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490" windowHeight="7515" tabRatio="607"/>
  </bookViews>
  <sheets>
    <sheet name="Лист1" sheetId="1" r:id="rId1"/>
  </sheet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X113" i="1" l="1"/>
  <c r="TJ18" i="1" l="1"/>
  <c r="TY17" i="1" l="1"/>
  <c r="TY13" i="1"/>
  <c r="QK110" i="1"/>
  <c r="TB55" i="1" l="1"/>
  <c r="TB49" i="1"/>
  <c r="TB47" i="1"/>
  <c r="ST46" i="1" l="1"/>
  <c r="SM43" i="1"/>
  <c r="SM46" i="1"/>
  <c r="SG49" i="1"/>
  <c r="SE49" i="1"/>
  <c r="SE46" i="1"/>
  <c r="RX43" i="1"/>
  <c r="RX49" i="1"/>
  <c r="RX47" i="1"/>
  <c r="RX45" i="1"/>
  <c r="RX46" i="1"/>
  <c r="RR49" i="1"/>
  <c r="RP49" i="1"/>
  <c r="RP45" i="1"/>
  <c r="RP46" i="1"/>
  <c r="RP43" i="1"/>
  <c r="RI43" i="1"/>
  <c r="RI50" i="1"/>
  <c r="RI45" i="1"/>
  <c r="RI46" i="1"/>
  <c r="RI44" i="1"/>
  <c r="RC48" i="1"/>
  <c r="RC44" i="1"/>
  <c r="RA55" i="1"/>
  <c r="RA49" i="1"/>
  <c r="RA48" i="1"/>
  <c r="RA45" i="1"/>
  <c r="RA46" i="1"/>
  <c r="RA44" i="1"/>
  <c r="RA42" i="1"/>
  <c r="RA43" i="1"/>
  <c r="QT43" i="1"/>
  <c r="QT49" i="1"/>
  <c r="QT50" i="1"/>
  <c r="QT47" i="1"/>
  <c r="QT45" i="1"/>
  <c r="QT46" i="1"/>
  <c r="QT44" i="1"/>
  <c r="QN50" i="1"/>
  <c r="QN49" i="1"/>
  <c r="QN44" i="1"/>
  <c r="QL55" i="1"/>
  <c r="QL49" i="1"/>
  <c r="QL50" i="1"/>
  <c r="QL45" i="1"/>
  <c r="QL46" i="1"/>
  <c r="QL44" i="1"/>
  <c r="QL43" i="1"/>
  <c r="SV50" i="1"/>
  <c r="ST50" i="1"/>
  <c r="SE55" i="1"/>
  <c r="RT43" i="1"/>
  <c r="RT45" i="1"/>
  <c r="RT46" i="1"/>
  <c r="RE45" i="1"/>
  <c r="QP45" i="1"/>
  <c r="SK17" i="1"/>
  <c r="SZ16" i="1"/>
  <c r="QR18" i="1"/>
  <c r="UI87" i="1"/>
  <c r="UG87" i="1"/>
  <c r="UE87" i="1"/>
  <c r="UA87" i="1"/>
  <c r="TY87" i="1"/>
  <c r="UH85" i="1"/>
  <c r="UI85" i="1" s="1"/>
  <c r="UF85" i="1"/>
  <c r="UG85" i="1" s="1"/>
  <c r="UD85" i="1"/>
  <c r="UE85" i="1" s="1"/>
  <c r="UB85" i="1"/>
  <c r="TZ85" i="1"/>
  <c r="UA85" i="1" s="1"/>
  <c r="TX85" i="1"/>
  <c r="TY85" i="1" s="1"/>
  <c r="UH84" i="1"/>
  <c r="UF84" i="1"/>
  <c r="UD84" i="1"/>
  <c r="UB84" i="1"/>
  <c r="TZ84" i="1"/>
  <c r="TX84" i="1"/>
  <c r="TY84" i="1" s="1"/>
  <c r="UH83" i="1"/>
  <c r="UF83" i="1"/>
  <c r="UD83" i="1"/>
  <c r="UB83" i="1"/>
  <c r="TZ83" i="1"/>
  <c r="TX83" i="1"/>
  <c r="TY83" i="1" s="1"/>
  <c r="UH82" i="1"/>
  <c r="UF82" i="1"/>
  <c r="UD82" i="1"/>
  <c r="UB82" i="1"/>
  <c r="TZ82" i="1"/>
  <c r="TX82" i="1"/>
  <c r="TY82" i="1" s="1"/>
  <c r="UH81" i="1"/>
  <c r="UF81" i="1"/>
  <c r="UD81" i="1"/>
  <c r="UB81" i="1"/>
  <c r="TZ81" i="1"/>
  <c r="TX81" i="1"/>
  <c r="TY81" i="1" s="1"/>
  <c r="UH80" i="1"/>
  <c r="UI80" i="1" s="1"/>
  <c r="UF80" i="1"/>
  <c r="UG80" i="1" s="1"/>
  <c r="UD80" i="1"/>
  <c r="UE80" i="1" s="1"/>
  <c r="UB80" i="1"/>
  <c r="UC80" i="1" s="1"/>
  <c r="TZ80" i="1"/>
  <c r="UA80" i="1" s="1"/>
  <c r="TX80" i="1"/>
  <c r="TY80" i="1" s="1"/>
  <c r="UH79" i="1"/>
  <c r="UI79" i="1" s="1"/>
  <c r="UF79" i="1"/>
  <c r="UG79" i="1" s="1"/>
  <c r="UD79" i="1"/>
  <c r="UE79" i="1" s="1"/>
  <c r="UB79" i="1"/>
  <c r="UC79" i="1" s="1"/>
  <c r="TZ79" i="1"/>
  <c r="UA79" i="1" s="1"/>
  <c r="TX79" i="1"/>
  <c r="TY79" i="1" s="1"/>
  <c r="UH78" i="1"/>
  <c r="UI78" i="1" s="1"/>
  <c r="UF78" i="1"/>
  <c r="UG78" i="1" s="1"/>
  <c r="UD78" i="1"/>
  <c r="UE78" i="1" s="1"/>
  <c r="UB78" i="1"/>
  <c r="UC78" i="1" s="1"/>
  <c r="TZ78" i="1"/>
  <c r="UA78" i="1" s="1"/>
  <c r="TX78" i="1"/>
  <c r="TY78" i="1" s="1"/>
  <c r="UH77" i="1"/>
  <c r="UI77" i="1" s="1"/>
  <c r="UF77" i="1"/>
  <c r="UG77" i="1" s="1"/>
  <c r="UD77" i="1"/>
  <c r="UE77" i="1" s="1"/>
  <c r="UB77" i="1"/>
  <c r="UC77" i="1" s="1"/>
  <c r="TZ77" i="1"/>
  <c r="UA77" i="1" s="1"/>
  <c r="TX77" i="1"/>
  <c r="TY77" i="1" s="1"/>
  <c r="UH76" i="1"/>
  <c r="UI76" i="1" s="1"/>
  <c r="UF76" i="1"/>
  <c r="UG76" i="1" s="1"/>
  <c r="UD76" i="1"/>
  <c r="UE76" i="1" s="1"/>
  <c r="UB76" i="1"/>
  <c r="TZ76" i="1"/>
  <c r="UA76" i="1" s="1"/>
  <c r="TX76" i="1"/>
  <c r="TY76" i="1" s="1"/>
  <c r="UH75" i="1"/>
  <c r="UI75" i="1" s="1"/>
  <c r="UF75" i="1"/>
  <c r="UG75" i="1" s="1"/>
  <c r="UD75" i="1"/>
  <c r="UE75" i="1" s="1"/>
  <c r="UB75" i="1"/>
  <c r="TZ75" i="1"/>
  <c r="UA75" i="1" s="1"/>
  <c r="TX75" i="1"/>
  <c r="TY75" i="1" s="1"/>
  <c r="UH74" i="1"/>
  <c r="UI74" i="1" s="1"/>
  <c r="UF74" i="1"/>
  <c r="UG74" i="1" s="1"/>
  <c r="UD74" i="1"/>
  <c r="UE74" i="1" s="1"/>
  <c r="UB74" i="1"/>
  <c r="UC74" i="1" s="1"/>
  <c r="TZ74" i="1"/>
  <c r="UA74" i="1" s="1"/>
  <c r="TX74" i="1"/>
  <c r="TY74" i="1" s="1"/>
  <c r="UH73" i="1"/>
  <c r="UI73" i="1" s="1"/>
  <c r="UF73" i="1"/>
  <c r="UG73" i="1" s="1"/>
  <c r="UD73" i="1"/>
  <c r="UE73" i="1" s="1"/>
  <c r="UB73" i="1"/>
  <c r="TZ73" i="1"/>
  <c r="UA73" i="1" s="1"/>
  <c r="TX73" i="1"/>
  <c r="TY73" i="1" s="1"/>
  <c r="UH72" i="1"/>
  <c r="UH86" i="1" s="1"/>
  <c r="UF72" i="1"/>
  <c r="UF86" i="1" s="1"/>
  <c r="UD72" i="1"/>
  <c r="UD86" i="1" s="1"/>
  <c r="UB72" i="1"/>
  <c r="TZ72" i="1"/>
  <c r="TZ86" i="1" s="1"/>
  <c r="TX72" i="1"/>
  <c r="TX86" i="1" s="1"/>
  <c r="UB55" i="1"/>
  <c r="UH54" i="1"/>
  <c r="UF54" i="1"/>
  <c r="UD54" i="1"/>
  <c r="UB54" i="1"/>
  <c r="TZ54" i="1"/>
  <c r="TX54" i="1"/>
  <c r="TY54" i="1" s="1"/>
  <c r="UH53" i="1"/>
  <c r="UF53" i="1"/>
  <c r="UD53" i="1"/>
  <c r="UB53" i="1"/>
  <c r="TZ53" i="1"/>
  <c r="TX53" i="1"/>
  <c r="TY53" i="1" s="1"/>
  <c r="UF52" i="1"/>
  <c r="UD52" i="1"/>
  <c r="UB52" i="1"/>
  <c r="TZ52" i="1"/>
  <c r="UH51" i="1"/>
  <c r="UF51" i="1"/>
  <c r="UD51" i="1"/>
  <c r="UB51" i="1"/>
  <c r="TZ51" i="1"/>
  <c r="TX51" i="1"/>
  <c r="TY51" i="1" s="1"/>
  <c r="UF50" i="1"/>
  <c r="UG50" i="1" s="1"/>
  <c r="UD50" i="1"/>
  <c r="UE50" i="1" s="1"/>
  <c r="TX50" i="1"/>
  <c r="TY50" i="1" s="1"/>
  <c r="UB46" i="1"/>
  <c r="UB45" i="1"/>
  <c r="UB43" i="1"/>
  <c r="UB42" i="1"/>
  <c r="UH25" i="1"/>
  <c r="UH24" i="1"/>
  <c r="UH23" i="1"/>
  <c r="UH22" i="1"/>
  <c r="UF25" i="1"/>
  <c r="UF24" i="1"/>
  <c r="UF23" i="1"/>
  <c r="UD26" i="1"/>
  <c r="UD25" i="1"/>
  <c r="UD24" i="1"/>
  <c r="UD23" i="1"/>
  <c r="UD22" i="1"/>
  <c r="UD13" i="1"/>
  <c r="UB26" i="1"/>
  <c r="UB25" i="1"/>
  <c r="UB24" i="1"/>
  <c r="UB23" i="1"/>
  <c r="UB22" i="1"/>
  <c r="UB21" i="1"/>
  <c r="UB17" i="1"/>
  <c r="UB16" i="1"/>
  <c r="UB14" i="1"/>
  <c r="UB13" i="1"/>
  <c r="TZ21" i="1"/>
  <c r="TZ22" i="1"/>
  <c r="TZ23" i="1"/>
  <c r="TZ24" i="1"/>
  <c r="TZ25" i="1"/>
  <c r="TZ13" i="1"/>
  <c r="TX18" i="1"/>
  <c r="TX19" i="1"/>
  <c r="TX20" i="1"/>
  <c r="TX21" i="1"/>
  <c r="TX13" i="1"/>
  <c r="TT87" i="1"/>
  <c r="TR87" i="1"/>
  <c r="TP87" i="1"/>
  <c r="TL87" i="1"/>
  <c r="TJ87" i="1"/>
  <c r="TS85" i="1"/>
  <c r="TT85" i="1" s="1"/>
  <c r="TQ85" i="1"/>
  <c r="TR85" i="1" s="1"/>
  <c r="TO85" i="1"/>
  <c r="TP85" i="1" s="1"/>
  <c r="TM85" i="1"/>
  <c r="TK85" i="1"/>
  <c r="TL85" i="1" s="1"/>
  <c r="TI85" i="1"/>
  <c r="TJ85" i="1" s="1"/>
  <c r="TS84" i="1"/>
  <c r="TQ84" i="1"/>
  <c r="TO84" i="1"/>
  <c r="TM84" i="1"/>
  <c r="TK84" i="1"/>
  <c r="TI84" i="1"/>
  <c r="TJ84" i="1" s="1"/>
  <c r="TS83" i="1"/>
  <c r="TQ83" i="1"/>
  <c r="TO83" i="1"/>
  <c r="TM83" i="1"/>
  <c r="TK83" i="1"/>
  <c r="TI83" i="1"/>
  <c r="TJ83" i="1" s="1"/>
  <c r="TS82" i="1"/>
  <c r="TQ82" i="1"/>
  <c r="TO82" i="1"/>
  <c r="TM82" i="1"/>
  <c r="TK82" i="1"/>
  <c r="TI82" i="1"/>
  <c r="TJ82" i="1" s="1"/>
  <c r="TS81" i="1"/>
  <c r="TQ81" i="1"/>
  <c r="TO81" i="1"/>
  <c r="TM81" i="1"/>
  <c r="TK81" i="1"/>
  <c r="TI81" i="1"/>
  <c r="TJ81" i="1" s="1"/>
  <c r="TS80" i="1"/>
  <c r="TT80" i="1" s="1"/>
  <c r="TQ80" i="1"/>
  <c r="TR80" i="1" s="1"/>
  <c r="TO80" i="1"/>
  <c r="TP80" i="1" s="1"/>
  <c r="TM80" i="1"/>
  <c r="TN80" i="1" s="1"/>
  <c r="TK80" i="1"/>
  <c r="TL80" i="1" s="1"/>
  <c r="TI80" i="1"/>
  <c r="TJ80" i="1" s="1"/>
  <c r="TS79" i="1"/>
  <c r="TT79" i="1" s="1"/>
  <c r="TQ79" i="1"/>
  <c r="TR79" i="1" s="1"/>
  <c r="TO79" i="1"/>
  <c r="TP79" i="1" s="1"/>
  <c r="TM79" i="1"/>
  <c r="TN79" i="1" s="1"/>
  <c r="TK79" i="1"/>
  <c r="TL79" i="1" s="1"/>
  <c r="TI79" i="1"/>
  <c r="TJ79" i="1" s="1"/>
  <c r="TS78" i="1"/>
  <c r="TT78" i="1" s="1"/>
  <c r="TQ78" i="1"/>
  <c r="TR78" i="1" s="1"/>
  <c r="TO78" i="1"/>
  <c r="TP78" i="1" s="1"/>
  <c r="TM78" i="1"/>
  <c r="TN78" i="1" s="1"/>
  <c r="TK78" i="1"/>
  <c r="TL78" i="1" s="1"/>
  <c r="TI78" i="1"/>
  <c r="TJ78" i="1" s="1"/>
  <c r="TS77" i="1"/>
  <c r="TT77" i="1" s="1"/>
  <c r="TQ77" i="1"/>
  <c r="TR77" i="1" s="1"/>
  <c r="TO77" i="1"/>
  <c r="TP77" i="1" s="1"/>
  <c r="TM77" i="1"/>
  <c r="TN77" i="1" s="1"/>
  <c r="TK77" i="1"/>
  <c r="TL77" i="1" s="1"/>
  <c r="TI77" i="1"/>
  <c r="TJ77" i="1" s="1"/>
  <c r="TS76" i="1"/>
  <c r="TT76" i="1" s="1"/>
  <c r="TQ76" i="1"/>
  <c r="TR76" i="1" s="1"/>
  <c r="TO76" i="1"/>
  <c r="TP76" i="1" s="1"/>
  <c r="TM76" i="1"/>
  <c r="TK76" i="1"/>
  <c r="TL76" i="1" s="1"/>
  <c r="TI76" i="1"/>
  <c r="TJ76" i="1" s="1"/>
  <c r="TS75" i="1"/>
  <c r="TT75" i="1" s="1"/>
  <c r="TQ75" i="1"/>
  <c r="TR75" i="1" s="1"/>
  <c r="TO75" i="1"/>
  <c r="TP75" i="1" s="1"/>
  <c r="TM75" i="1"/>
  <c r="TK75" i="1"/>
  <c r="TL75" i="1" s="1"/>
  <c r="TI75" i="1"/>
  <c r="TJ75" i="1" s="1"/>
  <c r="TS74" i="1"/>
  <c r="TT74" i="1" s="1"/>
  <c r="TQ74" i="1"/>
  <c r="TR74" i="1" s="1"/>
  <c r="TO74" i="1"/>
  <c r="TP74" i="1" s="1"/>
  <c r="TM74" i="1"/>
  <c r="TN74" i="1" s="1"/>
  <c r="TK74" i="1"/>
  <c r="TL74" i="1" s="1"/>
  <c r="TI74" i="1"/>
  <c r="TJ74" i="1" s="1"/>
  <c r="TS73" i="1"/>
  <c r="TT73" i="1" s="1"/>
  <c r="TQ73" i="1"/>
  <c r="TR73" i="1" s="1"/>
  <c r="TO73" i="1"/>
  <c r="TP73" i="1" s="1"/>
  <c r="TM73" i="1"/>
  <c r="TK73" i="1"/>
  <c r="TL73" i="1" s="1"/>
  <c r="TI73" i="1"/>
  <c r="TJ73" i="1" s="1"/>
  <c r="TS72" i="1"/>
  <c r="TS86" i="1" s="1"/>
  <c r="TQ72" i="1"/>
  <c r="TQ86" i="1" s="1"/>
  <c r="TO72" i="1"/>
  <c r="TO86" i="1" s="1"/>
  <c r="TM72" i="1"/>
  <c r="TK72" i="1"/>
  <c r="TK86" i="1" s="1"/>
  <c r="TI72" i="1"/>
  <c r="TI86" i="1" s="1"/>
  <c r="TT57" i="1"/>
  <c r="UI57" i="1" s="1"/>
  <c r="TR57" i="1"/>
  <c r="UG57" i="1" s="1"/>
  <c r="TP57" i="1"/>
  <c r="UE57" i="1" s="1"/>
  <c r="TL57" i="1"/>
  <c r="UA57" i="1" s="1"/>
  <c r="TJ57" i="1"/>
  <c r="TY57" i="1" s="1"/>
  <c r="TS55" i="1"/>
  <c r="TT55" i="1" s="1"/>
  <c r="TQ55" i="1"/>
  <c r="TR55" i="1" s="1"/>
  <c r="TO55" i="1"/>
  <c r="TP55" i="1" s="1"/>
  <c r="TM55" i="1"/>
  <c r="TK55" i="1"/>
  <c r="TL55" i="1" s="1"/>
  <c r="TI55" i="1"/>
  <c r="TJ55" i="1" s="1"/>
  <c r="TS54" i="1"/>
  <c r="TQ54" i="1"/>
  <c r="TO54" i="1"/>
  <c r="TM54" i="1"/>
  <c r="TK54" i="1"/>
  <c r="TI54" i="1"/>
  <c r="TJ54" i="1" s="1"/>
  <c r="TS53" i="1"/>
  <c r="TQ53" i="1"/>
  <c r="TO53" i="1"/>
  <c r="TM53" i="1"/>
  <c r="TK53" i="1"/>
  <c r="TI53" i="1"/>
  <c r="TJ53" i="1" s="1"/>
  <c r="TS52" i="1"/>
  <c r="UH52" i="1" s="1"/>
  <c r="TQ52" i="1"/>
  <c r="TO52" i="1"/>
  <c r="TM52" i="1"/>
  <c r="TK52" i="1"/>
  <c r="TI52" i="1"/>
  <c r="TJ52" i="1" s="1"/>
  <c r="TS51" i="1"/>
  <c r="TQ51" i="1"/>
  <c r="TO51" i="1"/>
  <c r="TM51" i="1"/>
  <c r="TK51" i="1"/>
  <c r="TI51" i="1"/>
  <c r="TJ51" i="1" s="1"/>
  <c r="TS50" i="1"/>
  <c r="TT50" i="1" s="1"/>
  <c r="TQ50" i="1"/>
  <c r="TR50" i="1" s="1"/>
  <c r="TO50" i="1"/>
  <c r="TP50" i="1" s="1"/>
  <c r="TM50" i="1"/>
  <c r="TN50" i="1" s="1"/>
  <c r="TK50" i="1"/>
  <c r="TL50" i="1" s="1"/>
  <c r="TI50" i="1"/>
  <c r="TJ50" i="1" s="1"/>
  <c r="TS49" i="1"/>
  <c r="TT49" i="1" s="1"/>
  <c r="TQ49" i="1"/>
  <c r="TR49" i="1" s="1"/>
  <c r="TO49" i="1"/>
  <c r="TP49" i="1" s="1"/>
  <c r="TM49" i="1"/>
  <c r="TN49" i="1" s="1"/>
  <c r="TK49" i="1"/>
  <c r="TL49" i="1" s="1"/>
  <c r="TI49" i="1"/>
  <c r="TJ49" i="1" s="1"/>
  <c r="TS48" i="1"/>
  <c r="TT48" i="1" s="1"/>
  <c r="TQ48" i="1"/>
  <c r="TR48" i="1" s="1"/>
  <c r="TO48" i="1"/>
  <c r="TP48" i="1" s="1"/>
  <c r="TM48" i="1"/>
  <c r="TN48" i="1" s="1"/>
  <c r="TK48" i="1"/>
  <c r="TL48" i="1" s="1"/>
  <c r="TI48" i="1"/>
  <c r="TJ48" i="1" s="1"/>
  <c r="TS47" i="1"/>
  <c r="TT47" i="1" s="1"/>
  <c r="TQ47" i="1"/>
  <c r="TR47" i="1" s="1"/>
  <c r="TO47" i="1"/>
  <c r="TP47" i="1" s="1"/>
  <c r="TM47" i="1"/>
  <c r="TN47" i="1" s="1"/>
  <c r="TK47" i="1"/>
  <c r="TL47" i="1" s="1"/>
  <c r="TI47" i="1"/>
  <c r="TJ47" i="1" s="1"/>
  <c r="TS46" i="1"/>
  <c r="TT46" i="1" s="1"/>
  <c r="TQ46" i="1"/>
  <c r="TR46" i="1" s="1"/>
  <c r="TO46" i="1"/>
  <c r="TP46" i="1" s="1"/>
  <c r="TM46" i="1"/>
  <c r="TK46" i="1"/>
  <c r="TL46" i="1" s="1"/>
  <c r="TI46" i="1"/>
  <c r="TJ46" i="1" s="1"/>
  <c r="TS45" i="1"/>
  <c r="TT45" i="1" s="1"/>
  <c r="TQ45" i="1"/>
  <c r="TR45" i="1" s="1"/>
  <c r="TO45" i="1"/>
  <c r="TP45" i="1" s="1"/>
  <c r="TM45" i="1"/>
  <c r="TK45" i="1"/>
  <c r="TL45" i="1" s="1"/>
  <c r="TI45" i="1"/>
  <c r="TJ45" i="1" s="1"/>
  <c r="TS44" i="1"/>
  <c r="TT44" i="1" s="1"/>
  <c r="TQ44" i="1"/>
  <c r="TR44" i="1" s="1"/>
  <c r="TO44" i="1"/>
  <c r="TP44" i="1" s="1"/>
  <c r="TM44" i="1"/>
  <c r="TN44" i="1" s="1"/>
  <c r="TK44" i="1"/>
  <c r="TL44" i="1" s="1"/>
  <c r="TI44" i="1"/>
  <c r="TJ44" i="1" s="1"/>
  <c r="TS43" i="1"/>
  <c r="TT43" i="1" s="1"/>
  <c r="TQ43" i="1"/>
  <c r="TR43" i="1" s="1"/>
  <c r="TO43" i="1"/>
  <c r="TP43" i="1" s="1"/>
  <c r="TM43" i="1"/>
  <c r="TK43" i="1"/>
  <c r="TL43" i="1" s="1"/>
  <c r="TI43" i="1"/>
  <c r="TJ43" i="1" s="1"/>
  <c r="TS42" i="1"/>
  <c r="TS56" i="1" s="1"/>
  <c r="TQ42" i="1"/>
  <c r="TQ56" i="1" s="1"/>
  <c r="TO42" i="1"/>
  <c r="TO56" i="1" s="1"/>
  <c r="TM42" i="1"/>
  <c r="TK42" i="1"/>
  <c r="TK56" i="1" s="1"/>
  <c r="TI42" i="1"/>
  <c r="TI56" i="1" s="1"/>
  <c r="TT28" i="1"/>
  <c r="UI28" i="1" s="1"/>
  <c r="TR28" i="1"/>
  <c r="UG28" i="1" s="1"/>
  <c r="TP28" i="1"/>
  <c r="UE28" i="1" s="1"/>
  <c r="TL28" i="1"/>
  <c r="UA28" i="1" s="1"/>
  <c r="TJ28" i="1"/>
  <c r="TY28" i="1" s="1"/>
  <c r="TI13" i="1"/>
  <c r="TS14" i="1"/>
  <c r="UH14" i="1" s="1"/>
  <c r="UI14" i="1" s="1"/>
  <c r="TS15" i="1"/>
  <c r="UH15" i="1" s="1"/>
  <c r="UI15" i="1" s="1"/>
  <c r="TS16" i="1"/>
  <c r="UH16" i="1" s="1"/>
  <c r="UI16" i="1" s="1"/>
  <c r="TS17" i="1"/>
  <c r="UH17" i="1" s="1"/>
  <c r="UI17" i="1" s="1"/>
  <c r="TS18" i="1"/>
  <c r="UH18" i="1" s="1"/>
  <c r="UI18" i="1" s="1"/>
  <c r="TS19" i="1"/>
  <c r="UH19" i="1" s="1"/>
  <c r="UI19" i="1" s="1"/>
  <c r="TS20" i="1"/>
  <c r="UH20" i="1" s="1"/>
  <c r="UI20" i="1" s="1"/>
  <c r="TS21" i="1"/>
  <c r="UH21" i="1" s="1"/>
  <c r="UI21" i="1" s="1"/>
  <c r="TS22" i="1"/>
  <c r="TS23" i="1"/>
  <c r="TS24" i="1"/>
  <c r="TS25" i="1"/>
  <c r="TS26" i="1"/>
  <c r="UH26" i="1" s="1"/>
  <c r="UI26" i="1" s="1"/>
  <c r="TS13" i="1"/>
  <c r="UH13" i="1" s="1"/>
  <c r="TQ14" i="1"/>
  <c r="UF14" i="1" s="1"/>
  <c r="UG14" i="1" s="1"/>
  <c r="TQ15" i="1"/>
  <c r="UF15" i="1" s="1"/>
  <c r="UG15" i="1" s="1"/>
  <c r="TQ16" i="1"/>
  <c r="UF16" i="1" s="1"/>
  <c r="UG16" i="1" s="1"/>
  <c r="TQ17" i="1"/>
  <c r="UF17" i="1" s="1"/>
  <c r="UG17" i="1" s="1"/>
  <c r="TQ18" i="1"/>
  <c r="UF18" i="1" s="1"/>
  <c r="UG18" i="1" s="1"/>
  <c r="TQ19" i="1"/>
  <c r="UF19" i="1" s="1"/>
  <c r="UG19" i="1" s="1"/>
  <c r="TQ20" i="1"/>
  <c r="UF20" i="1" s="1"/>
  <c r="UG20" i="1" s="1"/>
  <c r="TQ21" i="1"/>
  <c r="UF21" i="1" s="1"/>
  <c r="UG21" i="1" s="1"/>
  <c r="TQ22" i="1"/>
  <c r="UF22" i="1" s="1"/>
  <c r="TQ23" i="1"/>
  <c r="TQ24" i="1"/>
  <c r="TQ25" i="1"/>
  <c r="TQ26" i="1"/>
  <c r="UF26" i="1" s="1"/>
  <c r="UG26" i="1" s="1"/>
  <c r="TQ13" i="1"/>
  <c r="UF13" i="1" s="1"/>
  <c r="TO14" i="1"/>
  <c r="UD14" i="1" s="1"/>
  <c r="UE14" i="1" s="1"/>
  <c r="TO15" i="1"/>
  <c r="UD15" i="1" s="1"/>
  <c r="UE15" i="1" s="1"/>
  <c r="TO16" i="1"/>
  <c r="UD16" i="1" s="1"/>
  <c r="UE16" i="1" s="1"/>
  <c r="TO17" i="1"/>
  <c r="UD17" i="1" s="1"/>
  <c r="UE17" i="1" s="1"/>
  <c r="TO18" i="1"/>
  <c r="UD18" i="1" s="1"/>
  <c r="UE18" i="1" s="1"/>
  <c r="TO19" i="1"/>
  <c r="UD19" i="1" s="1"/>
  <c r="UE19" i="1" s="1"/>
  <c r="TO20" i="1"/>
  <c r="UD20" i="1" s="1"/>
  <c r="UE20" i="1" s="1"/>
  <c r="TO21" i="1"/>
  <c r="UD21" i="1" s="1"/>
  <c r="UE21" i="1" s="1"/>
  <c r="TO22" i="1"/>
  <c r="TO23" i="1"/>
  <c r="TO24" i="1"/>
  <c r="TO25" i="1"/>
  <c r="TO26" i="1"/>
  <c r="TO13" i="1"/>
  <c r="TM20" i="1"/>
  <c r="UB20" i="1" s="1"/>
  <c r="UC20" i="1" s="1"/>
  <c r="TM26" i="1"/>
  <c r="TM25" i="1"/>
  <c r="TM24" i="1"/>
  <c r="TM23" i="1"/>
  <c r="TM22" i="1"/>
  <c r="TM21" i="1"/>
  <c r="TM19" i="1"/>
  <c r="UB19" i="1" s="1"/>
  <c r="UC19" i="1" s="1"/>
  <c r="TM18" i="1"/>
  <c r="UB18" i="1" s="1"/>
  <c r="UC18" i="1" s="1"/>
  <c r="TM17" i="1"/>
  <c r="TM16" i="1"/>
  <c r="TM15" i="1"/>
  <c r="UB15" i="1" s="1"/>
  <c r="UC15" i="1" s="1"/>
  <c r="TM14" i="1"/>
  <c r="TM13" i="1"/>
  <c r="TK14" i="1"/>
  <c r="TZ14" i="1" s="1"/>
  <c r="UA14" i="1" s="1"/>
  <c r="TK15" i="1"/>
  <c r="TZ15" i="1" s="1"/>
  <c r="UA15" i="1" s="1"/>
  <c r="TK16" i="1"/>
  <c r="TZ16" i="1" s="1"/>
  <c r="UA16" i="1" s="1"/>
  <c r="TK17" i="1"/>
  <c r="TZ17" i="1" s="1"/>
  <c r="UA17" i="1" s="1"/>
  <c r="TK18" i="1"/>
  <c r="TZ18" i="1" s="1"/>
  <c r="UA18" i="1" s="1"/>
  <c r="TK19" i="1"/>
  <c r="TZ19" i="1" s="1"/>
  <c r="UA19" i="1" s="1"/>
  <c r="TK20" i="1"/>
  <c r="TZ20" i="1" s="1"/>
  <c r="UA20" i="1" s="1"/>
  <c r="TK21" i="1"/>
  <c r="TK22" i="1"/>
  <c r="TK23" i="1"/>
  <c r="TK24" i="1"/>
  <c r="TK25" i="1"/>
  <c r="TK26" i="1"/>
  <c r="TZ26" i="1" s="1"/>
  <c r="UA26" i="1" s="1"/>
  <c r="TK13" i="1"/>
  <c r="TI14" i="1"/>
  <c r="TX14" i="1" s="1"/>
  <c r="TY14" i="1" s="1"/>
  <c r="TI15" i="1"/>
  <c r="TX15" i="1" s="1"/>
  <c r="TY15" i="1" s="1"/>
  <c r="TI16" i="1"/>
  <c r="TX16" i="1" s="1"/>
  <c r="TY16" i="1" s="1"/>
  <c r="TI17" i="1"/>
  <c r="TX17" i="1" s="1"/>
  <c r="TI18" i="1"/>
  <c r="TI19" i="1"/>
  <c r="TI20" i="1"/>
  <c r="TI21" i="1"/>
  <c r="TI22" i="1"/>
  <c r="TX22" i="1" s="1"/>
  <c r="TY22" i="1" s="1"/>
  <c r="TI23" i="1"/>
  <c r="TX23" i="1" s="1"/>
  <c r="TY23" i="1" s="1"/>
  <c r="TI24" i="1"/>
  <c r="TX24" i="1" s="1"/>
  <c r="TY24" i="1" s="1"/>
  <c r="TI25" i="1"/>
  <c r="TX25" i="1" s="1"/>
  <c r="TY25" i="1" s="1"/>
  <c r="TI26" i="1"/>
  <c r="TX26" i="1" s="1"/>
  <c r="TY26" i="1" s="1"/>
  <c r="UE26" i="1"/>
  <c r="UC21" i="1"/>
  <c r="UA21" i="1"/>
  <c r="TY21" i="1"/>
  <c r="TY20" i="1"/>
  <c r="TY19" i="1"/>
  <c r="TY18" i="1"/>
  <c r="TS27" i="1"/>
  <c r="TQ27" i="1"/>
  <c r="TO27" i="1"/>
  <c r="TK27" i="1"/>
  <c r="TI27" i="1"/>
  <c r="TC110" i="1"/>
  <c r="TA110" i="1"/>
  <c r="SY110" i="1"/>
  <c r="SU110" i="1"/>
  <c r="SS110" i="1"/>
  <c r="TB108" i="1"/>
  <c r="TC108" i="1" s="1"/>
  <c r="SZ108" i="1"/>
  <c r="TA108" i="1" s="1"/>
  <c r="SX108" i="1"/>
  <c r="SY108" i="1" s="1"/>
  <c r="ST108" i="1"/>
  <c r="SU108" i="1" s="1"/>
  <c r="SR108" i="1"/>
  <c r="SS108" i="1" s="1"/>
  <c r="SR107" i="1"/>
  <c r="SS107" i="1" s="1"/>
  <c r="SR106" i="1"/>
  <c r="SS106" i="1" s="1"/>
  <c r="SR105" i="1"/>
  <c r="SS105" i="1" s="1"/>
  <c r="SR104" i="1"/>
  <c r="SS104" i="1" s="1"/>
  <c r="TB103" i="1"/>
  <c r="TC103" i="1" s="1"/>
  <c r="SZ103" i="1"/>
  <c r="TA103" i="1" s="1"/>
  <c r="SX103" i="1"/>
  <c r="SY103" i="1" s="1"/>
  <c r="SV103" i="1"/>
  <c r="SW103" i="1" s="1"/>
  <c r="ST103" i="1"/>
  <c r="SU103" i="1" s="1"/>
  <c r="SR103" i="1"/>
  <c r="SS103" i="1" s="1"/>
  <c r="TB102" i="1"/>
  <c r="TC102" i="1" s="1"/>
  <c r="SZ102" i="1"/>
  <c r="TA102" i="1" s="1"/>
  <c r="SX102" i="1"/>
  <c r="SY102" i="1" s="1"/>
  <c r="SV102" i="1"/>
  <c r="SW102" i="1" s="1"/>
  <c r="ST102" i="1"/>
  <c r="SU102" i="1" s="1"/>
  <c r="SR102" i="1"/>
  <c r="SS102" i="1" s="1"/>
  <c r="TB101" i="1"/>
  <c r="TC101" i="1" s="1"/>
  <c r="SZ101" i="1"/>
  <c r="TA101" i="1" s="1"/>
  <c r="SX101" i="1"/>
  <c r="SY101" i="1" s="1"/>
  <c r="SV101" i="1"/>
  <c r="SW101" i="1" s="1"/>
  <c r="ST101" i="1"/>
  <c r="SU101" i="1" s="1"/>
  <c r="SR101" i="1"/>
  <c r="SS101" i="1" s="1"/>
  <c r="TB100" i="1"/>
  <c r="TC100" i="1" s="1"/>
  <c r="SZ100" i="1"/>
  <c r="TA100" i="1" s="1"/>
  <c r="SX100" i="1"/>
  <c r="SY100" i="1" s="1"/>
  <c r="SV100" i="1"/>
  <c r="SW100" i="1" s="1"/>
  <c r="ST100" i="1"/>
  <c r="SU100" i="1" s="1"/>
  <c r="SR100" i="1"/>
  <c r="SS100" i="1" s="1"/>
  <c r="TB99" i="1"/>
  <c r="TC99" i="1" s="1"/>
  <c r="SZ99" i="1"/>
  <c r="TA99" i="1" s="1"/>
  <c r="SX99" i="1"/>
  <c r="SY99" i="1" s="1"/>
  <c r="ST99" i="1"/>
  <c r="SU99" i="1" s="1"/>
  <c r="SR99" i="1"/>
  <c r="SS99" i="1" s="1"/>
  <c r="TB98" i="1"/>
  <c r="TC98" i="1" s="1"/>
  <c r="SZ98" i="1"/>
  <c r="TA98" i="1" s="1"/>
  <c r="SX98" i="1"/>
  <c r="SY98" i="1" s="1"/>
  <c r="ST98" i="1"/>
  <c r="SU98" i="1" s="1"/>
  <c r="SR98" i="1"/>
  <c r="SS98" i="1" s="1"/>
  <c r="TB97" i="1"/>
  <c r="TC97" i="1" s="1"/>
  <c r="SZ97" i="1"/>
  <c r="TA97" i="1" s="1"/>
  <c r="SX97" i="1"/>
  <c r="SY97" i="1" s="1"/>
  <c r="SV97" i="1"/>
  <c r="SW97" i="1" s="1"/>
  <c r="ST97" i="1"/>
  <c r="SU97" i="1" s="1"/>
  <c r="SR97" i="1"/>
  <c r="SS97" i="1" s="1"/>
  <c r="TB96" i="1"/>
  <c r="TC96" i="1" s="1"/>
  <c r="SZ96" i="1"/>
  <c r="TA96" i="1" s="1"/>
  <c r="SX96" i="1"/>
  <c r="SY96" i="1" s="1"/>
  <c r="ST96" i="1"/>
  <c r="SU96" i="1" s="1"/>
  <c r="SR96" i="1"/>
  <c r="SS96" i="1" s="1"/>
  <c r="TB95" i="1"/>
  <c r="TB109" i="1" s="1"/>
  <c r="SZ95" i="1"/>
  <c r="SZ109" i="1" s="1"/>
  <c r="SX95" i="1"/>
  <c r="ST95" i="1"/>
  <c r="ST109" i="1" s="1"/>
  <c r="SR95" i="1"/>
  <c r="SR109" i="1" s="1"/>
  <c r="TD87" i="1"/>
  <c r="SR90" i="1" s="1"/>
  <c r="TB86" i="1"/>
  <c r="SZ86" i="1"/>
  <c r="SX86" i="1"/>
  <c r="ST86" i="1"/>
  <c r="SR86" i="1"/>
  <c r="TC85" i="1"/>
  <c r="TA85" i="1"/>
  <c r="SY85" i="1"/>
  <c r="SU85" i="1"/>
  <c r="SS85" i="1"/>
  <c r="SS84" i="1"/>
  <c r="SS83" i="1"/>
  <c r="SS82" i="1"/>
  <c r="SS81" i="1"/>
  <c r="TC80" i="1"/>
  <c r="TA80" i="1"/>
  <c r="SY80" i="1"/>
  <c r="SW80" i="1"/>
  <c r="SU80" i="1"/>
  <c r="SS80" i="1"/>
  <c r="TC79" i="1"/>
  <c r="TA79" i="1"/>
  <c r="SY79" i="1"/>
  <c r="SW79" i="1"/>
  <c r="SU79" i="1"/>
  <c r="SS79" i="1"/>
  <c r="TC78" i="1"/>
  <c r="TA78" i="1"/>
  <c r="SY78" i="1"/>
  <c r="SW78" i="1"/>
  <c r="SU78" i="1"/>
  <c r="SS78" i="1"/>
  <c r="TC77" i="1"/>
  <c r="TA77" i="1"/>
  <c r="SY77" i="1"/>
  <c r="SW77" i="1"/>
  <c r="SU77" i="1"/>
  <c r="SS77" i="1"/>
  <c r="TC76" i="1"/>
  <c r="TA76" i="1"/>
  <c r="SY76" i="1"/>
  <c r="SU76" i="1"/>
  <c r="SS76" i="1"/>
  <c r="TC75" i="1"/>
  <c r="TA75" i="1"/>
  <c r="SY75" i="1"/>
  <c r="SU75" i="1"/>
  <c r="SS75" i="1"/>
  <c r="TC74" i="1"/>
  <c r="TA74" i="1"/>
  <c r="SY74" i="1"/>
  <c r="SW74" i="1"/>
  <c r="SU74" i="1"/>
  <c r="SS74" i="1"/>
  <c r="TC73" i="1"/>
  <c r="TA73" i="1"/>
  <c r="SY73" i="1"/>
  <c r="SU73" i="1"/>
  <c r="SS73" i="1"/>
  <c r="TC72" i="1"/>
  <c r="TC86" i="1" s="1"/>
  <c r="TA72" i="1"/>
  <c r="TA86" i="1" s="1"/>
  <c r="TA88" i="1" s="1"/>
  <c r="SY72" i="1"/>
  <c r="SY86" i="1" s="1"/>
  <c r="SY88" i="1" s="1"/>
  <c r="SU72" i="1"/>
  <c r="SU86" i="1" s="1"/>
  <c r="SU88" i="1" s="1"/>
  <c r="SS72" i="1"/>
  <c r="SS86" i="1" s="1"/>
  <c r="SS88" i="1" s="1"/>
  <c r="TD57" i="1"/>
  <c r="SR60" i="1" s="1"/>
  <c r="TB56" i="1"/>
  <c r="SZ56" i="1"/>
  <c r="SX56" i="1"/>
  <c r="ST56" i="1"/>
  <c r="SR56" i="1"/>
  <c r="TC55" i="1"/>
  <c r="TA55" i="1"/>
  <c r="SY55" i="1"/>
  <c r="SU55" i="1"/>
  <c r="SS55" i="1"/>
  <c r="SS54" i="1"/>
  <c r="SS53" i="1"/>
  <c r="SS52" i="1"/>
  <c r="SS51" i="1"/>
  <c r="TC50" i="1"/>
  <c r="TA50" i="1"/>
  <c r="SY50" i="1"/>
  <c r="SW50" i="1"/>
  <c r="SU50" i="1"/>
  <c r="SS50" i="1"/>
  <c r="TC49" i="1"/>
  <c r="TA49" i="1"/>
  <c r="SY49" i="1"/>
  <c r="SW49" i="1"/>
  <c r="SU49" i="1"/>
  <c r="SS49" i="1"/>
  <c r="TC48" i="1"/>
  <c r="TA48" i="1"/>
  <c r="SY48" i="1"/>
  <c r="SW48" i="1"/>
  <c r="SU48" i="1"/>
  <c r="SS48" i="1"/>
  <c r="TC47" i="1"/>
  <c r="TA47" i="1"/>
  <c r="SY47" i="1"/>
  <c r="SW47" i="1"/>
  <c r="SU47" i="1"/>
  <c r="SS47" i="1"/>
  <c r="TC46" i="1"/>
  <c r="TA46" i="1"/>
  <c r="SY46" i="1"/>
  <c r="SU46" i="1"/>
  <c r="SS46" i="1"/>
  <c r="TC45" i="1"/>
  <c r="TA45" i="1"/>
  <c r="SY45" i="1"/>
  <c r="SU45" i="1"/>
  <c r="SS45" i="1"/>
  <c r="TC44" i="1"/>
  <c r="TA44" i="1"/>
  <c r="SY44" i="1"/>
  <c r="SW44" i="1"/>
  <c r="SU44" i="1"/>
  <c r="SS44" i="1"/>
  <c r="TC43" i="1"/>
  <c r="TA43" i="1"/>
  <c r="SY43" i="1"/>
  <c r="SU43" i="1"/>
  <c r="SS43" i="1"/>
  <c r="TC42" i="1"/>
  <c r="TC56" i="1" s="1"/>
  <c r="TA42" i="1"/>
  <c r="TA56" i="1" s="1"/>
  <c r="TA58" i="1" s="1"/>
  <c r="SY42" i="1"/>
  <c r="SY56" i="1" s="1"/>
  <c r="SY58" i="1" s="1"/>
  <c r="SU42" i="1"/>
  <c r="SU56" i="1" s="1"/>
  <c r="SU58" i="1" s="1"/>
  <c r="SS42" i="1"/>
  <c r="SS56" i="1" s="1"/>
  <c r="SS58" i="1" s="1"/>
  <c r="TD28" i="1"/>
  <c r="SR31" i="1" s="1"/>
  <c r="TB27" i="1"/>
  <c r="SZ27" i="1"/>
  <c r="SX27" i="1"/>
  <c r="ST27" i="1"/>
  <c r="SR27" i="1"/>
  <c r="TC26" i="1"/>
  <c r="TA26" i="1"/>
  <c r="SY26" i="1"/>
  <c r="SU26" i="1"/>
  <c r="SS26" i="1"/>
  <c r="SS25" i="1"/>
  <c r="SS24" i="1"/>
  <c r="SS23" i="1"/>
  <c r="SS22" i="1"/>
  <c r="TC21" i="1"/>
  <c r="TA21" i="1"/>
  <c r="SY21" i="1"/>
  <c r="SW21" i="1"/>
  <c r="SU21" i="1"/>
  <c r="SS21" i="1"/>
  <c r="TC20" i="1"/>
  <c r="TA20" i="1"/>
  <c r="SY20" i="1"/>
  <c r="SW20" i="1"/>
  <c r="SU20" i="1"/>
  <c r="SS20" i="1"/>
  <c r="TC19" i="1"/>
  <c r="TA19" i="1"/>
  <c r="SY19" i="1"/>
  <c r="SW19" i="1"/>
  <c r="SU19" i="1"/>
  <c r="SS19" i="1"/>
  <c r="TC18" i="1"/>
  <c r="TA18" i="1"/>
  <c r="SY18" i="1"/>
  <c r="SW18" i="1"/>
  <c r="SU18" i="1"/>
  <c r="SS18" i="1"/>
  <c r="TC17" i="1"/>
  <c r="TA17" i="1"/>
  <c r="SY17" i="1"/>
  <c r="SU17" i="1"/>
  <c r="SS17" i="1"/>
  <c r="TC16" i="1"/>
  <c r="TA16" i="1"/>
  <c r="SY16" i="1"/>
  <c r="SU16" i="1"/>
  <c r="SS16" i="1"/>
  <c r="TC15" i="1"/>
  <c r="TA15" i="1"/>
  <c r="SY15" i="1"/>
  <c r="SW15" i="1"/>
  <c r="SU15" i="1"/>
  <c r="SS15" i="1"/>
  <c r="TC14" i="1"/>
  <c r="TA14" i="1"/>
  <c r="SY14" i="1"/>
  <c r="SU14" i="1"/>
  <c r="SS14" i="1"/>
  <c r="TC13" i="1"/>
  <c r="TC27" i="1" s="1"/>
  <c r="TA13" i="1"/>
  <c r="TA27" i="1" s="1"/>
  <c r="TA29" i="1" s="1"/>
  <c r="SY13" i="1"/>
  <c r="SY27" i="1" s="1"/>
  <c r="SY29" i="1" s="1"/>
  <c r="SU13" i="1"/>
  <c r="SU27" i="1" s="1"/>
  <c r="SU29" i="1" s="1"/>
  <c r="SS13" i="1"/>
  <c r="SS27" i="1" s="1"/>
  <c r="SS29" i="1" s="1"/>
  <c r="SN110" i="1"/>
  <c r="SL110" i="1"/>
  <c r="SJ110" i="1"/>
  <c r="SF110" i="1"/>
  <c r="SD110" i="1"/>
  <c r="SM108" i="1"/>
  <c r="SN108" i="1" s="1"/>
  <c r="SK108" i="1"/>
  <c r="SL108" i="1" s="1"/>
  <c r="SI108" i="1"/>
  <c r="SJ108" i="1" s="1"/>
  <c r="SE108" i="1"/>
  <c r="SF108" i="1" s="1"/>
  <c r="SC108" i="1"/>
  <c r="SD108" i="1" s="1"/>
  <c r="SC107" i="1"/>
  <c r="SD107" i="1" s="1"/>
  <c r="SC106" i="1"/>
  <c r="SD106" i="1" s="1"/>
  <c r="SC105" i="1"/>
  <c r="SD105" i="1" s="1"/>
  <c r="SC104" i="1"/>
  <c r="SD104" i="1" s="1"/>
  <c r="SM103" i="1"/>
  <c r="SN103" i="1" s="1"/>
  <c r="SK103" i="1"/>
  <c r="SL103" i="1" s="1"/>
  <c r="SI103" i="1"/>
  <c r="SJ103" i="1" s="1"/>
  <c r="SG103" i="1"/>
  <c r="SH103" i="1" s="1"/>
  <c r="SE103" i="1"/>
  <c r="SF103" i="1" s="1"/>
  <c r="SC103" i="1"/>
  <c r="SD103" i="1" s="1"/>
  <c r="SM102" i="1"/>
  <c r="SN102" i="1" s="1"/>
  <c r="SK102" i="1"/>
  <c r="SL102" i="1" s="1"/>
  <c r="SI102" i="1"/>
  <c r="SJ102" i="1" s="1"/>
  <c r="SG102" i="1"/>
  <c r="SH102" i="1" s="1"/>
  <c r="SE102" i="1"/>
  <c r="SF102" i="1" s="1"/>
  <c r="SC102" i="1"/>
  <c r="SD102" i="1" s="1"/>
  <c r="SM101" i="1"/>
  <c r="SN101" i="1" s="1"/>
  <c r="SK101" i="1"/>
  <c r="SL101" i="1" s="1"/>
  <c r="SI101" i="1"/>
  <c r="SJ101" i="1" s="1"/>
  <c r="SG101" i="1"/>
  <c r="SH101" i="1" s="1"/>
  <c r="SE101" i="1"/>
  <c r="SF101" i="1" s="1"/>
  <c r="SC101" i="1"/>
  <c r="SD101" i="1" s="1"/>
  <c r="SM100" i="1"/>
  <c r="SN100" i="1" s="1"/>
  <c r="SK100" i="1"/>
  <c r="SL100" i="1" s="1"/>
  <c r="SI100" i="1"/>
  <c r="SJ100" i="1" s="1"/>
  <c r="SG100" i="1"/>
  <c r="SH100" i="1" s="1"/>
  <c r="SE100" i="1"/>
  <c r="SF100" i="1" s="1"/>
  <c r="SC100" i="1"/>
  <c r="SD100" i="1" s="1"/>
  <c r="SM99" i="1"/>
  <c r="SN99" i="1" s="1"/>
  <c r="SK99" i="1"/>
  <c r="SL99" i="1" s="1"/>
  <c r="SI99" i="1"/>
  <c r="SJ99" i="1" s="1"/>
  <c r="SE99" i="1"/>
  <c r="SF99" i="1" s="1"/>
  <c r="SC99" i="1"/>
  <c r="SD99" i="1" s="1"/>
  <c r="SM98" i="1"/>
  <c r="SN98" i="1" s="1"/>
  <c r="SK98" i="1"/>
  <c r="SL98" i="1" s="1"/>
  <c r="SI98" i="1"/>
  <c r="SJ98" i="1" s="1"/>
  <c r="SE98" i="1"/>
  <c r="SF98" i="1" s="1"/>
  <c r="SC98" i="1"/>
  <c r="SD98" i="1" s="1"/>
  <c r="SM97" i="1"/>
  <c r="SN97" i="1" s="1"/>
  <c r="SK97" i="1"/>
  <c r="SL97" i="1" s="1"/>
  <c r="SI97" i="1"/>
  <c r="SJ97" i="1" s="1"/>
  <c r="SG97" i="1"/>
  <c r="SH97" i="1" s="1"/>
  <c r="SE97" i="1"/>
  <c r="SF97" i="1" s="1"/>
  <c r="SC97" i="1"/>
  <c r="SD97" i="1" s="1"/>
  <c r="SM96" i="1"/>
  <c r="SN96" i="1" s="1"/>
  <c r="SK96" i="1"/>
  <c r="SL96" i="1" s="1"/>
  <c r="SI96" i="1"/>
  <c r="SJ96" i="1" s="1"/>
  <c r="SE96" i="1"/>
  <c r="SF96" i="1" s="1"/>
  <c r="SC96" i="1"/>
  <c r="SD96" i="1" s="1"/>
  <c r="SM95" i="1"/>
  <c r="SM109" i="1" s="1"/>
  <c r="SK95" i="1"/>
  <c r="SK109" i="1" s="1"/>
  <c r="SI95" i="1"/>
  <c r="SE95" i="1"/>
  <c r="SE109" i="1" s="1"/>
  <c r="SC95" i="1"/>
  <c r="SC109" i="1" s="1"/>
  <c r="SO87" i="1"/>
  <c r="SC90" i="1" s="1"/>
  <c r="SM86" i="1"/>
  <c r="SK86" i="1"/>
  <c r="SI86" i="1"/>
  <c r="SE86" i="1"/>
  <c r="SC86" i="1"/>
  <c r="SN85" i="1"/>
  <c r="SL85" i="1"/>
  <c r="SJ85" i="1"/>
  <c r="SF85" i="1"/>
  <c r="SD85" i="1"/>
  <c r="SD84" i="1"/>
  <c r="SD83" i="1"/>
  <c r="SD82" i="1"/>
  <c r="SD81" i="1"/>
  <c r="SN80" i="1"/>
  <c r="SL80" i="1"/>
  <c r="SJ80" i="1"/>
  <c r="SH80" i="1"/>
  <c r="SF80" i="1"/>
  <c r="SD80" i="1"/>
  <c r="SN79" i="1"/>
  <c r="SL79" i="1"/>
  <c r="SJ79" i="1"/>
  <c r="SH79" i="1"/>
  <c r="SF79" i="1"/>
  <c r="SD79" i="1"/>
  <c r="SN78" i="1"/>
  <c r="SL78" i="1"/>
  <c r="SJ78" i="1"/>
  <c r="SH78" i="1"/>
  <c r="SF78" i="1"/>
  <c r="SD78" i="1"/>
  <c r="SN77" i="1"/>
  <c r="SL77" i="1"/>
  <c r="SJ77" i="1"/>
  <c r="SH77" i="1"/>
  <c r="SF77" i="1"/>
  <c r="SD77" i="1"/>
  <c r="SN76" i="1"/>
  <c r="SL76" i="1"/>
  <c r="SJ76" i="1"/>
  <c r="SF76" i="1"/>
  <c r="SD76" i="1"/>
  <c r="SN75" i="1"/>
  <c r="SL75" i="1"/>
  <c r="SJ75" i="1"/>
  <c r="SF75" i="1"/>
  <c r="SD75" i="1"/>
  <c r="SN74" i="1"/>
  <c r="SL74" i="1"/>
  <c r="SJ74" i="1"/>
  <c r="SH74" i="1"/>
  <c r="SF74" i="1"/>
  <c r="SD74" i="1"/>
  <c r="SN73" i="1"/>
  <c r="SL73" i="1"/>
  <c r="SJ73" i="1"/>
  <c r="SF73" i="1"/>
  <c r="SD73" i="1"/>
  <c r="SN72" i="1"/>
  <c r="SN86" i="1" s="1"/>
  <c r="SL72" i="1"/>
  <c r="SL86" i="1" s="1"/>
  <c r="SL88" i="1" s="1"/>
  <c r="SJ72" i="1"/>
  <c r="SJ86" i="1" s="1"/>
  <c r="SJ88" i="1" s="1"/>
  <c r="SF72" i="1"/>
  <c r="SF86" i="1" s="1"/>
  <c r="SF88" i="1" s="1"/>
  <c r="SD72" i="1"/>
  <c r="SD86" i="1" s="1"/>
  <c r="SD88" i="1" s="1"/>
  <c r="SO57" i="1"/>
  <c r="SC60" i="1" s="1"/>
  <c r="SM56" i="1"/>
  <c r="SK56" i="1"/>
  <c r="SI56" i="1"/>
  <c r="SE56" i="1"/>
  <c r="SC56" i="1"/>
  <c r="SN55" i="1"/>
  <c r="SL55" i="1"/>
  <c r="SJ55" i="1"/>
  <c r="SF55" i="1"/>
  <c r="SD55" i="1"/>
  <c r="SD54" i="1"/>
  <c r="SD53" i="1"/>
  <c r="SD52" i="1"/>
  <c r="SD51" i="1"/>
  <c r="SN50" i="1"/>
  <c r="SL50" i="1"/>
  <c r="SJ50" i="1"/>
  <c r="SH50" i="1"/>
  <c r="SF50" i="1"/>
  <c r="SD50" i="1"/>
  <c r="SN49" i="1"/>
  <c r="SL49" i="1"/>
  <c r="SJ49" i="1"/>
  <c r="SH49" i="1"/>
  <c r="SF49" i="1"/>
  <c r="SD49" i="1"/>
  <c r="SN48" i="1"/>
  <c r="SL48" i="1"/>
  <c r="SJ48" i="1"/>
  <c r="SH48" i="1"/>
  <c r="SF48" i="1"/>
  <c r="SD48" i="1"/>
  <c r="SN47" i="1"/>
  <c r="SL47" i="1"/>
  <c r="SJ47" i="1"/>
  <c r="SH47" i="1"/>
  <c r="SF47" i="1"/>
  <c r="SD47" i="1"/>
  <c r="SN46" i="1"/>
  <c r="SL46" i="1"/>
  <c r="SJ46" i="1"/>
  <c r="SF46" i="1"/>
  <c r="SD46" i="1"/>
  <c r="SN45" i="1"/>
  <c r="SL45" i="1"/>
  <c r="SJ45" i="1"/>
  <c r="SF45" i="1"/>
  <c r="SD45" i="1"/>
  <c r="SN44" i="1"/>
  <c r="SL44" i="1"/>
  <c r="SJ44" i="1"/>
  <c r="SH44" i="1"/>
  <c r="SF44" i="1"/>
  <c r="SD44" i="1"/>
  <c r="SN43" i="1"/>
  <c r="SL43" i="1"/>
  <c r="SJ43" i="1"/>
  <c r="SF43" i="1"/>
  <c r="SD43" i="1"/>
  <c r="SN42" i="1"/>
  <c r="SN56" i="1" s="1"/>
  <c r="SL42" i="1"/>
  <c r="SL56" i="1" s="1"/>
  <c r="SL58" i="1" s="1"/>
  <c r="SJ42" i="1"/>
  <c r="SJ56" i="1" s="1"/>
  <c r="SJ58" i="1" s="1"/>
  <c r="SF42" i="1"/>
  <c r="SF56" i="1" s="1"/>
  <c r="SF58" i="1" s="1"/>
  <c r="SD42" i="1"/>
  <c r="SD56" i="1" s="1"/>
  <c r="SD58" i="1" s="1"/>
  <c r="SO28" i="1"/>
  <c r="SC31" i="1" s="1"/>
  <c r="SM27" i="1"/>
  <c r="SK27" i="1"/>
  <c r="SI27" i="1"/>
  <c r="SE27" i="1"/>
  <c r="SC27" i="1"/>
  <c r="SN26" i="1"/>
  <c r="SL26" i="1"/>
  <c r="SJ26" i="1"/>
  <c r="SF26" i="1"/>
  <c r="SD26" i="1"/>
  <c r="SD25" i="1"/>
  <c r="SD24" i="1"/>
  <c r="SD23" i="1"/>
  <c r="SD22" i="1"/>
  <c r="SN21" i="1"/>
  <c r="SL21" i="1"/>
  <c r="SJ21" i="1"/>
  <c r="SH21" i="1"/>
  <c r="SF21" i="1"/>
  <c r="SD21" i="1"/>
  <c r="SN20" i="1"/>
  <c r="SL20" i="1"/>
  <c r="SJ20" i="1"/>
  <c r="SH20" i="1"/>
  <c r="SF20" i="1"/>
  <c r="SD20" i="1"/>
  <c r="SN19" i="1"/>
  <c r="SL19" i="1"/>
  <c r="SJ19" i="1"/>
  <c r="SH19" i="1"/>
  <c r="SF19" i="1"/>
  <c r="SD19" i="1"/>
  <c r="SN18" i="1"/>
  <c r="SL18" i="1"/>
  <c r="SJ18" i="1"/>
  <c r="SH18" i="1"/>
  <c r="SF18" i="1"/>
  <c r="SD18" i="1"/>
  <c r="SN17" i="1"/>
  <c r="SL17" i="1"/>
  <c r="SJ17" i="1"/>
  <c r="SF17" i="1"/>
  <c r="SD17" i="1"/>
  <c r="SN16" i="1"/>
  <c r="SL16" i="1"/>
  <c r="SJ16" i="1"/>
  <c r="SF16" i="1"/>
  <c r="SD16" i="1"/>
  <c r="SN15" i="1"/>
  <c r="SL15" i="1"/>
  <c r="SJ15" i="1"/>
  <c r="SH15" i="1"/>
  <c r="SF15" i="1"/>
  <c r="SD15" i="1"/>
  <c r="SN14" i="1"/>
  <c r="SL14" i="1"/>
  <c r="SJ14" i="1"/>
  <c r="SF14" i="1"/>
  <c r="SD14" i="1"/>
  <c r="SN13" i="1"/>
  <c r="SN27" i="1" s="1"/>
  <c r="SL13" i="1"/>
  <c r="SL27" i="1" s="1"/>
  <c r="SL29" i="1" s="1"/>
  <c r="SJ13" i="1"/>
  <c r="SJ27" i="1" s="1"/>
  <c r="SJ29" i="1" s="1"/>
  <c r="SF13" i="1"/>
  <c r="SF27" i="1" s="1"/>
  <c r="SF29" i="1" s="1"/>
  <c r="SD13" i="1"/>
  <c r="SD27" i="1" s="1"/>
  <c r="SD29" i="1" s="1"/>
  <c r="RY110" i="1"/>
  <c r="RW110" i="1"/>
  <c r="RU110" i="1"/>
  <c r="RQ110" i="1"/>
  <c r="RO110" i="1"/>
  <c r="RX108" i="1"/>
  <c r="RY108" i="1" s="1"/>
  <c r="RV108" i="1"/>
  <c r="RW108" i="1" s="1"/>
  <c r="RT108" i="1"/>
  <c r="RU108" i="1" s="1"/>
  <c r="RP108" i="1"/>
  <c r="RQ108" i="1" s="1"/>
  <c r="RN108" i="1"/>
  <c r="RO108" i="1" s="1"/>
  <c r="RN107" i="1"/>
  <c r="RO107" i="1" s="1"/>
  <c r="RN106" i="1"/>
  <c r="RO106" i="1" s="1"/>
  <c r="RN105" i="1"/>
  <c r="RO105" i="1" s="1"/>
  <c r="RN104" i="1"/>
  <c r="RO104" i="1" s="1"/>
  <c r="RX103" i="1"/>
  <c r="RY103" i="1" s="1"/>
  <c r="RV103" i="1"/>
  <c r="RW103" i="1" s="1"/>
  <c r="RT103" i="1"/>
  <c r="RU103" i="1" s="1"/>
  <c r="RR103" i="1"/>
  <c r="RS103" i="1" s="1"/>
  <c r="RP103" i="1"/>
  <c r="RQ103" i="1" s="1"/>
  <c r="RN103" i="1"/>
  <c r="RO103" i="1" s="1"/>
  <c r="RX102" i="1"/>
  <c r="RY102" i="1" s="1"/>
  <c r="RV102" i="1"/>
  <c r="RW102" i="1" s="1"/>
  <c r="RT102" i="1"/>
  <c r="RU102" i="1" s="1"/>
  <c r="RR102" i="1"/>
  <c r="RS102" i="1" s="1"/>
  <c r="RP102" i="1"/>
  <c r="RQ102" i="1" s="1"/>
  <c r="RN102" i="1"/>
  <c r="RO102" i="1" s="1"/>
  <c r="RX101" i="1"/>
  <c r="RY101" i="1" s="1"/>
  <c r="RV101" i="1"/>
  <c r="RW101" i="1" s="1"/>
  <c r="RT101" i="1"/>
  <c r="RU101" i="1" s="1"/>
  <c r="RR101" i="1"/>
  <c r="RS101" i="1" s="1"/>
  <c r="RP101" i="1"/>
  <c r="RQ101" i="1" s="1"/>
  <c r="RN101" i="1"/>
  <c r="RO101" i="1" s="1"/>
  <c r="RX100" i="1"/>
  <c r="RY100" i="1" s="1"/>
  <c r="RV100" i="1"/>
  <c r="RW100" i="1" s="1"/>
  <c r="RT100" i="1"/>
  <c r="RU100" i="1" s="1"/>
  <c r="RR100" i="1"/>
  <c r="RS100" i="1" s="1"/>
  <c r="RP100" i="1"/>
  <c r="RQ100" i="1" s="1"/>
  <c r="RN100" i="1"/>
  <c r="RO100" i="1" s="1"/>
  <c r="RX99" i="1"/>
  <c r="RY99" i="1" s="1"/>
  <c r="RV99" i="1"/>
  <c r="RW99" i="1" s="1"/>
  <c r="RT99" i="1"/>
  <c r="RU99" i="1" s="1"/>
  <c r="RP99" i="1"/>
  <c r="RQ99" i="1" s="1"/>
  <c r="RN99" i="1"/>
  <c r="RO99" i="1" s="1"/>
  <c r="RX98" i="1"/>
  <c r="RY98" i="1" s="1"/>
  <c r="RV98" i="1"/>
  <c r="RW98" i="1" s="1"/>
  <c r="RT98" i="1"/>
  <c r="RU98" i="1" s="1"/>
  <c r="RP98" i="1"/>
  <c r="RQ98" i="1" s="1"/>
  <c r="RN98" i="1"/>
  <c r="RO98" i="1" s="1"/>
  <c r="RX97" i="1"/>
  <c r="RY97" i="1" s="1"/>
  <c r="RV97" i="1"/>
  <c r="RW97" i="1" s="1"/>
  <c r="RT97" i="1"/>
  <c r="RU97" i="1" s="1"/>
  <c r="RR97" i="1"/>
  <c r="RS97" i="1" s="1"/>
  <c r="RP97" i="1"/>
  <c r="RQ97" i="1" s="1"/>
  <c r="RN97" i="1"/>
  <c r="RO97" i="1" s="1"/>
  <c r="RX96" i="1"/>
  <c r="RY96" i="1" s="1"/>
  <c r="RV96" i="1"/>
  <c r="RW96" i="1" s="1"/>
  <c r="RT96" i="1"/>
  <c r="RU96" i="1" s="1"/>
  <c r="RP96" i="1"/>
  <c r="RQ96" i="1" s="1"/>
  <c r="RN96" i="1"/>
  <c r="RO96" i="1" s="1"/>
  <c r="RX95" i="1"/>
  <c r="RX109" i="1" s="1"/>
  <c r="RV95" i="1"/>
  <c r="RV109" i="1" s="1"/>
  <c r="RT95" i="1"/>
  <c r="RP95" i="1"/>
  <c r="RP109" i="1" s="1"/>
  <c r="RN95" i="1"/>
  <c r="RN109" i="1" s="1"/>
  <c r="RZ87" i="1"/>
  <c r="RN90" i="1" s="1"/>
  <c r="RX86" i="1"/>
  <c r="RV86" i="1"/>
  <c r="RT86" i="1"/>
  <c r="RP86" i="1"/>
  <c r="RN86" i="1"/>
  <c r="RY85" i="1"/>
  <c r="RW85" i="1"/>
  <c r="RU85" i="1"/>
  <c r="RQ85" i="1"/>
  <c r="RO85" i="1"/>
  <c r="RO84" i="1"/>
  <c r="RO83" i="1"/>
  <c r="RO82" i="1"/>
  <c r="RO81" i="1"/>
  <c r="RY80" i="1"/>
  <c r="RW80" i="1"/>
  <c r="RU80" i="1"/>
  <c r="RS80" i="1"/>
  <c r="RQ80" i="1"/>
  <c r="RO80" i="1"/>
  <c r="RY79" i="1"/>
  <c r="RW79" i="1"/>
  <c r="RU79" i="1"/>
  <c r="RS79" i="1"/>
  <c r="RQ79" i="1"/>
  <c r="RO79" i="1"/>
  <c r="RY78" i="1"/>
  <c r="RW78" i="1"/>
  <c r="RU78" i="1"/>
  <c r="RS78" i="1"/>
  <c r="RQ78" i="1"/>
  <c r="RO78" i="1"/>
  <c r="RY77" i="1"/>
  <c r="RW77" i="1"/>
  <c r="RU77" i="1"/>
  <c r="RS77" i="1"/>
  <c r="RQ77" i="1"/>
  <c r="RO77" i="1"/>
  <c r="RY76" i="1"/>
  <c r="RW76" i="1"/>
  <c r="RU76" i="1"/>
  <c r="RQ76" i="1"/>
  <c r="RO76" i="1"/>
  <c r="RY75" i="1"/>
  <c r="RW75" i="1"/>
  <c r="RU75" i="1"/>
  <c r="RQ75" i="1"/>
  <c r="RO75" i="1"/>
  <c r="RY74" i="1"/>
  <c r="RW74" i="1"/>
  <c r="RU74" i="1"/>
  <c r="RS74" i="1"/>
  <c r="RQ74" i="1"/>
  <c r="RO74" i="1"/>
  <c r="RY73" i="1"/>
  <c r="RW73" i="1"/>
  <c r="RU73" i="1"/>
  <c r="RQ73" i="1"/>
  <c r="RO73" i="1"/>
  <c r="RY72" i="1"/>
  <c r="RY86" i="1" s="1"/>
  <c r="RW72" i="1"/>
  <c r="RW86" i="1" s="1"/>
  <c r="RW88" i="1" s="1"/>
  <c r="RU72" i="1"/>
  <c r="RU86" i="1" s="1"/>
  <c r="RU88" i="1" s="1"/>
  <c r="RQ72" i="1"/>
  <c r="RQ86" i="1" s="1"/>
  <c r="RQ88" i="1" s="1"/>
  <c r="RO72" i="1"/>
  <c r="RO86" i="1" s="1"/>
  <c r="RO88" i="1" s="1"/>
  <c r="RZ57" i="1"/>
  <c r="RN60" i="1" s="1"/>
  <c r="RX56" i="1"/>
  <c r="RV56" i="1"/>
  <c r="RT56" i="1"/>
  <c r="RP56" i="1"/>
  <c r="RN56" i="1"/>
  <c r="RY55" i="1"/>
  <c r="RW55" i="1"/>
  <c r="RU55" i="1"/>
  <c r="RQ55" i="1"/>
  <c r="RO55" i="1"/>
  <c r="RO54" i="1"/>
  <c r="RO53" i="1"/>
  <c r="RO52" i="1"/>
  <c r="RO51" i="1"/>
  <c r="RY50" i="1"/>
  <c r="RW50" i="1"/>
  <c r="RU50" i="1"/>
  <c r="RS50" i="1"/>
  <c r="RQ50" i="1"/>
  <c r="RO50" i="1"/>
  <c r="RY49" i="1"/>
  <c r="RW49" i="1"/>
  <c r="RU49" i="1"/>
  <c r="RS49" i="1"/>
  <c r="RQ49" i="1"/>
  <c r="RO49" i="1"/>
  <c r="RY48" i="1"/>
  <c r="RW48" i="1"/>
  <c r="RU48" i="1"/>
  <c r="RS48" i="1"/>
  <c r="RQ48" i="1"/>
  <c r="RO48" i="1"/>
  <c r="RY47" i="1"/>
  <c r="RW47" i="1"/>
  <c r="RU47" i="1"/>
  <c r="RS47" i="1"/>
  <c r="RQ47" i="1"/>
  <c r="RO47" i="1"/>
  <c r="RY46" i="1"/>
  <c r="RW46" i="1"/>
  <c r="RU46" i="1"/>
  <c r="RQ46" i="1"/>
  <c r="RO46" i="1"/>
  <c r="RY45" i="1"/>
  <c r="RW45" i="1"/>
  <c r="RU45" i="1"/>
  <c r="RQ45" i="1"/>
  <c r="RO45" i="1"/>
  <c r="RY44" i="1"/>
  <c r="RW44" i="1"/>
  <c r="RU44" i="1"/>
  <c r="RS44" i="1"/>
  <c r="RQ44" i="1"/>
  <c r="RO44" i="1"/>
  <c r="RY43" i="1"/>
  <c r="RW43" i="1"/>
  <c r="RU43" i="1"/>
  <c r="RQ43" i="1"/>
  <c r="RO43" i="1"/>
  <c r="RY42" i="1"/>
  <c r="RY56" i="1" s="1"/>
  <c r="RW42" i="1"/>
  <c r="RW56" i="1" s="1"/>
  <c r="RW58" i="1" s="1"/>
  <c r="RU42" i="1"/>
  <c r="RU56" i="1" s="1"/>
  <c r="RU58" i="1" s="1"/>
  <c r="RQ42" i="1"/>
  <c r="RQ56" i="1" s="1"/>
  <c r="RQ58" i="1" s="1"/>
  <c r="RO42" i="1"/>
  <c r="RO56" i="1" s="1"/>
  <c r="RO58" i="1" s="1"/>
  <c r="RZ28" i="1"/>
  <c r="RN31" i="1" s="1"/>
  <c r="RX27" i="1"/>
  <c r="RV27" i="1"/>
  <c r="RT27" i="1"/>
  <c r="RP27" i="1"/>
  <c r="RN27" i="1"/>
  <c r="RY26" i="1"/>
  <c r="RW26" i="1"/>
  <c r="RU26" i="1"/>
  <c r="RQ26" i="1"/>
  <c r="RO26" i="1"/>
  <c r="RO25" i="1"/>
  <c r="RO24" i="1"/>
  <c r="RO23" i="1"/>
  <c r="RO22" i="1"/>
  <c r="RY21" i="1"/>
  <c r="RW21" i="1"/>
  <c r="RU21" i="1"/>
  <c r="RS21" i="1"/>
  <c r="RQ21" i="1"/>
  <c r="RO21" i="1"/>
  <c r="RY20" i="1"/>
  <c r="RW20" i="1"/>
  <c r="RU20" i="1"/>
  <c r="RS20" i="1"/>
  <c r="RQ20" i="1"/>
  <c r="RO20" i="1"/>
  <c r="RY19" i="1"/>
  <c r="RW19" i="1"/>
  <c r="RU19" i="1"/>
  <c r="RS19" i="1"/>
  <c r="RQ19" i="1"/>
  <c r="RO19" i="1"/>
  <c r="RY18" i="1"/>
  <c r="RW18" i="1"/>
  <c r="RU18" i="1"/>
  <c r="RS18" i="1"/>
  <c r="RQ18" i="1"/>
  <c r="RO18" i="1"/>
  <c r="RY17" i="1"/>
  <c r="RW17" i="1"/>
  <c r="RU17" i="1"/>
  <c r="RQ17" i="1"/>
  <c r="RO17" i="1"/>
  <c r="RY16" i="1"/>
  <c r="RW16" i="1"/>
  <c r="RU16" i="1"/>
  <c r="RQ16" i="1"/>
  <c r="RO16" i="1"/>
  <c r="RY15" i="1"/>
  <c r="RW15" i="1"/>
  <c r="RU15" i="1"/>
  <c r="RS15" i="1"/>
  <c r="RQ15" i="1"/>
  <c r="RO15" i="1"/>
  <c r="RY14" i="1"/>
  <c r="RW14" i="1"/>
  <c r="RU14" i="1"/>
  <c r="RQ14" i="1"/>
  <c r="RO14" i="1"/>
  <c r="RY13" i="1"/>
  <c r="RY27" i="1" s="1"/>
  <c r="RW13" i="1"/>
  <c r="RW27" i="1" s="1"/>
  <c r="RW29" i="1" s="1"/>
  <c r="RU13" i="1"/>
  <c r="RU27" i="1" s="1"/>
  <c r="RU29" i="1" s="1"/>
  <c r="RQ13" i="1"/>
  <c r="RQ27" i="1" s="1"/>
  <c r="RQ29" i="1" s="1"/>
  <c r="RO13" i="1"/>
  <c r="RO27" i="1" s="1"/>
  <c r="RO29" i="1" s="1"/>
  <c r="RJ110" i="1"/>
  <c r="RH110" i="1"/>
  <c r="RF110" i="1"/>
  <c r="RB110" i="1"/>
  <c r="QZ110" i="1"/>
  <c r="RI108" i="1"/>
  <c r="RJ108" i="1" s="1"/>
  <c r="RG108" i="1"/>
  <c r="RH108" i="1" s="1"/>
  <c r="RE108" i="1"/>
  <c r="RF108" i="1" s="1"/>
  <c r="RA108" i="1"/>
  <c r="RB108" i="1" s="1"/>
  <c r="QY108" i="1"/>
  <c r="QZ108" i="1" s="1"/>
  <c r="QY107" i="1"/>
  <c r="QZ107" i="1" s="1"/>
  <c r="QY106" i="1"/>
  <c r="QZ106" i="1" s="1"/>
  <c r="QY105" i="1"/>
  <c r="QZ105" i="1" s="1"/>
  <c r="QY104" i="1"/>
  <c r="QZ104" i="1" s="1"/>
  <c r="RI103" i="1"/>
  <c r="RJ103" i="1" s="1"/>
  <c r="RG103" i="1"/>
  <c r="RH103" i="1" s="1"/>
  <c r="RE103" i="1"/>
  <c r="RF103" i="1" s="1"/>
  <c r="RC103" i="1"/>
  <c r="RD103" i="1" s="1"/>
  <c r="RA103" i="1"/>
  <c r="RB103" i="1" s="1"/>
  <c r="QY103" i="1"/>
  <c r="QZ103" i="1" s="1"/>
  <c r="RI102" i="1"/>
  <c r="RJ102" i="1" s="1"/>
  <c r="RG102" i="1"/>
  <c r="RH102" i="1" s="1"/>
  <c r="RE102" i="1"/>
  <c r="RF102" i="1" s="1"/>
  <c r="RC102" i="1"/>
  <c r="RD102" i="1" s="1"/>
  <c r="RA102" i="1"/>
  <c r="RB102" i="1" s="1"/>
  <c r="QY102" i="1"/>
  <c r="QZ102" i="1" s="1"/>
  <c r="RI101" i="1"/>
  <c r="RJ101" i="1" s="1"/>
  <c r="RG101" i="1"/>
  <c r="RH101" i="1" s="1"/>
  <c r="RE101" i="1"/>
  <c r="RF101" i="1" s="1"/>
  <c r="RC101" i="1"/>
  <c r="RD101" i="1" s="1"/>
  <c r="RA101" i="1"/>
  <c r="RB101" i="1" s="1"/>
  <c r="QY101" i="1"/>
  <c r="QZ101" i="1" s="1"/>
  <c r="RI100" i="1"/>
  <c r="RJ100" i="1" s="1"/>
  <c r="RG100" i="1"/>
  <c r="RH100" i="1" s="1"/>
  <c r="RE100" i="1"/>
  <c r="RF100" i="1" s="1"/>
  <c r="RC100" i="1"/>
  <c r="RD100" i="1" s="1"/>
  <c r="RA100" i="1"/>
  <c r="RB100" i="1" s="1"/>
  <c r="QY100" i="1"/>
  <c r="QZ100" i="1" s="1"/>
  <c r="RI99" i="1"/>
  <c r="RJ99" i="1" s="1"/>
  <c r="RG99" i="1"/>
  <c r="RH99" i="1" s="1"/>
  <c r="RE99" i="1"/>
  <c r="RF99" i="1" s="1"/>
  <c r="RA99" i="1"/>
  <c r="RB99" i="1" s="1"/>
  <c r="QY99" i="1"/>
  <c r="QZ99" i="1" s="1"/>
  <c r="RI98" i="1"/>
  <c r="RJ98" i="1" s="1"/>
  <c r="RG98" i="1"/>
  <c r="RH98" i="1" s="1"/>
  <c r="RE98" i="1"/>
  <c r="RF98" i="1" s="1"/>
  <c r="RA98" i="1"/>
  <c r="RB98" i="1" s="1"/>
  <c r="QY98" i="1"/>
  <c r="QZ98" i="1" s="1"/>
  <c r="RI97" i="1"/>
  <c r="RJ97" i="1" s="1"/>
  <c r="RG97" i="1"/>
  <c r="RH97" i="1" s="1"/>
  <c r="RE97" i="1"/>
  <c r="RF97" i="1" s="1"/>
  <c r="RC97" i="1"/>
  <c r="RD97" i="1" s="1"/>
  <c r="RA97" i="1"/>
  <c r="RB97" i="1" s="1"/>
  <c r="QY97" i="1"/>
  <c r="QZ97" i="1" s="1"/>
  <c r="RI96" i="1"/>
  <c r="RJ96" i="1" s="1"/>
  <c r="RG96" i="1"/>
  <c r="RH96" i="1" s="1"/>
  <c r="RE96" i="1"/>
  <c r="RF96" i="1" s="1"/>
  <c r="RA96" i="1"/>
  <c r="RB96" i="1" s="1"/>
  <c r="QY96" i="1"/>
  <c r="QZ96" i="1" s="1"/>
  <c r="RI95" i="1"/>
  <c r="RI109" i="1" s="1"/>
  <c r="RG95" i="1"/>
  <c r="RG109" i="1" s="1"/>
  <c r="RE95" i="1"/>
  <c r="RA95" i="1"/>
  <c r="RA109" i="1" s="1"/>
  <c r="QY95" i="1"/>
  <c r="QY109" i="1" s="1"/>
  <c r="RK87" i="1"/>
  <c r="QY90" i="1" s="1"/>
  <c r="RI86" i="1"/>
  <c r="RG86" i="1"/>
  <c r="RE86" i="1"/>
  <c r="RA86" i="1"/>
  <c r="QY86" i="1"/>
  <c r="RJ85" i="1"/>
  <c r="RH85" i="1"/>
  <c r="RF85" i="1"/>
  <c r="RB85" i="1"/>
  <c r="QZ85" i="1"/>
  <c r="QZ84" i="1"/>
  <c r="QZ83" i="1"/>
  <c r="QZ82" i="1"/>
  <c r="QZ81" i="1"/>
  <c r="RJ80" i="1"/>
  <c r="RH80" i="1"/>
  <c r="RF80" i="1"/>
  <c r="RD80" i="1"/>
  <c r="RB80" i="1"/>
  <c r="QZ80" i="1"/>
  <c r="RJ79" i="1"/>
  <c r="RH79" i="1"/>
  <c r="RF79" i="1"/>
  <c r="RD79" i="1"/>
  <c r="RB79" i="1"/>
  <c r="QZ79" i="1"/>
  <c r="RJ78" i="1"/>
  <c r="RH78" i="1"/>
  <c r="RF78" i="1"/>
  <c r="RD78" i="1"/>
  <c r="RB78" i="1"/>
  <c r="QZ78" i="1"/>
  <c r="RJ77" i="1"/>
  <c r="RH77" i="1"/>
  <c r="RF77" i="1"/>
  <c r="RD77" i="1"/>
  <c r="RB77" i="1"/>
  <c r="QZ77" i="1"/>
  <c r="RJ76" i="1"/>
  <c r="RH76" i="1"/>
  <c r="RF76" i="1"/>
  <c r="RB76" i="1"/>
  <c r="QZ76" i="1"/>
  <c r="RJ75" i="1"/>
  <c r="RH75" i="1"/>
  <c r="RF75" i="1"/>
  <c r="RB75" i="1"/>
  <c r="QZ75" i="1"/>
  <c r="RJ74" i="1"/>
  <c r="RH74" i="1"/>
  <c r="RF74" i="1"/>
  <c r="RD74" i="1"/>
  <c r="RB74" i="1"/>
  <c r="QZ74" i="1"/>
  <c r="RJ73" i="1"/>
  <c r="RH73" i="1"/>
  <c r="RF73" i="1"/>
  <c r="RB73" i="1"/>
  <c r="QZ73" i="1"/>
  <c r="RJ72" i="1"/>
  <c r="RJ86" i="1" s="1"/>
  <c r="RH72" i="1"/>
  <c r="RH86" i="1" s="1"/>
  <c r="RH88" i="1" s="1"/>
  <c r="RF72" i="1"/>
  <c r="RF86" i="1" s="1"/>
  <c r="RF88" i="1" s="1"/>
  <c r="RB72" i="1"/>
  <c r="RB86" i="1" s="1"/>
  <c r="RB88" i="1" s="1"/>
  <c r="QZ72" i="1"/>
  <c r="QZ86" i="1" s="1"/>
  <c r="QZ88" i="1" s="1"/>
  <c r="RK57" i="1"/>
  <c r="QY60" i="1" s="1"/>
  <c r="RI56" i="1"/>
  <c r="RG56" i="1"/>
  <c r="RE56" i="1"/>
  <c r="RA56" i="1"/>
  <c r="QY56" i="1"/>
  <c r="RJ55" i="1"/>
  <c r="RH55" i="1"/>
  <c r="RF55" i="1"/>
  <c r="RB55" i="1"/>
  <c r="QZ55" i="1"/>
  <c r="QZ54" i="1"/>
  <c r="QZ53" i="1"/>
  <c r="QZ52" i="1"/>
  <c r="QZ51" i="1"/>
  <c r="RJ50" i="1"/>
  <c r="RH50" i="1"/>
  <c r="RF50" i="1"/>
  <c r="RD50" i="1"/>
  <c r="RB50" i="1"/>
  <c r="QZ50" i="1"/>
  <c r="RJ49" i="1"/>
  <c r="RH49" i="1"/>
  <c r="RF49" i="1"/>
  <c r="RD49" i="1"/>
  <c r="RB49" i="1"/>
  <c r="QZ49" i="1"/>
  <c r="RJ48" i="1"/>
  <c r="RH48" i="1"/>
  <c r="RF48" i="1"/>
  <c r="RD48" i="1"/>
  <c r="RB48" i="1"/>
  <c r="QZ48" i="1"/>
  <c r="RJ47" i="1"/>
  <c r="RH47" i="1"/>
  <c r="RF47" i="1"/>
  <c r="RD47" i="1"/>
  <c r="RB47" i="1"/>
  <c r="QZ47" i="1"/>
  <c r="RJ46" i="1"/>
  <c r="RH46" i="1"/>
  <c r="RF46" i="1"/>
  <c r="RB46" i="1"/>
  <c r="QZ46" i="1"/>
  <c r="RJ45" i="1"/>
  <c r="RH45" i="1"/>
  <c r="RF45" i="1"/>
  <c r="RB45" i="1"/>
  <c r="QZ45" i="1"/>
  <c r="RJ44" i="1"/>
  <c r="RH44" i="1"/>
  <c r="RF44" i="1"/>
  <c r="RD44" i="1"/>
  <c r="RB44" i="1"/>
  <c r="QZ44" i="1"/>
  <c r="RJ43" i="1"/>
  <c r="RH43" i="1"/>
  <c r="RF43" i="1"/>
  <c r="RB43" i="1"/>
  <c r="QZ43" i="1"/>
  <c r="RJ42" i="1"/>
  <c r="RJ56" i="1" s="1"/>
  <c r="RH42" i="1"/>
  <c r="RH56" i="1" s="1"/>
  <c r="RH58" i="1" s="1"/>
  <c r="RF42" i="1"/>
  <c r="RF56" i="1" s="1"/>
  <c r="RF58" i="1" s="1"/>
  <c r="RB42" i="1"/>
  <c r="RB56" i="1" s="1"/>
  <c r="RB58" i="1" s="1"/>
  <c r="QZ42" i="1"/>
  <c r="QZ56" i="1" s="1"/>
  <c r="QZ58" i="1" s="1"/>
  <c r="RK28" i="1"/>
  <c r="QY31" i="1" s="1"/>
  <c r="RI27" i="1"/>
  <c r="RG27" i="1"/>
  <c r="RE27" i="1"/>
  <c r="RA27" i="1"/>
  <c r="QY27" i="1"/>
  <c r="RJ26" i="1"/>
  <c r="RH26" i="1"/>
  <c r="RF26" i="1"/>
  <c r="RB26" i="1"/>
  <c r="QZ26" i="1"/>
  <c r="QZ25" i="1"/>
  <c r="QZ24" i="1"/>
  <c r="QZ23" i="1"/>
  <c r="QZ22" i="1"/>
  <c r="RJ21" i="1"/>
  <c r="RH21" i="1"/>
  <c r="RF21" i="1"/>
  <c r="RD21" i="1"/>
  <c r="RB21" i="1"/>
  <c r="QZ21" i="1"/>
  <c r="RJ20" i="1"/>
  <c r="RH20" i="1"/>
  <c r="RF20" i="1"/>
  <c r="RD20" i="1"/>
  <c r="RB20" i="1"/>
  <c r="QZ20" i="1"/>
  <c r="RJ19" i="1"/>
  <c r="RH19" i="1"/>
  <c r="RF19" i="1"/>
  <c r="RD19" i="1"/>
  <c r="RB19" i="1"/>
  <c r="QZ19" i="1"/>
  <c r="RJ18" i="1"/>
  <c r="RH18" i="1"/>
  <c r="RF18" i="1"/>
  <c r="RD18" i="1"/>
  <c r="RB18" i="1"/>
  <c r="QZ18" i="1"/>
  <c r="RJ17" i="1"/>
  <c r="RH17" i="1"/>
  <c r="RF17" i="1"/>
  <c r="RB17" i="1"/>
  <c r="QZ17" i="1"/>
  <c r="RJ16" i="1"/>
  <c r="RH16" i="1"/>
  <c r="RF16" i="1"/>
  <c r="RB16" i="1"/>
  <c r="QZ16" i="1"/>
  <c r="RJ15" i="1"/>
  <c r="RH15" i="1"/>
  <c r="RF15" i="1"/>
  <c r="RD15" i="1"/>
  <c r="RB15" i="1"/>
  <c r="QZ15" i="1"/>
  <c r="RJ14" i="1"/>
  <c r="RH14" i="1"/>
  <c r="RF14" i="1"/>
  <c r="RB14" i="1"/>
  <c r="QZ14" i="1"/>
  <c r="RJ13" i="1"/>
  <c r="RJ27" i="1" s="1"/>
  <c r="RH13" i="1"/>
  <c r="RH27" i="1" s="1"/>
  <c r="RH29" i="1" s="1"/>
  <c r="RF13" i="1"/>
  <c r="RF27" i="1" s="1"/>
  <c r="RF29" i="1" s="1"/>
  <c r="RB13" i="1"/>
  <c r="RB27" i="1" s="1"/>
  <c r="RB29" i="1" s="1"/>
  <c r="QZ13" i="1"/>
  <c r="QZ27" i="1" s="1"/>
  <c r="QZ29" i="1" s="1"/>
  <c r="QR108" i="1"/>
  <c r="QS108" i="1" s="1"/>
  <c r="QP108" i="1"/>
  <c r="QQ108" i="1" s="1"/>
  <c r="QJ108" i="1"/>
  <c r="QK108" i="1" s="1"/>
  <c r="QJ107" i="1"/>
  <c r="QK107" i="1" s="1"/>
  <c r="QJ106" i="1"/>
  <c r="QK106" i="1" s="1"/>
  <c r="QJ105" i="1"/>
  <c r="QK105" i="1" s="1"/>
  <c r="QJ104" i="1"/>
  <c r="QK104" i="1" s="1"/>
  <c r="QT103" i="1"/>
  <c r="QU103" i="1" s="1"/>
  <c r="QR103" i="1"/>
  <c r="QS103" i="1" s="1"/>
  <c r="QP103" i="1"/>
  <c r="QQ103" i="1" s="1"/>
  <c r="QN103" i="1"/>
  <c r="QO103" i="1" s="1"/>
  <c r="QL103" i="1"/>
  <c r="QM103" i="1" s="1"/>
  <c r="QJ103" i="1"/>
  <c r="QK103" i="1" s="1"/>
  <c r="QT102" i="1"/>
  <c r="QU102" i="1" s="1"/>
  <c r="QR102" i="1"/>
  <c r="QS102" i="1" s="1"/>
  <c r="QP102" i="1"/>
  <c r="QQ102" i="1" s="1"/>
  <c r="QJ102" i="1"/>
  <c r="QK102" i="1" s="1"/>
  <c r="QR101" i="1"/>
  <c r="QS101" i="1" s="1"/>
  <c r="QP101" i="1"/>
  <c r="QQ101" i="1" s="1"/>
  <c r="QN101" i="1"/>
  <c r="QO101" i="1" s="1"/>
  <c r="QL101" i="1"/>
  <c r="QM101" i="1" s="1"/>
  <c r="QJ101" i="1"/>
  <c r="QK101" i="1" s="1"/>
  <c r="QR100" i="1"/>
  <c r="QS100" i="1" s="1"/>
  <c r="QP100" i="1"/>
  <c r="QQ100" i="1" s="1"/>
  <c r="QJ100" i="1"/>
  <c r="QK100" i="1" s="1"/>
  <c r="QR99" i="1"/>
  <c r="QS99" i="1" s="1"/>
  <c r="QP99" i="1"/>
  <c r="QQ99" i="1" s="1"/>
  <c r="QL99" i="1"/>
  <c r="QM99" i="1" s="1"/>
  <c r="QJ99" i="1"/>
  <c r="QK99" i="1" s="1"/>
  <c r="QT98" i="1"/>
  <c r="QU98" i="1" s="1"/>
  <c r="QR98" i="1"/>
  <c r="QS98" i="1" s="1"/>
  <c r="QP98" i="1"/>
  <c r="QQ98" i="1" s="1"/>
  <c r="QJ98" i="1"/>
  <c r="QK98" i="1" s="1"/>
  <c r="QR97" i="1"/>
  <c r="QS97" i="1" s="1"/>
  <c r="QP97" i="1"/>
  <c r="QQ97" i="1" s="1"/>
  <c r="QN97" i="1"/>
  <c r="QO97" i="1" s="1"/>
  <c r="QJ97" i="1"/>
  <c r="QK97" i="1" s="1"/>
  <c r="QR96" i="1"/>
  <c r="QS96" i="1" s="1"/>
  <c r="QP96" i="1"/>
  <c r="QQ96" i="1" s="1"/>
  <c r="QJ96" i="1"/>
  <c r="QK96" i="1" s="1"/>
  <c r="QT95" i="1"/>
  <c r="QR95" i="1"/>
  <c r="QR109" i="1" s="1"/>
  <c r="QP95" i="1"/>
  <c r="QP109" i="1" s="1"/>
  <c r="QJ95" i="1"/>
  <c r="QJ109" i="1" s="1"/>
  <c r="QV87" i="1"/>
  <c r="QJ90" i="1" s="1"/>
  <c r="QT86" i="1"/>
  <c r="QR86" i="1"/>
  <c r="QP86" i="1"/>
  <c r="QL86" i="1"/>
  <c r="QJ86" i="1"/>
  <c r="QU85" i="1"/>
  <c r="QS85" i="1"/>
  <c r="QQ85" i="1"/>
  <c r="QM85" i="1"/>
  <c r="QK85" i="1"/>
  <c r="QK84" i="1"/>
  <c r="QK83" i="1"/>
  <c r="QK82" i="1"/>
  <c r="QK81" i="1"/>
  <c r="QU80" i="1"/>
  <c r="QS80" i="1"/>
  <c r="QQ80" i="1"/>
  <c r="QO80" i="1"/>
  <c r="QM80" i="1"/>
  <c r="QK80" i="1"/>
  <c r="QU79" i="1"/>
  <c r="QS79" i="1"/>
  <c r="QQ79" i="1"/>
  <c r="QO79" i="1"/>
  <c r="QM79" i="1"/>
  <c r="QK79" i="1"/>
  <c r="QU78" i="1"/>
  <c r="QS78" i="1"/>
  <c r="QQ78" i="1"/>
  <c r="QO78" i="1"/>
  <c r="QM78" i="1"/>
  <c r="QK78" i="1"/>
  <c r="QU77" i="1"/>
  <c r="QS77" i="1"/>
  <c r="QQ77" i="1"/>
  <c r="QO77" i="1"/>
  <c r="QM77" i="1"/>
  <c r="QK77" i="1"/>
  <c r="QU76" i="1"/>
  <c r="QS76" i="1"/>
  <c r="QQ76" i="1"/>
  <c r="QM76" i="1"/>
  <c r="QK76" i="1"/>
  <c r="QU75" i="1"/>
  <c r="QS75" i="1"/>
  <c r="QQ75" i="1"/>
  <c r="QM75" i="1"/>
  <c r="QK75" i="1"/>
  <c r="QU74" i="1"/>
  <c r="QS74" i="1"/>
  <c r="QQ74" i="1"/>
  <c r="QO74" i="1"/>
  <c r="QM74" i="1"/>
  <c r="QK74" i="1"/>
  <c r="QU73" i="1"/>
  <c r="QS73" i="1"/>
  <c r="QQ73" i="1"/>
  <c r="QM73" i="1"/>
  <c r="QK73" i="1"/>
  <c r="QU72" i="1"/>
  <c r="QU86" i="1" s="1"/>
  <c r="QS72" i="1"/>
  <c r="QS86" i="1" s="1"/>
  <c r="QS88" i="1" s="1"/>
  <c r="QQ72" i="1"/>
  <c r="QQ86" i="1" s="1"/>
  <c r="QQ88" i="1" s="1"/>
  <c r="QM72" i="1"/>
  <c r="QM86" i="1" s="1"/>
  <c r="QM88" i="1" s="1"/>
  <c r="QK72" i="1"/>
  <c r="QK86" i="1" s="1"/>
  <c r="QK88" i="1" s="1"/>
  <c r="QQ110" i="1"/>
  <c r="QT56" i="1"/>
  <c r="QR56" i="1"/>
  <c r="QP56" i="1"/>
  <c r="QL56" i="1"/>
  <c r="QJ56" i="1"/>
  <c r="QU55" i="1"/>
  <c r="QS55" i="1"/>
  <c r="QQ55" i="1"/>
  <c r="QM55" i="1"/>
  <c r="QK55" i="1"/>
  <c r="QK54" i="1"/>
  <c r="QK53" i="1"/>
  <c r="QK52" i="1"/>
  <c r="QK51" i="1"/>
  <c r="QU50" i="1"/>
  <c r="QS50" i="1"/>
  <c r="QQ50" i="1"/>
  <c r="QO50" i="1"/>
  <c r="QM50" i="1"/>
  <c r="QK50" i="1"/>
  <c r="QU49" i="1"/>
  <c r="QS49" i="1"/>
  <c r="QQ49" i="1"/>
  <c r="QO49" i="1"/>
  <c r="QM49" i="1"/>
  <c r="QK49" i="1"/>
  <c r="QU48" i="1"/>
  <c r="QS48" i="1"/>
  <c r="QQ48" i="1"/>
  <c r="QO48" i="1"/>
  <c r="QM48" i="1"/>
  <c r="QK48" i="1"/>
  <c r="QU47" i="1"/>
  <c r="QS47" i="1"/>
  <c r="QQ47" i="1"/>
  <c r="QO47" i="1"/>
  <c r="QM47" i="1"/>
  <c r="QK47" i="1"/>
  <c r="QU46" i="1"/>
  <c r="QS46" i="1"/>
  <c r="QQ46" i="1"/>
  <c r="QM46" i="1"/>
  <c r="QK46" i="1"/>
  <c r="QU45" i="1"/>
  <c r="QS45" i="1"/>
  <c r="QQ45" i="1"/>
  <c r="QM45" i="1"/>
  <c r="QK45" i="1"/>
  <c r="QU44" i="1"/>
  <c r="QS44" i="1"/>
  <c r="QQ44" i="1"/>
  <c r="QO44" i="1"/>
  <c r="QM44" i="1"/>
  <c r="QK44" i="1"/>
  <c r="QU43" i="1"/>
  <c r="QS43" i="1"/>
  <c r="QQ43" i="1"/>
  <c r="QM43" i="1"/>
  <c r="QK43" i="1"/>
  <c r="QU42" i="1"/>
  <c r="QU56" i="1" s="1"/>
  <c r="QS42" i="1"/>
  <c r="QS56" i="1" s="1"/>
  <c r="QS58" i="1" s="1"/>
  <c r="QQ42" i="1"/>
  <c r="QQ56" i="1" s="1"/>
  <c r="QQ58" i="1" s="1"/>
  <c r="QM42" i="1"/>
  <c r="QM56" i="1" s="1"/>
  <c r="QM58" i="1" s="1"/>
  <c r="QK42" i="1"/>
  <c r="QK56" i="1" s="1"/>
  <c r="QK58" i="1" s="1"/>
  <c r="QU110" i="1"/>
  <c r="QM110" i="1"/>
  <c r="QR27" i="1"/>
  <c r="QP27" i="1"/>
  <c r="QJ27" i="1"/>
  <c r="QT108" i="1"/>
  <c r="QU108" i="1" s="1"/>
  <c r="QS26" i="1"/>
  <c r="QQ26" i="1"/>
  <c r="QL108" i="1"/>
  <c r="QM108" i="1" s="1"/>
  <c r="QK26" i="1"/>
  <c r="QK25" i="1"/>
  <c r="QK24" i="1"/>
  <c r="QK23" i="1"/>
  <c r="QK22" i="1"/>
  <c r="QU21" i="1"/>
  <c r="QS21" i="1"/>
  <c r="QQ21" i="1"/>
  <c r="QO21" i="1"/>
  <c r="QM21" i="1"/>
  <c r="QK21" i="1"/>
  <c r="QU20" i="1"/>
  <c r="QS20" i="1"/>
  <c r="QQ20" i="1"/>
  <c r="QN102" i="1"/>
  <c r="QO102" i="1" s="1"/>
  <c r="QL102" i="1"/>
  <c r="QM102" i="1" s="1"/>
  <c r="QK20" i="1"/>
  <c r="QT101" i="1"/>
  <c r="QU101" i="1" s="1"/>
  <c r="QS19" i="1"/>
  <c r="QQ19" i="1"/>
  <c r="QO19" i="1"/>
  <c r="QM19" i="1"/>
  <c r="QK19" i="1"/>
  <c r="QT100" i="1"/>
  <c r="QU100" i="1" s="1"/>
  <c r="QS18" i="1"/>
  <c r="QQ18" i="1"/>
  <c r="QN100" i="1"/>
  <c r="QO100" i="1" s="1"/>
  <c r="QL100" i="1"/>
  <c r="QM100" i="1" s="1"/>
  <c r="QK18" i="1"/>
  <c r="QT99" i="1"/>
  <c r="QU99" i="1" s="1"/>
  <c r="QS17" i="1"/>
  <c r="QQ17" i="1"/>
  <c r="QM17" i="1"/>
  <c r="QK17" i="1"/>
  <c r="QU16" i="1"/>
  <c r="QS16" i="1"/>
  <c r="QQ16" i="1"/>
  <c r="QL98" i="1"/>
  <c r="QM98" i="1" s="1"/>
  <c r="QK16" i="1"/>
  <c r="QT97" i="1"/>
  <c r="QU97" i="1" s="1"/>
  <c r="QS15" i="1"/>
  <c r="QQ15" i="1"/>
  <c r="QO15" i="1"/>
  <c r="QL97" i="1"/>
  <c r="QM97" i="1" s="1"/>
  <c r="QK15" i="1"/>
  <c r="QT96" i="1"/>
  <c r="QU96" i="1" s="1"/>
  <c r="QS14" i="1"/>
  <c r="QQ14" i="1"/>
  <c r="QL96" i="1"/>
  <c r="QM96" i="1" s="1"/>
  <c r="QK14" i="1"/>
  <c r="QU13" i="1"/>
  <c r="QS13" i="1"/>
  <c r="QS27" i="1" s="1"/>
  <c r="QS29" i="1" s="1"/>
  <c r="QQ13" i="1"/>
  <c r="QQ27" i="1" s="1"/>
  <c r="QQ29" i="1" s="1"/>
  <c r="QL95" i="1"/>
  <c r="QK13" i="1"/>
  <c r="QK27" i="1" s="1"/>
  <c r="QK29" i="1" s="1"/>
  <c r="TD110" i="1" l="1"/>
  <c r="SR113" i="1" s="1"/>
  <c r="SO110" i="1"/>
  <c r="SC113" i="1" s="1"/>
  <c r="RZ110" i="1"/>
  <c r="RN113" i="1" s="1"/>
  <c r="RK110" i="1"/>
  <c r="QY113" i="1" s="1"/>
  <c r="TP110" i="1"/>
  <c r="TY110" i="1"/>
  <c r="UJ28" i="1"/>
  <c r="TX31" i="1" s="1"/>
  <c r="TJ110" i="1"/>
  <c r="UH48" i="1"/>
  <c r="UI48" i="1" s="1"/>
  <c r="UB47" i="1"/>
  <c r="UC47" i="1" s="1"/>
  <c r="TZ47" i="1"/>
  <c r="UA47" i="1" s="1"/>
  <c r="UH42" i="1"/>
  <c r="UB48" i="1"/>
  <c r="UC48" i="1" s="1"/>
  <c r="TZ48" i="1"/>
  <c r="UA48" i="1" s="1"/>
  <c r="TZ42" i="1"/>
  <c r="UH43" i="1"/>
  <c r="UI43" i="1" s="1"/>
  <c r="UH50" i="1"/>
  <c r="UI50" i="1" s="1"/>
  <c r="UH45" i="1"/>
  <c r="UI45" i="1" s="1"/>
  <c r="UH44" i="1"/>
  <c r="UI44" i="1" s="1"/>
  <c r="UB44" i="1"/>
  <c r="UC44" i="1" s="1"/>
  <c r="TZ45" i="1"/>
  <c r="UA45" i="1" s="1"/>
  <c r="TZ44" i="1"/>
  <c r="UA44" i="1" s="1"/>
  <c r="TZ43" i="1"/>
  <c r="UA43" i="1" s="1"/>
  <c r="UH55" i="1"/>
  <c r="UI55" i="1" s="1"/>
  <c r="UH49" i="1"/>
  <c r="UI49" i="1" s="1"/>
  <c r="UH47" i="1"/>
  <c r="UI47" i="1" s="1"/>
  <c r="UB50" i="1"/>
  <c r="UC50" i="1" s="1"/>
  <c r="TZ50" i="1"/>
  <c r="UA50" i="1" s="1"/>
  <c r="UH46" i="1"/>
  <c r="UI46" i="1" s="1"/>
  <c r="UB49" i="1"/>
  <c r="UC49" i="1" s="1"/>
  <c r="TZ55" i="1"/>
  <c r="UA55" i="1" s="1"/>
  <c r="TZ49" i="1"/>
  <c r="UA49" i="1" s="1"/>
  <c r="TZ46" i="1"/>
  <c r="UA46" i="1" s="1"/>
  <c r="UD48" i="1"/>
  <c r="UE48" i="1" s="1"/>
  <c r="UD42" i="1"/>
  <c r="UD47" i="1"/>
  <c r="UE47" i="1" s="1"/>
  <c r="UD44" i="1"/>
  <c r="UE44" i="1" s="1"/>
  <c r="UD55" i="1"/>
  <c r="UE55" i="1" s="1"/>
  <c r="UD49" i="1"/>
  <c r="UE49" i="1" s="1"/>
  <c r="UD45" i="1"/>
  <c r="UE45" i="1" s="1"/>
  <c r="UD46" i="1"/>
  <c r="UE46" i="1" s="1"/>
  <c r="UD43" i="1"/>
  <c r="UE43" i="1" s="1"/>
  <c r="TX52" i="1"/>
  <c r="TY52" i="1" s="1"/>
  <c r="UH56" i="1"/>
  <c r="UF42" i="1"/>
  <c r="TX47" i="1"/>
  <c r="TY47" i="1" s="1"/>
  <c r="UF48" i="1"/>
  <c r="UG48" i="1" s="1"/>
  <c r="TX48" i="1"/>
  <c r="TY48" i="1" s="1"/>
  <c r="UF55" i="1"/>
  <c r="UG55" i="1" s="1"/>
  <c r="UF43" i="1"/>
  <c r="UG43" i="1" s="1"/>
  <c r="UF46" i="1"/>
  <c r="UG46" i="1" s="1"/>
  <c r="UF45" i="1"/>
  <c r="UG45" i="1" s="1"/>
  <c r="UF44" i="1"/>
  <c r="UG44" i="1" s="1"/>
  <c r="UF49" i="1"/>
  <c r="UG49" i="1" s="1"/>
  <c r="UF47" i="1"/>
  <c r="UG47" i="1" s="1"/>
  <c r="TX55" i="1"/>
  <c r="TY55" i="1" s="1"/>
  <c r="TX45" i="1"/>
  <c r="TY45" i="1" s="1"/>
  <c r="TX46" i="1"/>
  <c r="TY46" i="1" s="1"/>
  <c r="TX44" i="1"/>
  <c r="TY44" i="1" s="1"/>
  <c r="TX49" i="1"/>
  <c r="TY49" i="1" s="1"/>
  <c r="TX43" i="1"/>
  <c r="TY43" i="1" s="1"/>
  <c r="TX42" i="1"/>
  <c r="TX56" i="1" s="1"/>
  <c r="TY72" i="1"/>
  <c r="TY86" i="1" s="1"/>
  <c r="UA72" i="1"/>
  <c r="UA86" i="1" s="1"/>
  <c r="UE72" i="1"/>
  <c r="UE86" i="1" s="1"/>
  <c r="UG72" i="1"/>
  <c r="UG86" i="1" s="1"/>
  <c r="UI72" i="1"/>
  <c r="UI86" i="1" s="1"/>
  <c r="TY42" i="1"/>
  <c r="TY56" i="1" s="1"/>
  <c r="UA42" i="1"/>
  <c r="UA56" i="1" s="1"/>
  <c r="UE42" i="1"/>
  <c r="UE56" i="1" s="1"/>
  <c r="UE58" i="1" s="1"/>
  <c r="UG42" i="1"/>
  <c r="UG56" i="1" s="1"/>
  <c r="UG58" i="1" s="1"/>
  <c r="UI42" i="1"/>
  <c r="UI56" i="1" s="1"/>
  <c r="TJ72" i="1"/>
  <c r="TJ86" i="1" s="1"/>
  <c r="TL72" i="1"/>
  <c r="TL86" i="1" s="1"/>
  <c r="TP72" i="1"/>
  <c r="TP86" i="1" s="1"/>
  <c r="TR72" i="1"/>
  <c r="TR86" i="1" s="1"/>
  <c r="TT72" i="1"/>
  <c r="TT86" i="1" s="1"/>
  <c r="TJ42" i="1"/>
  <c r="TJ56" i="1" s="1"/>
  <c r="TL42" i="1"/>
  <c r="TL56" i="1" s="1"/>
  <c r="TP42" i="1"/>
  <c r="TP56" i="1" s="1"/>
  <c r="TR42" i="1"/>
  <c r="TR56" i="1" s="1"/>
  <c r="TT42" i="1"/>
  <c r="TT56" i="1" s="1"/>
  <c r="UI58" i="1"/>
  <c r="UJ57" i="1"/>
  <c r="TX60" i="1" s="1"/>
  <c r="TJ13" i="1"/>
  <c r="TL13" i="1"/>
  <c r="TP13" i="1"/>
  <c r="TR13" i="1"/>
  <c r="TT13" i="1"/>
  <c r="TJ14" i="1"/>
  <c r="TL14" i="1"/>
  <c r="TP14" i="1"/>
  <c r="TR14" i="1"/>
  <c r="TT14" i="1"/>
  <c r="TJ15" i="1"/>
  <c r="TL15" i="1"/>
  <c r="TN15" i="1"/>
  <c r="TP15" i="1"/>
  <c r="TR15" i="1"/>
  <c r="TT15" i="1"/>
  <c r="TJ16" i="1"/>
  <c r="TL16" i="1"/>
  <c r="TP16" i="1"/>
  <c r="TR16" i="1"/>
  <c r="TT16" i="1"/>
  <c r="TJ17" i="1"/>
  <c r="TL17" i="1"/>
  <c r="TP17" i="1"/>
  <c r="TR17" i="1"/>
  <c r="TT17" i="1"/>
  <c r="TL18" i="1"/>
  <c r="TN18" i="1"/>
  <c r="TP18" i="1"/>
  <c r="TR18" i="1"/>
  <c r="TT18" i="1"/>
  <c r="TJ19" i="1"/>
  <c r="TL19" i="1"/>
  <c r="TN19" i="1"/>
  <c r="TP19" i="1"/>
  <c r="TR19" i="1"/>
  <c r="TT19" i="1"/>
  <c r="TJ20" i="1"/>
  <c r="TL20" i="1"/>
  <c r="TN20" i="1"/>
  <c r="TP20" i="1"/>
  <c r="TR20" i="1"/>
  <c r="TT20" i="1"/>
  <c r="TJ21" i="1"/>
  <c r="TL21" i="1"/>
  <c r="TN21" i="1"/>
  <c r="TP21" i="1"/>
  <c r="TR21" i="1"/>
  <c r="TT21" i="1"/>
  <c r="TJ22" i="1"/>
  <c r="TJ23" i="1"/>
  <c r="TJ24" i="1"/>
  <c r="TJ25" i="1"/>
  <c r="TJ26" i="1"/>
  <c r="TL26" i="1"/>
  <c r="TP26" i="1"/>
  <c r="TR26" i="1"/>
  <c r="TT26" i="1"/>
  <c r="TU28" i="1"/>
  <c r="TI31" i="1" s="1"/>
  <c r="TL58" i="1"/>
  <c r="TU57" i="1"/>
  <c r="TI60" i="1" s="1"/>
  <c r="TI95" i="1"/>
  <c r="TK95" i="1"/>
  <c r="TL88" i="1"/>
  <c r="TM95" i="1"/>
  <c r="TO95" i="1"/>
  <c r="TQ95" i="1"/>
  <c r="TS95" i="1"/>
  <c r="UB95" i="1"/>
  <c r="TI96" i="1"/>
  <c r="TJ96" i="1" s="1"/>
  <c r="TK96" i="1"/>
  <c r="TL96" i="1" s="1"/>
  <c r="TM96" i="1"/>
  <c r="TO96" i="1"/>
  <c r="TP96" i="1" s="1"/>
  <c r="TQ96" i="1"/>
  <c r="TR96" i="1" s="1"/>
  <c r="TS96" i="1"/>
  <c r="TT96" i="1" s="1"/>
  <c r="UB96" i="1"/>
  <c r="TI97" i="1"/>
  <c r="TJ97" i="1" s="1"/>
  <c r="TK97" i="1"/>
  <c r="TL97" i="1" s="1"/>
  <c r="TM97" i="1"/>
  <c r="TN97" i="1" s="1"/>
  <c r="TO97" i="1"/>
  <c r="TP97" i="1" s="1"/>
  <c r="TQ97" i="1"/>
  <c r="TR97" i="1" s="1"/>
  <c r="TS97" i="1"/>
  <c r="TT97" i="1" s="1"/>
  <c r="TI98" i="1"/>
  <c r="TJ98" i="1" s="1"/>
  <c r="TK98" i="1"/>
  <c r="TL98" i="1" s="1"/>
  <c r="TM98" i="1"/>
  <c r="TO98" i="1"/>
  <c r="TP98" i="1" s="1"/>
  <c r="TQ98" i="1"/>
  <c r="TR98" i="1" s="1"/>
  <c r="TS98" i="1"/>
  <c r="TT98" i="1" s="1"/>
  <c r="UB98" i="1"/>
  <c r="TI99" i="1"/>
  <c r="TJ99" i="1" s="1"/>
  <c r="TK99" i="1"/>
  <c r="TL99" i="1" s="1"/>
  <c r="TM99" i="1"/>
  <c r="TO99" i="1"/>
  <c r="TP99" i="1" s="1"/>
  <c r="TQ99" i="1"/>
  <c r="TR99" i="1" s="1"/>
  <c r="TS99" i="1"/>
  <c r="TT99" i="1" s="1"/>
  <c r="UB99" i="1"/>
  <c r="TI100" i="1"/>
  <c r="TJ100" i="1" s="1"/>
  <c r="TK100" i="1"/>
  <c r="TL100" i="1" s="1"/>
  <c r="TM100" i="1"/>
  <c r="TN100" i="1" s="1"/>
  <c r="TO100" i="1"/>
  <c r="TP100" i="1" s="1"/>
  <c r="TQ100" i="1"/>
  <c r="TR100" i="1" s="1"/>
  <c r="TS100" i="1"/>
  <c r="TT100" i="1" s="1"/>
  <c r="TI101" i="1"/>
  <c r="TJ101" i="1" s="1"/>
  <c r="TK101" i="1"/>
  <c r="TL101" i="1" s="1"/>
  <c r="TM101" i="1"/>
  <c r="TN101" i="1" s="1"/>
  <c r="TO101" i="1"/>
  <c r="TP101" i="1" s="1"/>
  <c r="TQ101" i="1"/>
  <c r="TR101" i="1" s="1"/>
  <c r="TS101" i="1"/>
  <c r="TT101" i="1" s="1"/>
  <c r="TI102" i="1"/>
  <c r="TJ102" i="1" s="1"/>
  <c r="TK102" i="1"/>
  <c r="TL102" i="1" s="1"/>
  <c r="TM102" i="1"/>
  <c r="TN102" i="1" s="1"/>
  <c r="TO102" i="1"/>
  <c r="TP102" i="1" s="1"/>
  <c r="TQ102" i="1"/>
  <c r="TR102" i="1" s="1"/>
  <c r="TS102" i="1"/>
  <c r="TT102" i="1" s="1"/>
  <c r="TI103" i="1"/>
  <c r="TJ103" i="1" s="1"/>
  <c r="TK103" i="1"/>
  <c r="TL103" i="1" s="1"/>
  <c r="TM103" i="1"/>
  <c r="TN103" i="1" s="1"/>
  <c r="TO103" i="1"/>
  <c r="TP103" i="1" s="1"/>
  <c r="TQ103" i="1"/>
  <c r="TR103" i="1" s="1"/>
  <c r="TS103" i="1"/>
  <c r="TT103" i="1" s="1"/>
  <c r="TI104" i="1"/>
  <c r="TJ104" i="1" s="1"/>
  <c r="TK104" i="1"/>
  <c r="TM104" i="1"/>
  <c r="TO104" i="1"/>
  <c r="TQ104" i="1"/>
  <c r="TS104" i="1"/>
  <c r="TZ104" i="1"/>
  <c r="UB104" i="1"/>
  <c r="UD104" i="1"/>
  <c r="UF104" i="1"/>
  <c r="UH104" i="1"/>
  <c r="TI105" i="1"/>
  <c r="TJ105" i="1" s="1"/>
  <c r="TK105" i="1"/>
  <c r="TM105" i="1"/>
  <c r="TO105" i="1"/>
  <c r="TQ105" i="1"/>
  <c r="TS105" i="1"/>
  <c r="TZ105" i="1"/>
  <c r="UB105" i="1"/>
  <c r="UD105" i="1"/>
  <c r="UF105" i="1"/>
  <c r="UH105" i="1"/>
  <c r="TI106" i="1"/>
  <c r="TJ106" i="1" s="1"/>
  <c r="TK106" i="1"/>
  <c r="TM106" i="1"/>
  <c r="TO106" i="1"/>
  <c r="TQ106" i="1"/>
  <c r="TS106" i="1"/>
  <c r="TZ106" i="1"/>
  <c r="UB106" i="1"/>
  <c r="UD106" i="1"/>
  <c r="UF106" i="1"/>
  <c r="UH106" i="1"/>
  <c r="TI107" i="1"/>
  <c r="TJ107" i="1" s="1"/>
  <c r="TK107" i="1"/>
  <c r="TM107" i="1"/>
  <c r="TO107" i="1"/>
  <c r="TQ107" i="1"/>
  <c r="TS107" i="1"/>
  <c r="TZ107" i="1"/>
  <c r="UB107" i="1"/>
  <c r="UD107" i="1"/>
  <c r="UF107" i="1"/>
  <c r="UH107" i="1"/>
  <c r="TI108" i="1"/>
  <c r="TJ108" i="1" s="1"/>
  <c r="TK108" i="1"/>
  <c r="TL108" i="1" s="1"/>
  <c r="TM108" i="1"/>
  <c r="TO108" i="1"/>
  <c r="TP108" i="1" s="1"/>
  <c r="TQ108" i="1"/>
  <c r="TR108" i="1" s="1"/>
  <c r="TS108" i="1"/>
  <c r="TT108" i="1" s="1"/>
  <c r="UB108" i="1"/>
  <c r="TL110" i="1"/>
  <c r="TR110" i="1"/>
  <c r="TT110" i="1"/>
  <c r="TU87" i="1"/>
  <c r="TI90" i="1" s="1"/>
  <c r="UA110" i="1"/>
  <c r="UE110" i="1"/>
  <c r="UG110" i="1"/>
  <c r="TC29" i="1"/>
  <c r="TD27" i="1"/>
  <c r="TD29" i="1" s="1"/>
  <c r="SR32" i="1" s="1"/>
  <c r="TC58" i="1"/>
  <c r="TD56" i="1"/>
  <c r="TD58" i="1" s="1"/>
  <c r="SR61" i="1" s="1"/>
  <c r="TC88" i="1"/>
  <c r="TD86" i="1"/>
  <c r="TD88" i="1" s="1"/>
  <c r="SR91" i="1" s="1"/>
  <c r="SS95" i="1"/>
  <c r="SS109" i="1" s="1"/>
  <c r="SU95" i="1"/>
  <c r="SU109" i="1" s="1"/>
  <c r="SX109" i="1"/>
  <c r="SY95" i="1"/>
  <c r="SY109" i="1" s="1"/>
  <c r="TA95" i="1"/>
  <c r="TA109" i="1" s="1"/>
  <c r="TC95" i="1"/>
  <c r="TC109" i="1" s="1"/>
  <c r="SN29" i="1"/>
  <c r="SO27" i="1"/>
  <c r="SO29" i="1" s="1"/>
  <c r="SC32" i="1" s="1"/>
  <c r="SN58" i="1"/>
  <c r="SO56" i="1"/>
  <c r="SO58" i="1" s="1"/>
  <c r="SC61" i="1" s="1"/>
  <c r="SN88" i="1"/>
  <c r="SO86" i="1"/>
  <c r="SO88" i="1" s="1"/>
  <c r="SC91" i="1" s="1"/>
  <c r="SD95" i="1"/>
  <c r="SD109" i="1" s="1"/>
  <c r="SF95" i="1"/>
  <c r="SF109" i="1" s="1"/>
  <c r="SI109" i="1"/>
  <c r="SJ95" i="1"/>
  <c r="SJ109" i="1" s="1"/>
  <c r="SL95" i="1"/>
  <c r="SL109" i="1" s="1"/>
  <c r="SN95" i="1"/>
  <c r="SN109" i="1" s="1"/>
  <c r="RY29" i="1"/>
  <c r="RZ27" i="1"/>
  <c r="RZ29" i="1" s="1"/>
  <c r="RN32" i="1" s="1"/>
  <c r="RY58" i="1"/>
  <c r="RZ56" i="1"/>
  <c r="RZ58" i="1" s="1"/>
  <c r="RN61" i="1" s="1"/>
  <c r="RY88" i="1"/>
  <c r="RZ86" i="1"/>
  <c r="RZ88" i="1" s="1"/>
  <c r="RN91" i="1" s="1"/>
  <c r="RO95" i="1"/>
  <c r="RO109" i="1" s="1"/>
  <c r="RQ95" i="1"/>
  <c r="RQ109" i="1" s="1"/>
  <c r="RT109" i="1"/>
  <c r="RU95" i="1"/>
  <c r="RU109" i="1" s="1"/>
  <c r="RW95" i="1"/>
  <c r="RW109" i="1" s="1"/>
  <c r="RY95" i="1"/>
  <c r="RY109" i="1" s="1"/>
  <c r="RJ29" i="1"/>
  <c r="RK27" i="1"/>
  <c r="RK29" i="1" s="1"/>
  <c r="QY32" i="1" s="1"/>
  <c r="RJ58" i="1"/>
  <c r="RK56" i="1"/>
  <c r="RK58" i="1" s="1"/>
  <c r="QY61" i="1" s="1"/>
  <c r="RJ88" i="1"/>
  <c r="RK86" i="1"/>
  <c r="RK88" i="1" s="1"/>
  <c r="QY91" i="1" s="1"/>
  <c r="QZ95" i="1"/>
  <c r="QZ109" i="1" s="1"/>
  <c r="RB95" i="1"/>
  <c r="RB109" i="1" s="1"/>
  <c r="RE109" i="1"/>
  <c r="RF95" i="1"/>
  <c r="RF109" i="1" s="1"/>
  <c r="RH95" i="1"/>
  <c r="RH109" i="1" s="1"/>
  <c r="RJ95" i="1"/>
  <c r="RJ109" i="1" s="1"/>
  <c r="QL109" i="1"/>
  <c r="QM95" i="1"/>
  <c r="QM109" i="1" s="1"/>
  <c r="QU58" i="1"/>
  <c r="QV56" i="1"/>
  <c r="QU88" i="1"/>
  <c r="QV86" i="1"/>
  <c r="QV88" i="1" s="1"/>
  <c r="QJ91" i="1" s="1"/>
  <c r="QM13" i="1"/>
  <c r="QM14" i="1"/>
  <c r="QU14" i="1"/>
  <c r="QM15" i="1"/>
  <c r="QU15" i="1"/>
  <c r="QM16" i="1"/>
  <c r="QU17" i="1"/>
  <c r="QM18" i="1"/>
  <c r="QO18" i="1"/>
  <c r="QU18" i="1"/>
  <c r="QU19" i="1"/>
  <c r="QM20" i="1"/>
  <c r="QO20" i="1"/>
  <c r="QM26" i="1"/>
  <c r="QU26" i="1"/>
  <c r="QL27" i="1"/>
  <c r="QT27" i="1"/>
  <c r="QV28" i="1"/>
  <c r="QJ31" i="1" s="1"/>
  <c r="QS110" i="1"/>
  <c r="QV110" i="1" s="1"/>
  <c r="QJ113" i="1" s="1"/>
  <c r="QV57" i="1"/>
  <c r="QJ60" i="1" s="1"/>
  <c r="QK95" i="1"/>
  <c r="QK109" i="1" s="1"/>
  <c r="QQ95" i="1"/>
  <c r="QQ109" i="1" s="1"/>
  <c r="QS95" i="1"/>
  <c r="QS109" i="1" s="1"/>
  <c r="QT109" i="1"/>
  <c r="QU95" i="1"/>
  <c r="QU109" i="1" s="1"/>
  <c r="MO110" i="1"/>
  <c r="MP109" i="1"/>
  <c r="MM110" i="1"/>
  <c r="ME110" i="1"/>
  <c r="MD95" i="1"/>
  <c r="ME109" i="1"/>
  <c r="MW29" i="1"/>
  <c r="PP108" i="1"/>
  <c r="PP107" i="1"/>
  <c r="PP106" i="1"/>
  <c r="PP105" i="1"/>
  <c r="PP104" i="1"/>
  <c r="PP103" i="1"/>
  <c r="PP102" i="1"/>
  <c r="PP101" i="1"/>
  <c r="PP100" i="1"/>
  <c r="PP99" i="1"/>
  <c r="PP98" i="1"/>
  <c r="PP97" i="1"/>
  <c r="PP96" i="1"/>
  <c r="PP95" i="1"/>
  <c r="PN108" i="1"/>
  <c r="PN107" i="1"/>
  <c r="PN106" i="1"/>
  <c r="PN105" i="1"/>
  <c r="PN104" i="1"/>
  <c r="PN103" i="1"/>
  <c r="PN102" i="1"/>
  <c r="PN101" i="1"/>
  <c r="PN100" i="1"/>
  <c r="PN99" i="1"/>
  <c r="PN98" i="1"/>
  <c r="PN97" i="1"/>
  <c r="PN96" i="1"/>
  <c r="PN95" i="1"/>
  <c r="PL108" i="1"/>
  <c r="PL107" i="1"/>
  <c r="PL106" i="1"/>
  <c r="PL105" i="1"/>
  <c r="PL104" i="1"/>
  <c r="PL103" i="1"/>
  <c r="PL102" i="1"/>
  <c r="PL101" i="1"/>
  <c r="PL100" i="1"/>
  <c r="PL99" i="1"/>
  <c r="PL98" i="1"/>
  <c r="PL97" i="1"/>
  <c r="PL96" i="1"/>
  <c r="PL95" i="1"/>
  <c r="PJ108" i="1"/>
  <c r="PJ107" i="1"/>
  <c r="PJ106" i="1"/>
  <c r="PJ105" i="1"/>
  <c r="PJ104" i="1"/>
  <c r="PJ103" i="1"/>
  <c r="PJ102" i="1"/>
  <c r="PJ101" i="1"/>
  <c r="PJ100" i="1"/>
  <c r="PJ99" i="1"/>
  <c r="PJ98" i="1"/>
  <c r="PJ97" i="1"/>
  <c r="PJ96" i="1"/>
  <c r="PJ95" i="1"/>
  <c r="PH108" i="1"/>
  <c r="PH107" i="1"/>
  <c r="PH106" i="1"/>
  <c r="PH105" i="1"/>
  <c r="PH104" i="1"/>
  <c r="PH103" i="1"/>
  <c r="PH102" i="1"/>
  <c r="PH101" i="1"/>
  <c r="PH100" i="1"/>
  <c r="PH99" i="1"/>
  <c r="PH98" i="1"/>
  <c r="PH97" i="1"/>
  <c r="PH96" i="1"/>
  <c r="PH95" i="1"/>
  <c r="PF96" i="1"/>
  <c r="PF97" i="1"/>
  <c r="PF98" i="1"/>
  <c r="PF99" i="1"/>
  <c r="PF100" i="1"/>
  <c r="PF101" i="1"/>
  <c r="PF102" i="1"/>
  <c r="PF103" i="1"/>
  <c r="PF104" i="1"/>
  <c r="PF105" i="1"/>
  <c r="PF106" i="1"/>
  <c r="PF107" i="1"/>
  <c r="PF108" i="1"/>
  <c r="PF95" i="1"/>
  <c r="PQ110" i="1"/>
  <c r="PO110" i="1"/>
  <c r="PM110" i="1"/>
  <c r="PI110" i="1"/>
  <c r="PG110" i="1"/>
  <c r="PQ87" i="1"/>
  <c r="PO87" i="1"/>
  <c r="PM87" i="1"/>
  <c r="PI87" i="1"/>
  <c r="PG87" i="1"/>
  <c r="PQ57" i="1"/>
  <c r="PO57" i="1"/>
  <c r="PM57" i="1"/>
  <c r="PI57" i="1"/>
  <c r="PG57" i="1"/>
  <c r="PQ28" i="1"/>
  <c r="PO28" i="1"/>
  <c r="PM28" i="1"/>
  <c r="PI28" i="1"/>
  <c r="PG28" i="1"/>
  <c r="QF87" i="1"/>
  <c r="QD87" i="1"/>
  <c r="QB87" i="1"/>
  <c r="PX87" i="1"/>
  <c r="PV87" i="1"/>
  <c r="QF57" i="1"/>
  <c r="QD57" i="1"/>
  <c r="QB57" i="1"/>
  <c r="PX57" i="1"/>
  <c r="PV57" i="1"/>
  <c r="PV110" i="1" s="1"/>
  <c r="PV111" i="1" s="1"/>
  <c r="QF28" i="1"/>
  <c r="QF110" i="1" s="1"/>
  <c r="QD28" i="1"/>
  <c r="QD110" i="1" s="1"/>
  <c r="QB28" i="1"/>
  <c r="QB110" i="1" s="1"/>
  <c r="PX28" i="1"/>
  <c r="PX110" i="1" s="1"/>
  <c r="PV28" i="1"/>
  <c r="LP28" i="1"/>
  <c r="LP110" i="1"/>
  <c r="QE108" i="1"/>
  <c r="QE107" i="1"/>
  <c r="QE106" i="1"/>
  <c r="QE105" i="1"/>
  <c r="QE104" i="1"/>
  <c r="QE103" i="1"/>
  <c r="QE102" i="1"/>
  <c r="QE101" i="1"/>
  <c r="QE100" i="1"/>
  <c r="QE99" i="1"/>
  <c r="QE98" i="1"/>
  <c r="QE97" i="1"/>
  <c r="QE96" i="1"/>
  <c r="QE95" i="1"/>
  <c r="QC108" i="1"/>
  <c r="QC107" i="1"/>
  <c r="QC106" i="1"/>
  <c r="QC105" i="1"/>
  <c r="QC104" i="1"/>
  <c r="QC103" i="1"/>
  <c r="QC102" i="1"/>
  <c r="QC101" i="1"/>
  <c r="QC100" i="1"/>
  <c r="QC99" i="1"/>
  <c r="QC98" i="1"/>
  <c r="QC97" i="1"/>
  <c r="QC96" i="1"/>
  <c r="QC95" i="1"/>
  <c r="QA108" i="1"/>
  <c r="QA107" i="1"/>
  <c r="QA106" i="1"/>
  <c r="QA105" i="1"/>
  <c r="QA104" i="1"/>
  <c r="QA103" i="1"/>
  <c r="QA102" i="1"/>
  <c r="QA101" i="1"/>
  <c r="QA100" i="1"/>
  <c r="QA99" i="1"/>
  <c r="QA98" i="1"/>
  <c r="QA97" i="1"/>
  <c r="QA96" i="1"/>
  <c r="QA95" i="1"/>
  <c r="PY108" i="1"/>
  <c r="PY107" i="1"/>
  <c r="PY106" i="1"/>
  <c r="PY105" i="1"/>
  <c r="PY104" i="1"/>
  <c r="PY103" i="1"/>
  <c r="PY102" i="1"/>
  <c r="PY101" i="1"/>
  <c r="PY100" i="1"/>
  <c r="PY99" i="1"/>
  <c r="PY98" i="1"/>
  <c r="PY97" i="1"/>
  <c r="PY96" i="1"/>
  <c r="PY95" i="1"/>
  <c r="PW95" i="1"/>
  <c r="PW108" i="1"/>
  <c r="PW107" i="1"/>
  <c r="PW106" i="1"/>
  <c r="PW105" i="1"/>
  <c r="PW104" i="1"/>
  <c r="PW103" i="1"/>
  <c r="PW102" i="1"/>
  <c r="PW101" i="1"/>
  <c r="PW100" i="1"/>
  <c r="PW99" i="1"/>
  <c r="PW98" i="1"/>
  <c r="PW97" i="1"/>
  <c r="PW96" i="1"/>
  <c r="PU98" i="1"/>
  <c r="PU99" i="1"/>
  <c r="PU100" i="1"/>
  <c r="PU101" i="1"/>
  <c r="PU102" i="1"/>
  <c r="PU103" i="1"/>
  <c r="PU104" i="1"/>
  <c r="PU105" i="1"/>
  <c r="PU106" i="1"/>
  <c r="PU107" i="1"/>
  <c r="PU108" i="1"/>
  <c r="PU96" i="1"/>
  <c r="PU97" i="1"/>
  <c r="PU95" i="1"/>
  <c r="LO95" i="1"/>
  <c r="PU109" i="1"/>
  <c r="MT61" i="1"/>
  <c r="NF58" i="1"/>
  <c r="MT55" i="1"/>
  <c r="OY26" i="1"/>
  <c r="OY14" i="1"/>
  <c r="OY19" i="1"/>
  <c r="OY18" i="1"/>
  <c r="OY17" i="1"/>
  <c r="OY15" i="1"/>
  <c r="OS18" i="1"/>
  <c r="OS20" i="1"/>
  <c r="OQ26" i="1"/>
  <c r="OQ20" i="1"/>
  <c r="OQ18" i="1"/>
  <c r="OQ16" i="1"/>
  <c r="OQ15" i="1"/>
  <c r="OQ13" i="1"/>
  <c r="OQ14" i="1"/>
  <c r="OJ26" i="1"/>
  <c r="OJ14" i="1"/>
  <c r="OJ13" i="1"/>
  <c r="OJ19" i="1"/>
  <c r="OJ21" i="1"/>
  <c r="OJ18" i="1"/>
  <c r="OJ16" i="1"/>
  <c r="OJ15" i="1"/>
  <c r="OD19" i="1"/>
  <c r="OD18" i="1"/>
  <c r="OD15" i="1"/>
  <c r="OB19" i="1"/>
  <c r="OB18" i="1"/>
  <c r="OB17" i="1"/>
  <c r="OB15" i="1"/>
  <c r="OB13" i="1"/>
  <c r="OB14" i="1"/>
  <c r="ND26" i="1"/>
  <c r="ND14" i="1"/>
  <c r="ND13" i="1"/>
  <c r="ND20" i="1"/>
  <c r="ND21" i="1"/>
  <c r="ND18" i="1"/>
  <c r="ND16" i="1"/>
  <c r="ND17" i="1"/>
  <c r="MV17" i="1"/>
  <c r="MN26" i="1"/>
  <c r="MN13" i="1"/>
  <c r="MN16" i="1"/>
  <c r="MH21" i="1"/>
  <c r="MH18" i="1"/>
  <c r="MF21" i="1"/>
  <c r="MF18" i="1"/>
  <c r="MF16" i="1"/>
  <c r="MJ13" i="1"/>
  <c r="NE28" i="1"/>
  <c r="NU28" i="1"/>
  <c r="OK28" i="1"/>
  <c r="OZ28" i="1"/>
  <c r="PF85" i="1"/>
  <c r="NS57" i="1"/>
  <c r="MU57" i="1"/>
  <c r="MM57" i="1"/>
  <c r="OX57" i="1"/>
  <c r="OA57" i="1"/>
  <c r="OP57" i="1"/>
  <c r="OI57" i="1"/>
  <c r="NK57" i="1"/>
  <c r="ME57" i="1"/>
  <c r="OI28" i="1"/>
  <c r="NS28" i="1"/>
  <c r="NC28" i="1"/>
  <c r="ME28" i="1"/>
  <c r="MM28" i="1"/>
  <c r="OV57" i="1"/>
  <c r="OG57" i="1"/>
  <c r="NQ57" i="1"/>
  <c r="NA57" i="1"/>
  <c r="MK57" i="1"/>
  <c r="OX28" i="1"/>
  <c r="MU28" i="1"/>
  <c r="OR28" i="1"/>
  <c r="OC28" i="1"/>
  <c r="NM28" i="1"/>
  <c r="NA28" i="1"/>
  <c r="MW28" i="1"/>
  <c r="MG28" i="1"/>
  <c r="MO28" i="1"/>
  <c r="MW57" i="1"/>
  <c r="MO57" i="1"/>
  <c r="MG57" i="1"/>
  <c r="NK28" i="1"/>
  <c r="OA28" i="1"/>
  <c r="OP28" i="1"/>
  <c r="NQ28" i="1"/>
  <c r="NC57" i="1"/>
  <c r="MK28" i="1"/>
  <c r="TZ56" i="1" l="1"/>
  <c r="UD56" i="1"/>
  <c r="UF56" i="1"/>
  <c r="TJ27" i="1"/>
  <c r="TL27" i="1"/>
  <c r="TL29" i="1" s="1"/>
  <c r="UI110" i="1"/>
  <c r="UJ87" i="1"/>
  <c r="TX90" i="1" s="1"/>
  <c r="TY111" i="1"/>
  <c r="UJ110" i="1"/>
  <c r="TU110" i="1"/>
  <c r="TI113" i="1" s="1"/>
  <c r="UH108" i="1"/>
  <c r="UI108" i="1" s="1"/>
  <c r="UF108" i="1"/>
  <c r="UG108" i="1" s="1"/>
  <c r="UD108" i="1"/>
  <c r="UE108" i="1" s="1"/>
  <c r="TZ108" i="1"/>
  <c r="UA108" i="1" s="1"/>
  <c r="TX108" i="1"/>
  <c r="TY108" i="1" s="1"/>
  <c r="TX107" i="1"/>
  <c r="TY107" i="1" s="1"/>
  <c r="TX106" i="1"/>
  <c r="TY106" i="1" s="1"/>
  <c r="TX105" i="1"/>
  <c r="TY105" i="1" s="1"/>
  <c r="TX104" i="1"/>
  <c r="TY104" i="1" s="1"/>
  <c r="UH103" i="1"/>
  <c r="UI103" i="1" s="1"/>
  <c r="UF103" i="1"/>
  <c r="UG103" i="1" s="1"/>
  <c r="UD103" i="1"/>
  <c r="UE103" i="1" s="1"/>
  <c r="UB103" i="1"/>
  <c r="UC103" i="1" s="1"/>
  <c r="TZ103" i="1"/>
  <c r="UA103" i="1" s="1"/>
  <c r="TX103" i="1"/>
  <c r="TY103" i="1" s="1"/>
  <c r="UH102" i="1"/>
  <c r="UI102" i="1" s="1"/>
  <c r="UF102" i="1"/>
  <c r="UG102" i="1" s="1"/>
  <c r="UD102" i="1"/>
  <c r="UE102" i="1" s="1"/>
  <c r="UB102" i="1"/>
  <c r="UC102" i="1" s="1"/>
  <c r="TZ102" i="1"/>
  <c r="UA102" i="1" s="1"/>
  <c r="TX102" i="1"/>
  <c r="TY102" i="1" s="1"/>
  <c r="UH101" i="1"/>
  <c r="UI101" i="1" s="1"/>
  <c r="UF101" i="1"/>
  <c r="UG101" i="1" s="1"/>
  <c r="UD101" i="1"/>
  <c r="UE101" i="1" s="1"/>
  <c r="UB101" i="1"/>
  <c r="UC101" i="1" s="1"/>
  <c r="TZ101" i="1"/>
  <c r="UA101" i="1" s="1"/>
  <c r="TX101" i="1"/>
  <c r="TY101" i="1" s="1"/>
  <c r="UH100" i="1"/>
  <c r="UI100" i="1" s="1"/>
  <c r="UF100" i="1"/>
  <c r="UG100" i="1" s="1"/>
  <c r="UD100" i="1"/>
  <c r="UE100" i="1" s="1"/>
  <c r="UB100" i="1"/>
  <c r="UC100" i="1" s="1"/>
  <c r="TZ100" i="1"/>
  <c r="UA100" i="1" s="1"/>
  <c r="TX100" i="1"/>
  <c r="TY100" i="1" s="1"/>
  <c r="UH99" i="1"/>
  <c r="UI99" i="1" s="1"/>
  <c r="UF99" i="1"/>
  <c r="UG99" i="1" s="1"/>
  <c r="UD99" i="1"/>
  <c r="UE99" i="1" s="1"/>
  <c r="TZ99" i="1"/>
  <c r="UA99" i="1" s="1"/>
  <c r="TX99" i="1"/>
  <c r="TY99" i="1" s="1"/>
  <c r="UF98" i="1"/>
  <c r="UG98" i="1" s="1"/>
  <c r="UD98" i="1"/>
  <c r="UE98" i="1" s="1"/>
  <c r="TZ98" i="1"/>
  <c r="UA98" i="1" s="1"/>
  <c r="TX98" i="1"/>
  <c r="TY98" i="1" s="1"/>
  <c r="UH98" i="1"/>
  <c r="UI98" i="1" s="1"/>
  <c r="UH97" i="1"/>
  <c r="UI97" i="1" s="1"/>
  <c r="UF97" i="1"/>
  <c r="UG97" i="1" s="1"/>
  <c r="UD97" i="1"/>
  <c r="UE97" i="1" s="1"/>
  <c r="UB97" i="1"/>
  <c r="UC97" i="1" s="1"/>
  <c r="TZ97" i="1"/>
  <c r="UA97" i="1" s="1"/>
  <c r="TX97" i="1"/>
  <c r="TY97" i="1" s="1"/>
  <c r="UH96" i="1"/>
  <c r="UI96" i="1" s="1"/>
  <c r="UF96" i="1"/>
  <c r="UG96" i="1" s="1"/>
  <c r="UD96" i="1"/>
  <c r="UE96" i="1" s="1"/>
  <c r="TZ96" i="1"/>
  <c r="UA96" i="1" s="1"/>
  <c r="TX96" i="1"/>
  <c r="TY96" i="1" s="1"/>
  <c r="UH95" i="1"/>
  <c r="UF95" i="1"/>
  <c r="UG88" i="1"/>
  <c r="UD95" i="1"/>
  <c r="UE95" i="1" s="1"/>
  <c r="UE109" i="1" s="1"/>
  <c r="UE88" i="1"/>
  <c r="TZ95" i="1"/>
  <c r="UA88" i="1"/>
  <c r="TX95" i="1"/>
  <c r="TY88" i="1"/>
  <c r="TT88" i="1"/>
  <c r="TS109" i="1"/>
  <c r="TT95" i="1"/>
  <c r="TT109" i="1" s="1"/>
  <c r="TR88" i="1"/>
  <c r="TQ109" i="1"/>
  <c r="TR95" i="1"/>
  <c r="TR109" i="1" s="1"/>
  <c r="TP88" i="1"/>
  <c r="TO109" i="1"/>
  <c r="TP95" i="1"/>
  <c r="TP109" i="1" s="1"/>
  <c r="TK109" i="1"/>
  <c r="TL95" i="1"/>
  <c r="TL109" i="1" s="1"/>
  <c r="TJ88" i="1"/>
  <c r="TU86" i="1"/>
  <c r="TU88" i="1" s="1"/>
  <c r="TI91" i="1" s="1"/>
  <c r="TI109" i="1"/>
  <c r="TJ95" i="1"/>
  <c r="TJ109" i="1" s="1"/>
  <c r="TY58" i="1"/>
  <c r="TT58" i="1"/>
  <c r="TR58" i="1"/>
  <c r="TP58" i="1"/>
  <c r="TJ58" i="1"/>
  <c r="TU56" i="1"/>
  <c r="TU58" i="1" s="1"/>
  <c r="TI61" i="1" s="1"/>
  <c r="UH27" i="1"/>
  <c r="UI13" i="1"/>
  <c r="UI27" i="1" s="1"/>
  <c r="UI29" i="1" s="1"/>
  <c r="UF27" i="1"/>
  <c r="UG13" i="1"/>
  <c r="UG27" i="1" s="1"/>
  <c r="UG29" i="1" s="1"/>
  <c r="UD27" i="1"/>
  <c r="UE13" i="1"/>
  <c r="UE27" i="1" s="1"/>
  <c r="UE29" i="1" s="1"/>
  <c r="TZ27" i="1"/>
  <c r="UA13" i="1"/>
  <c r="UA27" i="1" s="1"/>
  <c r="UA29" i="1" s="1"/>
  <c r="TX27" i="1"/>
  <c r="TY27" i="1"/>
  <c r="TT27" i="1"/>
  <c r="TT29" i="1" s="1"/>
  <c r="TR27" i="1"/>
  <c r="TR29" i="1" s="1"/>
  <c r="TP27" i="1"/>
  <c r="TP29" i="1" s="1"/>
  <c r="TJ29" i="1"/>
  <c r="TU27" i="1"/>
  <c r="TU29" i="1" s="1"/>
  <c r="TI32" i="1" s="1"/>
  <c r="TC115" i="1"/>
  <c r="TC111" i="1"/>
  <c r="TD109" i="1"/>
  <c r="TD111" i="1" s="1"/>
  <c r="SR114" i="1" s="1"/>
  <c r="TA115" i="1"/>
  <c r="TA111" i="1"/>
  <c r="SY115" i="1"/>
  <c r="SY111" i="1"/>
  <c r="SU115" i="1"/>
  <c r="SY117" i="1" s="1"/>
  <c r="SU111" i="1"/>
  <c r="SS115" i="1"/>
  <c r="SY116" i="1" s="1"/>
  <c r="SY118" i="1" s="1"/>
  <c r="SS111" i="1"/>
  <c r="SN115" i="1"/>
  <c r="SN111" i="1"/>
  <c r="SO109" i="1"/>
  <c r="SO111" i="1" s="1"/>
  <c r="SC114" i="1" s="1"/>
  <c r="SL115" i="1"/>
  <c r="SL111" i="1"/>
  <c r="SJ115" i="1"/>
  <c r="SJ111" i="1"/>
  <c r="SF115" i="1"/>
  <c r="SJ117" i="1" s="1"/>
  <c r="SF111" i="1"/>
  <c r="SD115" i="1"/>
  <c r="SJ116" i="1" s="1"/>
  <c r="SJ118" i="1" s="1"/>
  <c r="SD111" i="1"/>
  <c r="RY115" i="1"/>
  <c r="RY111" i="1"/>
  <c r="RZ109" i="1"/>
  <c r="RZ111" i="1" s="1"/>
  <c r="RN114" i="1" s="1"/>
  <c r="RW115" i="1"/>
  <c r="RW111" i="1"/>
  <c r="RU115" i="1"/>
  <c r="RU111" i="1"/>
  <c r="RQ115" i="1"/>
  <c r="RU117" i="1" s="1"/>
  <c r="RQ111" i="1"/>
  <c r="RO115" i="1"/>
  <c r="RU116" i="1" s="1"/>
  <c r="RU118" i="1" s="1"/>
  <c r="RO111" i="1"/>
  <c r="RJ115" i="1"/>
  <c r="RJ111" i="1"/>
  <c r="RK109" i="1"/>
  <c r="RK111" i="1" s="1"/>
  <c r="QY114" i="1" s="1"/>
  <c r="RH115" i="1"/>
  <c r="RH111" i="1"/>
  <c r="RF115" i="1"/>
  <c r="RF111" i="1"/>
  <c r="RB115" i="1"/>
  <c r="RF117" i="1" s="1"/>
  <c r="RB111" i="1"/>
  <c r="QZ115" i="1"/>
  <c r="RF116" i="1" s="1"/>
  <c r="RF118" i="1" s="1"/>
  <c r="QZ111" i="1"/>
  <c r="QU27" i="1"/>
  <c r="QU29" i="1"/>
  <c r="QU115" i="1"/>
  <c r="QU111" i="1"/>
  <c r="QV109" i="1"/>
  <c r="QV111" i="1" s="1"/>
  <c r="QJ114" i="1" s="1"/>
  <c r="QS115" i="1"/>
  <c r="QS111" i="1"/>
  <c r="QQ115" i="1"/>
  <c r="QQ111" i="1"/>
  <c r="QK115" i="1"/>
  <c r="QQ116" i="1" s="1"/>
  <c r="QK111" i="1"/>
  <c r="QM27" i="1"/>
  <c r="QM29" i="1" s="1"/>
  <c r="QV58" i="1"/>
  <c r="QJ61" i="1" s="1"/>
  <c r="QM115" i="1"/>
  <c r="QQ117" i="1" s="1"/>
  <c r="QM111" i="1"/>
  <c r="PP85" i="1"/>
  <c r="PN85" i="1"/>
  <c r="PL85" i="1"/>
  <c r="PJ85" i="1"/>
  <c r="PY85" i="1" s="1"/>
  <c r="PH85" i="1"/>
  <c r="PG85" i="1"/>
  <c r="PP84" i="1"/>
  <c r="QE84" i="1" s="1"/>
  <c r="PN84" i="1"/>
  <c r="QC84" i="1" s="1"/>
  <c r="PL84" i="1"/>
  <c r="QA84" i="1" s="1"/>
  <c r="PJ84" i="1"/>
  <c r="PY84" i="1" s="1"/>
  <c r="PH84" i="1"/>
  <c r="PW84" i="1" s="1"/>
  <c r="PF84" i="1"/>
  <c r="PP83" i="1"/>
  <c r="QE83" i="1" s="1"/>
  <c r="PN83" i="1"/>
  <c r="QC83" i="1" s="1"/>
  <c r="PL83" i="1"/>
  <c r="QA83" i="1" s="1"/>
  <c r="PJ83" i="1"/>
  <c r="PY83" i="1" s="1"/>
  <c r="PH83" i="1"/>
  <c r="PW83" i="1" s="1"/>
  <c r="PF83" i="1"/>
  <c r="PP82" i="1"/>
  <c r="QE82" i="1" s="1"/>
  <c r="PN82" i="1"/>
  <c r="QC82" i="1" s="1"/>
  <c r="PL82" i="1"/>
  <c r="QA82" i="1" s="1"/>
  <c r="PJ82" i="1"/>
  <c r="PY82" i="1" s="1"/>
  <c r="PH82" i="1"/>
  <c r="PW82" i="1" s="1"/>
  <c r="PF82" i="1"/>
  <c r="PP81" i="1"/>
  <c r="QE81" i="1" s="1"/>
  <c r="PN81" i="1"/>
  <c r="QC81" i="1" s="1"/>
  <c r="PL81" i="1"/>
  <c r="QA81" i="1" s="1"/>
  <c r="PJ81" i="1"/>
  <c r="PY81" i="1" s="1"/>
  <c r="PH81" i="1"/>
  <c r="PW81" i="1" s="1"/>
  <c r="PF81" i="1"/>
  <c r="PP80" i="1"/>
  <c r="PN80" i="1"/>
  <c r="PL80" i="1"/>
  <c r="PJ80" i="1"/>
  <c r="PH80" i="1"/>
  <c r="PF80" i="1"/>
  <c r="PP79" i="1"/>
  <c r="PN79" i="1"/>
  <c r="PL79" i="1"/>
  <c r="PJ79" i="1"/>
  <c r="PH79" i="1"/>
  <c r="PF79" i="1"/>
  <c r="PP78" i="1"/>
  <c r="PN78" i="1"/>
  <c r="PL78" i="1"/>
  <c r="PJ78" i="1"/>
  <c r="PH78" i="1"/>
  <c r="PF78" i="1"/>
  <c r="PP77" i="1"/>
  <c r="PN77" i="1"/>
  <c r="PL77" i="1"/>
  <c r="PJ77" i="1"/>
  <c r="PH77" i="1"/>
  <c r="PF77" i="1"/>
  <c r="PP76" i="1"/>
  <c r="PN76" i="1"/>
  <c r="PL76" i="1"/>
  <c r="PJ76" i="1"/>
  <c r="PY76" i="1" s="1"/>
  <c r="PH76" i="1"/>
  <c r="PF76" i="1"/>
  <c r="PP75" i="1"/>
  <c r="PN75" i="1"/>
  <c r="PL75" i="1"/>
  <c r="PJ75" i="1"/>
  <c r="PY75" i="1" s="1"/>
  <c r="PH75" i="1"/>
  <c r="PF75" i="1"/>
  <c r="PP74" i="1"/>
  <c r="PN74" i="1"/>
  <c r="PL74" i="1"/>
  <c r="PJ74" i="1"/>
  <c r="PH74" i="1"/>
  <c r="PF74" i="1"/>
  <c r="PP73" i="1"/>
  <c r="PN73" i="1"/>
  <c r="PL73" i="1"/>
  <c r="PJ73" i="1"/>
  <c r="PY73" i="1" s="1"/>
  <c r="PH73" i="1"/>
  <c r="PF73" i="1"/>
  <c r="PP72" i="1"/>
  <c r="PN72" i="1"/>
  <c r="PL72" i="1"/>
  <c r="PJ72" i="1"/>
  <c r="PY72" i="1" s="1"/>
  <c r="PH72" i="1"/>
  <c r="PF72" i="1"/>
  <c r="PP55" i="1"/>
  <c r="PN55" i="1"/>
  <c r="PL55" i="1"/>
  <c r="PJ55" i="1"/>
  <c r="PY55" i="1" s="1"/>
  <c r="PH55" i="1"/>
  <c r="PF55" i="1"/>
  <c r="PP54" i="1"/>
  <c r="QE54" i="1" s="1"/>
  <c r="PN54" i="1"/>
  <c r="QC54" i="1" s="1"/>
  <c r="PL54" i="1"/>
  <c r="QA54" i="1" s="1"/>
  <c r="PJ54" i="1"/>
  <c r="PY54" i="1" s="1"/>
  <c r="PH54" i="1"/>
  <c r="PW54" i="1" s="1"/>
  <c r="PF54" i="1"/>
  <c r="PP53" i="1"/>
  <c r="QE53" i="1" s="1"/>
  <c r="PN53" i="1"/>
  <c r="QC53" i="1" s="1"/>
  <c r="PL53" i="1"/>
  <c r="QA53" i="1" s="1"/>
  <c r="PJ53" i="1"/>
  <c r="PY53" i="1" s="1"/>
  <c r="PH53" i="1"/>
  <c r="PW53" i="1" s="1"/>
  <c r="PF53" i="1"/>
  <c r="PP52" i="1"/>
  <c r="QE52" i="1" s="1"/>
  <c r="PN52" i="1"/>
  <c r="QC52" i="1" s="1"/>
  <c r="PL52" i="1"/>
  <c r="QA52" i="1" s="1"/>
  <c r="PJ52" i="1"/>
  <c r="PY52" i="1" s="1"/>
  <c r="PH52" i="1"/>
  <c r="PW52" i="1" s="1"/>
  <c r="PF52" i="1"/>
  <c r="PP51" i="1"/>
  <c r="QE51" i="1" s="1"/>
  <c r="PN51" i="1"/>
  <c r="QC51" i="1" s="1"/>
  <c r="PL51" i="1"/>
  <c r="QA51" i="1" s="1"/>
  <c r="PJ51" i="1"/>
  <c r="PY51" i="1" s="1"/>
  <c r="PH51" i="1"/>
  <c r="PW51" i="1" s="1"/>
  <c r="PF51" i="1"/>
  <c r="PP50" i="1"/>
  <c r="PN50" i="1"/>
  <c r="PL50" i="1"/>
  <c r="PM50" i="1" s="1"/>
  <c r="PJ50" i="1"/>
  <c r="PH50" i="1"/>
  <c r="PF50" i="1"/>
  <c r="PP49" i="1"/>
  <c r="PN49" i="1"/>
  <c r="PL49" i="1"/>
  <c r="PJ49" i="1"/>
  <c r="PH49" i="1"/>
  <c r="PF49" i="1"/>
  <c r="PP48" i="1"/>
  <c r="PN48" i="1"/>
  <c r="PL48" i="1"/>
  <c r="PJ48" i="1"/>
  <c r="PH48" i="1"/>
  <c r="PF48" i="1"/>
  <c r="PP47" i="1"/>
  <c r="PN47" i="1"/>
  <c r="PL47" i="1"/>
  <c r="PM47" i="1" s="1"/>
  <c r="PJ47" i="1"/>
  <c r="PH47" i="1"/>
  <c r="PF47" i="1"/>
  <c r="PP46" i="1"/>
  <c r="PN46" i="1"/>
  <c r="PL46" i="1"/>
  <c r="PM46" i="1" s="1"/>
  <c r="PJ46" i="1"/>
  <c r="PY46" i="1" s="1"/>
  <c r="PH46" i="1"/>
  <c r="PF46" i="1"/>
  <c r="PP45" i="1"/>
  <c r="PN45" i="1"/>
  <c r="PL45" i="1"/>
  <c r="PM45" i="1" s="1"/>
  <c r="PJ45" i="1"/>
  <c r="PY45" i="1" s="1"/>
  <c r="PH45" i="1"/>
  <c r="PF45" i="1"/>
  <c r="PP44" i="1"/>
  <c r="PN44" i="1"/>
  <c r="PL44" i="1"/>
  <c r="PJ44" i="1"/>
  <c r="PH44" i="1"/>
  <c r="PF44" i="1"/>
  <c r="PP43" i="1"/>
  <c r="PN43" i="1"/>
  <c r="PL43" i="1"/>
  <c r="PJ43" i="1"/>
  <c r="PY43" i="1" s="1"/>
  <c r="PH43" i="1"/>
  <c r="PF43" i="1"/>
  <c r="PP42" i="1"/>
  <c r="PN42" i="1"/>
  <c r="PL42" i="1"/>
  <c r="PM42" i="1" s="1"/>
  <c r="PJ42" i="1"/>
  <c r="PY42" i="1" s="1"/>
  <c r="PH42" i="1"/>
  <c r="PF42" i="1"/>
  <c r="PP26" i="1"/>
  <c r="PP25" i="1"/>
  <c r="QE25" i="1" s="1"/>
  <c r="PP24" i="1"/>
  <c r="QE24" i="1" s="1"/>
  <c r="PP23" i="1"/>
  <c r="QE23" i="1" s="1"/>
  <c r="PP22" i="1"/>
  <c r="QE22" i="1" s="1"/>
  <c r="PP21" i="1"/>
  <c r="PP20" i="1"/>
  <c r="PP19" i="1"/>
  <c r="PP18" i="1"/>
  <c r="PP17" i="1"/>
  <c r="PP16" i="1"/>
  <c r="PP15" i="1"/>
  <c r="PP14" i="1"/>
  <c r="PP13" i="1"/>
  <c r="PN26" i="1"/>
  <c r="PN25" i="1"/>
  <c r="QC25" i="1" s="1"/>
  <c r="PN24" i="1"/>
  <c r="QC24" i="1" s="1"/>
  <c r="PN23" i="1"/>
  <c r="QC23" i="1" s="1"/>
  <c r="PN22" i="1"/>
  <c r="QC22" i="1" s="1"/>
  <c r="PN21" i="1"/>
  <c r="PN20" i="1"/>
  <c r="PN19" i="1"/>
  <c r="PN18" i="1"/>
  <c r="PN17" i="1"/>
  <c r="PN16" i="1"/>
  <c r="PN15" i="1"/>
  <c r="PN14" i="1"/>
  <c r="PN13" i="1"/>
  <c r="PL26" i="1"/>
  <c r="PL25" i="1"/>
  <c r="QA25" i="1" s="1"/>
  <c r="PL24" i="1"/>
  <c r="QA24" i="1" s="1"/>
  <c r="PL23" i="1"/>
  <c r="QA23" i="1" s="1"/>
  <c r="PL22" i="1"/>
  <c r="QA22" i="1" s="1"/>
  <c r="PL21" i="1"/>
  <c r="PL20" i="1"/>
  <c r="PL19" i="1"/>
  <c r="PL18" i="1"/>
  <c r="PL17" i="1"/>
  <c r="PL16" i="1"/>
  <c r="PL15" i="1"/>
  <c r="PL14" i="1"/>
  <c r="PL13" i="1"/>
  <c r="PJ14" i="1"/>
  <c r="PY14" i="1" s="1"/>
  <c r="PJ15" i="1"/>
  <c r="PJ16" i="1"/>
  <c r="PY16" i="1" s="1"/>
  <c r="PJ17" i="1"/>
  <c r="PY17" i="1" s="1"/>
  <c r="PJ18" i="1"/>
  <c r="PJ19" i="1"/>
  <c r="PJ20" i="1"/>
  <c r="PJ21" i="1"/>
  <c r="PJ22" i="1"/>
  <c r="PY22" i="1" s="1"/>
  <c r="PJ23" i="1"/>
  <c r="PY23" i="1" s="1"/>
  <c r="PJ24" i="1"/>
  <c r="PY24" i="1" s="1"/>
  <c r="PJ25" i="1"/>
  <c r="PY25" i="1" s="1"/>
  <c r="PJ26" i="1"/>
  <c r="PY26" i="1" s="1"/>
  <c r="PJ13" i="1"/>
  <c r="PY13" i="1" s="1"/>
  <c r="PH14" i="1"/>
  <c r="PH15" i="1"/>
  <c r="PH16" i="1"/>
  <c r="PH17" i="1"/>
  <c r="PH18" i="1"/>
  <c r="PH19" i="1"/>
  <c r="PH20" i="1"/>
  <c r="PH21" i="1"/>
  <c r="PH22" i="1"/>
  <c r="PW22" i="1" s="1"/>
  <c r="PH23" i="1"/>
  <c r="PW23" i="1" s="1"/>
  <c r="PH24" i="1"/>
  <c r="PW24" i="1" s="1"/>
  <c r="PH25" i="1"/>
  <c r="PW25" i="1" s="1"/>
  <c r="PH26" i="1"/>
  <c r="PH13" i="1"/>
  <c r="TY29" i="1" l="1"/>
  <c r="UJ27" i="1"/>
  <c r="UJ29" i="1" s="1"/>
  <c r="TX32" i="1" s="1"/>
  <c r="UA58" i="1"/>
  <c r="UJ56" i="1"/>
  <c r="UJ58" i="1" s="1"/>
  <c r="TX61" i="1" s="1"/>
  <c r="TJ115" i="1"/>
  <c r="TJ111" i="1"/>
  <c r="TU109" i="1"/>
  <c r="TU111" i="1" s="1"/>
  <c r="TI114" i="1" s="1"/>
  <c r="TL115" i="1"/>
  <c r="TL111" i="1"/>
  <c r="TP115" i="1"/>
  <c r="TP111" i="1"/>
  <c r="TR115" i="1"/>
  <c r="TR111" i="1"/>
  <c r="TT115" i="1"/>
  <c r="TT111" i="1"/>
  <c r="TX109" i="1"/>
  <c r="TY95" i="1"/>
  <c r="TZ109" i="1"/>
  <c r="UA95" i="1"/>
  <c r="UA109" i="1" s="1"/>
  <c r="UE111" i="1"/>
  <c r="UF109" i="1"/>
  <c r="UG95" i="1"/>
  <c r="UG109" i="1" s="1"/>
  <c r="UI88" i="1"/>
  <c r="UJ86" i="1"/>
  <c r="UJ88" i="1" s="1"/>
  <c r="TX91" i="1" s="1"/>
  <c r="UH109" i="1"/>
  <c r="UI95" i="1"/>
  <c r="UI109" i="1" s="1"/>
  <c r="QQ118" i="1"/>
  <c r="QV27" i="1"/>
  <c r="QV29" i="1" s="1"/>
  <c r="QJ32" i="1" s="1"/>
  <c r="PG42" i="1"/>
  <c r="PI42" i="1"/>
  <c r="PO42" i="1"/>
  <c r="PQ42" i="1"/>
  <c r="PG43" i="1"/>
  <c r="PI43" i="1"/>
  <c r="PM43" i="1"/>
  <c r="PO43" i="1"/>
  <c r="PQ43" i="1"/>
  <c r="PG44" i="1"/>
  <c r="PI44" i="1"/>
  <c r="PK44" i="1"/>
  <c r="PM44" i="1"/>
  <c r="PO44" i="1"/>
  <c r="PQ44" i="1"/>
  <c r="PG45" i="1"/>
  <c r="PI45" i="1"/>
  <c r="PO45" i="1"/>
  <c r="PQ45" i="1"/>
  <c r="PG46" i="1"/>
  <c r="PI46" i="1"/>
  <c r="PO46" i="1"/>
  <c r="PQ46" i="1"/>
  <c r="PG47" i="1"/>
  <c r="PI47" i="1"/>
  <c r="PK47" i="1"/>
  <c r="PO47" i="1"/>
  <c r="PQ47" i="1"/>
  <c r="PG48" i="1"/>
  <c r="PI48" i="1"/>
  <c r="PK48" i="1"/>
  <c r="PM48" i="1"/>
  <c r="PO48" i="1"/>
  <c r="PQ48" i="1"/>
  <c r="PG49" i="1"/>
  <c r="PI49" i="1"/>
  <c r="PK49" i="1"/>
  <c r="PM49" i="1"/>
  <c r="PO49" i="1"/>
  <c r="PQ49" i="1"/>
  <c r="PG50" i="1"/>
  <c r="PI50" i="1"/>
  <c r="PK50" i="1"/>
  <c r="PO50" i="1"/>
  <c r="PQ50" i="1"/>
  <c r="PG51" i="1"/>
  <c r="PG52" i="1"/>
  <c r="PG53" i="1"/>
  <c r="PG54" i="1"/>
  <c r="PG55" i="1"/>
  <c r="PI55" i="1"/>
  <c r="PM55" i="1"/>
  <c r="PO55" i="1"/>
  <c r="PQ55" i="1"/>
  <c r="PG72" i="1"/>
  <c r="PI72" i="1"/>
  <c r="PM72" i="1"/>
  <c r="PO72" i="1"/>
  <c r="PQ72" i="1"/>
  <c r="PG73" i="1"/>
  <c r="PI73" i="1"/>
  <c r="PM73" i="1"/>
  <c r="PO73" i="1"/>
  <c r="PQ73" i="1"/>
  <c r="PG74" i="1"/>
  <c r="PI74" i="1"/>
  <c r="PK74" i="1"/>
  <c r="PM74" i="1"/>
  <c r="PO74" i="1"/>
  <c r="PQ74" i="1"/>
  <c r="PG75" i="1"/>
  <c r="PI75" i="1"/>
  <c r="PM75" i="1"/>
  <c r="PO75" i="1"/>
  <c r="PQ75" i="1"/>
  <c r="PG76" i="1"/>
  <c r="PI76" i="1"/>
  <c r="PM76" i="1"/>
  <c r="PO76" i="1"/>
  <c r="PQ76" i="1"/>
  <c r="PG77" i="1"/>
  <c r="PI77" i="1"/>
  <c r="PK77" i="1"/>
  <c r="PM77" i="1"/>
  <c r="PO77" i="1"/>
  <c r="PQ77" i="1"/>
  <c r="PG78" i="1"/>
  <c r="PI78" i="1"/>
  <c r="PK78" i="1"/>
  <c r="PM78" i="1"/>
  <c r="PO78" i="1"/>
  <c r="PQ78" i="1"/>
  <c r="PG79" i="1"/>
  <c r="PI79" i="1"/>
  <c r="PK79" i="1"/>
  <c r="PM79" i="1"/>
  <c r="PO79" i="1"/>
  <c r="PQ79" i="1"/>
  <c r="PG80" i="1"/>
  <c r="PI80" i="1"/>
  <c r="PK80" i="1"/>
  <c r="PM80" i="1"/>
  <c r="PO80" i="1"/>
  <c r="PQ80" i="1"/>
  <c r="PG81" i="1"/>
  <c r="PG82" i="1"/>
  <c r="PG83" i="1"/>
  <c r="PG84" i="1"/>
  <c r="PI85" i="1"/>
  <c r="PM85" i="1"/>
  <c r="PO85" i="1"/>
  <c r="PQ85" i="1"/>
  <c r="PF14" i="1"/>
  <c r="PF15" i="1"/>
  <c r="PF16" i="1"/>
  <c r="PF17" i="1"/>
  <c r="PF18" i="1"/>
  <c r="PF19" i="1"/>
  <c r="PF20" i="1"/>
  <c r="PF21" i="1"/>
  <c r="PF22" i="1"/>
  <c r="PF23" i="1"/>
  <c r="PF24" i="1"/>
  <c r="PF25" i="1"/>
  <c r="PF26" i="1"/>
  <c r="PF13" i="1"/>
  <c r="PG13" i="1"/>
  <c r="PF27" i="1"/>
  <c r="PQ26" i="1"/>
  <c r="PO26" i="1"/>
  <c r="PM26" i="1"/>
  <c r="PI26" i="1"/>
  <c r="PG26" i="1"/>
  <c r="PG25" i="1"/>
  <c r="PG24" i="1"/>
  <c r="PG23" i="1"/>
  <c r="PG22" i="1"/>
  <c r="PQ21" i="1"/>
  <c r="PO21" i="1"/>
  <c r="PM21" i="1"/>
  <c r="PK21" i="1"/>
  <c r="PI21" i="1"/>
  <c r="PG21" i="1"/>
  <c r="PQ20" i="1"/>
  <c r="PO20" i="1"/>
  <c r="PM20" i="1"/>
  <c r="PK20" i="1"/>
  <c r="PI20" i="1"/>
  <c r="PG20" i="1"/>
  <c r="PQ19" i="1"/>
  <c r="PO19" i="1"/>
  <c r="PM19" i="1"/>
  <c r="PK19" i="1"/>
  <c r="PI19" i="1"/>
  <c r="PG19" i="1"/>
  <c r="PQ18" i="1"/>
  <c r="PO18" i="1"/>
  <c r="PM18" i="1"/>
  <c r="PK18" i="1"/>
  <c r="PI18" i="1"/>
  <c r="PG18" i="1"/>
  <c r="PQ17" i="1"/>
  <c r="PO17" i="1"/>
  <c r="PM17" i="1"/>
  <c r="PI17" i="1"/>
  <c r="PG17" i="1"/>
  <c r="PQ16" i="1"/>
  <c r="PO16" i="1"/>
  <c r="PM16" i="1"/>
  <c r="PI16" i="1"/>
  <c r="PG16" i="1"/>
  <c r="PQ15" i="1"/>
  <c r="PO15" i="1"/>
  <c r="PM15" i="1"/>
  <c r="PK15" i="1"/>
  <c r="PI15" i="1"/>
  <c r="PG15" i="1"/>
  <c r="PQ14" i="1"/>
  <c r="PO14" i="1"/>
  <c r="PM14" i="1"/>
  <c r="PI14" i="1"/>
  <c r="PG14" i="1"/>
  <c r="PG27" i="1" s="1"/>
  <c r="PP27" i="1"/>
  <c r="PN27" i="1"/>
  <c r="PL27" i="1"/>
  <c r="PH27" i="1"/>
  <c r="UI111" i="1" l="1"/>
  <c r="UG111" i="1"/>
  <c r="UA111" i="1"/>
  <c r="UJ109" i="1"/>
  <c r="UJ111" i="1" s="1"/>
  <c r="TX114" i="1" s="1"/>
  <c r="TP117" i="1"/>
  <c r="TP116" i="1"/>
  <c r="TP118" i="1" s="1"/>
  <c r="PG29" i="1"/>
  <c r="PI13" i="1"/>
  <c r="PI27" i="1" s="1"/>
  <c r="PI29" i="1" s="1"/>
  <c r="PM13" i="1"/>
  <c r="PM27" i="1" s="1"/>
  <c r="PM29" i="1" s="1"/>
  <c r="PO13" i="1"/>
  <c r="PO27" i="1" s="1"/>
  <c r="PO29" i="1" s="1"/>
  <c r="PQ13" i="1"/>
  <c r="PQ27" i="1" s="1"/>
  <c r="KE42" i="1"/>
  <c r="KE48" i="1"/>
  <c r="KE46" i="1"/>
  <c r="KE45" i="1"/>
  <c r="KE44" i="1"/>
  <c r="JY48" i="1"/>
  <c r="JW47" i="1"/>
  <c r="JY47" i="1"/>
  <c r="JW48" i="1"/>
  <c r="JW46" i="1"/>
  <c r="JW44" i="1"/>
  <c r="JW42" i="1"/>
  <c r="JH42" i="1"/>
  <c r="JH45" i="1"/>
  <c r="JJ44" i="1"/>
  <c r="JP46" i="1"/>
  <c r="JP45" i="1"/>
  <c r="JP47" i="1"/>
  <c r="JP50" i="1"/>
  <c r="JP49" i="1"/>
  <c r="JP43" i="1"/>
  <c r="JP42" i="1"/>
  <c r="IZ49" i="1"/>
  <c r="IZ46" i="1"/>
  <c r="IZ45" i="1"/>
  <c r="IT47" i="1"/>
  <c r="IR47" i="1"/>
  <c r="IR46" i="1"/>
  <c r="IR42" i="1"/>
  <c r="IR43" i="1"/>
  <c r="IK57" i="1"/>
  <c r="IC57" i="1"/>
  <c r="IB46" i="1"/>
  <c r="IB49" i="1"/>
  <c r="IB55" i="1"/>
  <c r="ID49" i="1"/>
  <c r="IJ46" i="1"/>
  <c r="IJ45" i="1"/>
  <c r="IJ48" i="1"/>
  <c r="IZ26" i="1"/>
  <c r="IT19" i="1"/>
  <c r="IR19" i="1"/>
  <c r="IR16" i="1"/>
  <c r="IR15" i="1"/>
  <c r="HT77" i="1"/>
  <c r="HL79" i="1"/>
  <c r="JL50" i="1"/>
  <c r="IF46" i="1"/>
  <c r="JA28" i="1"/>
  <c r="IS28" i="1"/>
  <c r="KF57" i="1"/>
  <c r="JX57" i="1"/>
  <c r="JQ57" i="1"/>
  <c r="JI57" i="1"/>
  <c r="JA57" i="1"/>
  <c r="IS57" i="1"/>
  <c r="JQ28" i="1"/>
  <c r="IK28" i="1"/>
  <c r="KB57" i="1"/>
  <c r="JM57" i="1"/>
  <c r="IG57" i="1"/>
  <c r="KC42" i="1"/>
  <c r="JN45" i="1"/>
  <c r="JN50" i="1"/>
  <c r="HZ46" i="1"/>
  <c r="JX43" i="1"/>
  <c r="JX44" i="1"/>
  <c r="JX45" i="1"/>
  <c r="JX46" i="1"/>
  <c r="JX47" i="1"/>
  <c r="PR27" i="1" l="1"/>
  <c r="EW28" i="1"/>
  <c r="EV19" i="1"/>
  <c r="EP20" i="1"/>
  <c r="EN20" i="1"/>
  <c r="DK76" i="1"/>
  <c r="FB28" i="1"/>
  <c r="EU28" i="1"/>
  <c r="EF28" i="1"/>
  <c r="FJ28" i="1"/>
  <c r="EM28" i="1"/>
  <c r="DX28" i="1"/>
  <c r="EU87" i="1"/>
  <c r="EM87" i="1"/>
  <c r="EF87" i="1"/>
  <c r="DX87" i="1"/>
  <c r="EU57" i="1" l="1"/>
  <c r="EM57" i="1"/>
  <c r="EF57" i="1"/>
  <c r="DX57" i="1"/>
  <c r="FI21" i="1"/>
  <c r="DW56" i="1"/>
  <c r="DQ87" i="1" l="1"/>
  <c r="DI87" i="1"/>
  <c r="DI57" i="1"/>
  <c r="DQ57" i="1"/>
  <c r="DI28" i="1"/>
  <c r="DQ28" i="1"/>
  <c r="DM74" i="1" l="1"/>
  <c r="AS14" i="1"/>
  <c r="AS13" i="1"/>
  <c r="AS20" i="1"/>
  <c r="AS18" i="1"/>
  <c r="AS17" i="1"/>
  <c r="AS16" i="1"/>
  <c r="AK26" i="1"/>
  <c r="AM20" i="1"/>
  <c r="AK20" i="1"/>
  <c r="AM18" i="1"/>
  <c r="AK18" i="1"/>
  <c r="AT28" i="1"/>
  <c r="AL28" i="1"/>
  <c r="AK49" i="1"/>
  <c r="AL57" i="1"/>
  <c r="AR28" i="1" l="1"/>
  <c r="AJ28" i="1"/>
  <c r="AR87" i="1"/>
  <c r="AJ57" i="1"/>
  <c r="AC80" i="1" l="1"/>
  <c r="AC75" i="1"/>
  <c r="AC74" i="1"/>
  <c r="W77" i="1"/>
  <c r="U77" i="1"/>
  <c r="U74" i="1"/>
  <c r="AD87" i="1"/>
  <c r="V87" i="1"/>
  <c r="T57" i="1"/>
  <c r="AB87" i="1"/>
  <c r="T87" i="1"/>
  <c r="AB28" i="1"/>
  <c r="MD96" i="1" l="1"/>
  <c r="NB102" i="1"/>
  <c r="NS110" i="1"/>
  <c r="NF87" i="1"/>
  <c r="MP87" i="1"/>
  <c r="MD86" i="1"/>
  <c r="MK110" i="1"/>
  <c r="MG110" i="1"/>
  <c r="MN108" i="1"/>
  <c r="ML108" i="1"/>
  <c r="MM108" i="1" s="1"/>
  <c r="MJ108" i="1"/>
  <c r="MF108" i="1"/>
  <c r="MG108" i="1" s="1"/>
  <c r="MD108" i="1"/>
  <c r="MD107" i="1"/>
  <c r="MD106" i="1"/>
  <c r="MD105" i="1"/>
  <c r="MD104" i="1"/>
  <c r="MN103" i="1"/>
  <c r="MO103" i="1" s="1"/>
  <c r="ML103" i="1"/>
  <c r="MM103" i="1" s="1"/>
  <c r="MJ103" i="1"/>
  <c r="MK103" i="1" s="1"/>
  <c r="MH103" i="1"/>
  <c r="MF103" i="1"/>
  <c r="MD103" i="1"/>
  <c r="MN102" i="1"/>
  <c r="MO102" i="1" s="1"/>
  <c r="ML102" i="1"/>
  <c r="MM102" i="1" s="1"/>
  <c r="MJ102" i="1"/>
  <c r="MK102" i="1" s="1"/>
  <c r="MH102" i="1"/>
  <c r="MI102" i="1" s="1"/>
  <c r="MF102" i="1"/>
  <c r="MG102" i="1" s="1"/>
  <c r="MD102" i="1"/>
  <c r="MN101" i="1"/>
  <c r="MO101" i="1" s="1"/>
  <c r="ML101" i="1"/>
  <c r="MM101" i="1" s="1"/>
  <c r="MJ101" i="1"/>
  <c r="MK101" i="1" s="1"/>
  <c r="MH101" i="1"/>
  <c r="MI101" i="1" s="1"/>
  <c r="MF101" i="1"/>
  <c r="MG101" i="1" s="1"/>
  <c r="MD101" i="1"/>
  <c r="MN100" i="1"/>
  <c r="MO100" i="1" s="1"/>
  <c r="ML100" i="1"/>
  <c r="MM100" i="1" s="1"/>
  <c r="MJ100" i="1"/>
  <c r="MH100" i="1"/>
  <c r="MF100" i="1"/>
  <c r="MD100" i="1"/>
  <c r="MN99" i="1"/>
  <c r="MO99" i="1" s="1"/>
  <c r="ML99" i="1"/>
  <c r="MM99" i="1" s="1"/>
  <c r="MJ99" i="1"/>
  <c r="MF99" i="1"/>
  <c r="MG99" i="1" s="1"/>
  <c r="MD99" i="1"/>
  <c r="MN98" i="1"/>
  <c r="ML98" i="1"/>
  <c r="MM98" i="1" s="1"/>
  <c r="MJ98" i="1"/>
  <c r="MK98" i="1" s="1"/>
  <c r="MF98" i="1"/>
  <c r="MD98" i="1"/>
  <c r="MN97" i="1"/>
  <c r="MO97" i="1" s="1"/>
  <c r="ML97" i="1"/>
  <c r="MM97" i="1" s="1"/>
  <c r="MJ97" i="1"/>
  <c r="MK97" i="1" s="1"/>
  <c r="MH97" i="1"/>
  <c r="MI97" i="1" s="1"/>
  <c r="MF97" i="1"/>
  <c r="MG97" i="1" s="1"/>
  <c r="MD97" i="1"/>
  <c r="MN96" i="1"/>
  <c r="MO96" i="1" s="1"/>
  <c r="ML96" i="1"/>
  <c r="MM96" i="1" s="1"/>
  <c r="MJ96" i="1"/>
  <c r="MK96" i="1" s="1"/>
  <c r="MF96" i="1"/>
  <c r="MG96" i="1" s="1"/>
  <c r="MN95" i="1"/>
  <c r="ML95" i="1"/>
  <c r="MJ95" i="1"/>
  <c r="MF95" i="1"/>
  <c r="MN86" i="1"/>
  <c r="ML86" i="1"/>
  <c r="MJ86" i="1"/>
  <c r="MF86" i="1"/>
  <c r="MO85" i="1"/>
  <c r="MM85" i="1"/>
  <c r="MK85" i="1"/>
  <c r="MG85" i="1"/>
  <c r="ME85" i="1"/>
  <c r="ME84" i="1"/>
  <c r="ME83" i="1"/>
  <c r="ME82" i="1"/>
  <c r="ME81" i="1"/>
  <c r="MO80" i="1"/>
  <c r="MM80" i="1"/>
  <c r="MK80" i="1"/>
  <c r="MI80" i="1"/>
  <c r="MG80" i="1"/>
  <c r="ME80" i="1"/>
  <c r="MO79" i="1"/>
  <c r="MM79" i="1"/>
  <c r="MK79" i="1"/>
  <c r="MI79" i="1"/>
  <c r="MG79" i="1"/>
  <c r="ME79" i="1"/>
  <c r="MO78" i="1"/>
  <c r="MM78" i="1"/>
  <c r="MK78" i="1"/>
  <c r="MI78" i="1"/>
  <c r="MG78" i="1"/>
  <c r="ME78" i="1"/>
  <c r="MO77" i="1"/>
  <c r="MM77" i="1"/>
  <c r="MK77" i="1"/>
  <c r="MI77" i="1"/>
  <c r="MG77" i="1"/>
  <c r="ME77" i="1"/>
  <c r="MO76" i="1"/>
  <c r="MM76" i="1"/>
  <c r="MK76" i="1"/>
  <c r="MG76" i="1"/>
  <c r="ME76" i="1"/>
  <c r="MO75" i="1"/>
  <c r="MM75" i="1"/>
  <c r="MK75" i="1"/>
  <c r="MG75" i="1"/>
  <c r="ME75" i="1"/>
  <c r="MO74" i="1"/>
  <c r="MM74" i="1"/>
  <c r="MK74" i="1"/>
  <c r="MI74" i="1"/>
  <c r="MG74" i="1"/>
  <c r="ME74" i="1"/>
  <c r="MO73" i="1"/>
  <c r="MM73" i="1"/>
  <c r="MK73" i="1"/>
  <c r="MG73" i="1"/>
  <c r="ME73" i="1"/>
  <c r="MO72" i="1"/>
  <c r="MM72" i="1"/>
  <c r="MM86" i="1" s="1"/>
  <c r="MM88" i="1" s="1"/>
  <c r="MK72" i="1"/>
  <c r="MG72" i="1"/>
  <c r="MG86" i="1" s="1"/>
  <c r="MG88" i="1" s="1"/>
  <c r="ME72" i="1"/>
  <c r="MP57" i="1"/>
  <c r="MN56" i="1"/>
  <c r="ML56" i="1"/>
  <c r="MJ56" i="1"/>
  <c r="MF56" i="1"/>
  <c r="MO55" i="1"/>
  <c r="MM55" i="1"/>
  <c r="MK55" i="1"/>
  <c r="MG55" i="1"/>
  <c r="ME55" i="1"/>
  <c r="ME54" i="1"/>
  <c r="ME53" i="1"/>
  <c r="ME52" i="1"/>
  <c r="ME51" i="1"/>
  <c r="MO50" i="1"/>
  <c r="MM50" i="1"/>
  <c r="MK50" i="1"/>
  <c r="MI50" i="1"/>
  <c r="MG50" i="1"/>
  <c r="ME50" i="1"/>
  <c r="MO49" i="1"/>
  <c r="MM49" i="1"/>
  <c r="MK49" i="1"/>
  <c r="MI49" i="1"/>
  <c r="MG49" i="1"/>
  <c r="ME49" i="1"/>
  <c r="MO48" i="1"/>
  <c r="MM48" i="1"/>
  <c r="MK48" i="1"/>
  <c r="MI48" i="1"/>
  <c r="MG48" i="1"/>
  <c r="ME48" i="1"/>
  <c r="MO47" i="1"/>
  <c r="MM47" i="1"/>
  <c r="MK47" i="1"/>
  <c r="MI47" i="1"/>
  <c r="MG47" i="1"/>
  <c r="ME47" i="1"/>
  <c r="MO46" i="1"/>
  <c r="MM46" i="1"/>
  <c r="MK46" i="1"/>
  <c r="MG46" i="1"/>
  <c r="ME46" i="1"/>
  <c r="MO45" i="1"/>
  <c r="MM45" i="1"/>
  <c r="MK45" i="1"/>
  <c r="MG45" i="1"/>
  <c r="ME45" i="1"/>
  <c r="MO44" i="1"/>
  <c r="MM44" i="1"/>
  <c r="MK44" i="1"/>
  <c r="MI44" i="1"/>
  <c r="MG44" i="1"/>
  <c r="ME44" i="1"/>
  <c r="MO43" i="1"/>
  <c r="MM43" i="1"/>
  <c r="MK43" i="1"/>
  <c r="MG43" i="1"/>
  <c r="MO42" i="1"/>
  <c r="MO56" i="1" s="1"/>
  <c r="MM42" i="1"/>
  <c r="MK42" i="1"/>
  <c r="MG42" i="1"/>
  <c r="ME42" i="1"/>
  <c r="MP28" i="1"/>
  <c r="MN27" i="1"/>
  <c r="ML27" i="1"/>
  <c r="MJ27" i="1"/>
  <c r="MF27" i="1"/>
  <c r="MD27" i="1"/>
  <c r="MO26" i="1"/>
  <c r="MM26" i="1"/>
  <c r="MK26" i="1"/>
  <c r="MG26" i="1"/>
  <c r="ME26" i="1"/>
  <c r="ME25" i="1"/>
  <c r="ME24" i="1"/>
  <c r="ME23" i="1"/>
  <c r="ME22" i="1"/>
  <c r="MO21" i="1"/>
  <c r="MM21" i="1"/>
  <c r="MK21" i="1"/>
  <c r="MI21" i="1"/>
  <c r="MG21" i="1"/>
  <c r="ME21" i="1"/>
  <c r="MO20" i="1"/>
  <c r="MM20" i="1"/>
  <c r="MK20" i="1"/>
  <c r="MI20" i="1"/>
  <c r="MG20" i="1"/>
  <c r="ME20" i="1"/>
  <c r="MO19" i="1"/>
  <c r="MM19" i="1"/>
  <c r="MK19" i="1"/>
  <c r="MI19" i="1"/>
  <c r="MG19" i="1"/>
  <c r="ME19" i="1"/>
  <c r="MO18" i="1"/>
  <c r="MM18" i="1"/>
  <c r="MK18" i="1"/>
  <c r="MI18" i="1"/>
  <c r="MG18" i="1"/>
  <c r="ME18" i="1"/>
  <c r="MO17" i="1"/>
  <c r="MM17" i="1"/>
  <c r="MK17" i="1"/>
  <c r="MG17" i="1"/>
  <c r="ME17" i="1"/>
  <c r="MO16" i="1"/>
  <c r="MM16" i="1"/>
  <c r="MK16" i="1"/>
  <c r="MG16" i="1"/>
  <c r="ME16" i="1"/>
  <c r="MO15" i="1"/>
  <c r="MM15" i="1"/>
  <c r="MK15" i="1"/>
  <c r="MI15" i="1"/>
  <c r="MG15" i="1"/>
  <c r="ME15" i="1"/>
  <c r="MO14" i="1"/>
  <c r="MM14" i="1"/>
  <c r="MK14" i="1"/>
  <c r="MG14" i="1"/>
  <c r="ME14" i="1"/>
  <c r="MO13" i="1"/>
  <c r="MO27" i="1" s="1"/>
  <c r="MM13" i="1"/>
  <c r="MM27" i="1" s="1"/>
  <c r="MM29" i="1" s="1"/>
  <c r="MK13" i="1"/>
  <c r="MK27" i="1" s="1"/>
  <c r="MK29" i="1" s="1"/>
  <c r="MG13" i="1"/>
  <c r="MG27" i="1" s="1"/>
  <c r="MG29" i="1" s="1"/>
  <c r="ME13" i="1"/>
  <c r="ME27" i="1" s="1"/>
  <c r="ME29" i="1" s="1"/>
  <c r="OZ110" i="1"/>
  <c r="OX110" i="1"/>
  <c r="OV110" i="1"/>
  <c r="OR110" i="1"/>
  <c r="OP110" i="1"/>
  <c r="OY108" i="1"/>
  <c r="OZ108" i="1" s="1"/>
  <c r="OW108" i="1"/>
  <c r="OU108" i="1"/>
  <c r="OV108" i="1" s="1"/>
  <c r="OQ108" i="1"/>
  <c r="OR108" i="1" s="1"/>
  <c r="OO108" i="1"/>
  <c r="OP108" i="1" s="1"/>
  <c r="OO107" i="1"/>
  <c r="OP107" i="1" s="1"/>
  <c r="OO106" i="1"/>
  <c r="OP106" i="1" s="1"/>
  <c r="OO105" i="1"/>
  <c r="OP105" i="1" s="1"/>
  <c r="OO104" i="1"/>
  <c r="OP104" i="1" s="1"/>
  <c r="OY103" i="1"/>
  <c r="OZ103" i="1" s="1"/>
  <c r="OW103" i="1"/>
  <c r="OX103" i="1" s="1"/>
  <c r="OU103" i="1"/>
  <c r="OV103" i="1" s="1"/>
  <c r="OS103" i="1"/>
  <c r="OT103" i="1" s="1"/>
  <c r="OQ103" i="1"/>
  <c r="OR103" i="1" s="1"/>
  <c r="OO103" i="1"/>
  <c r="OP103" i="1" s="1"/>
  <c r="OY102" i="1"/>
  <c r="OZ102" i="1" s="1"/>
  <c r="OW102" i="1"/>
  <c r="OX102" i="1" s="1"/>
  <c r="OU102" i="1"/>
  <c r="OV102" i="1" s="1"/>
  <c r="OS102" i="1"/>
  <c r="OQ102" i="1"/>
  <c r="OO102" i="1"/>
  <c r="OP102" i="1" s="1"/>
  <c r="OY101" i="1"/>
  <c r="OZ101" i="1" s="1"/>
  <c r="OW101" i="1"/>
  <c r="OX101" i="1" s="1"/>
  <c r="OU101" i="1"/>
  <c r="OV101" i="1" s="1"/>
  <c r="OS101" i="1"/>
  <c r="OT101" i="1" s="1"/>
  <c r="OQ101" i="1"/>
  <c r="OR101" i="1" s="1"/>
  <c r="OO101" i="1"/>
  <c r="OP101" i="1" s="1"/>
  <c r="OY100" i="1"/>
  <c r="OZ100" i="1" s="1"/>
  <c r="OW100" i="1"/>
  <c r="OX100" i="1" s="1"/>
  <c r="OU100" i="1"/>
  <c r="OV100" i="1" s="1"/>
  <c r="OS100" i="1"/>
  <c r="OT100" i="1" s="1"/>
  <c r="OQ100" i="1"/>
  <c r="OR100" i="1" s="1"/>
  <c r="OO100" i="1"/>
  <c r="OP100" i="1" s="1"/>
  <c r="OY99" i="1"/>
  <c r="OZ99" i="1" s="1"/>
  <c r="OW99" i="1"/>
  <c r="OX99" i="1" s="1"/>
  <c r="OU99" i="1"/>
  <c r="OV99" i="1" s="1"/>
  <c r="OQ99" i="1"/>
  <c r="OR99" i="1" s="1"/>
  <c r="OO99" i="1"/>
  <c r="OP99" i="1" s="1"/>
  <c r="OY98" i="1"/>
  <c r="OZ98" i="1" s="1"/>
  <c r="OW98" i="1"/>
  <c r="OX98" i="1" s="1"/>
  <c r="OU98" i="1"/>
  <c r="OV98" i="1" s="1"/>
  <c r="OQ98" i="1"/>
  <c r="OR98" i="1" s="1"/>
  <c r="OO98" i="1"/>
  <c r="OP98" i="1" s="1"/>
  <c r="OY97" i="1"/>
  <c r="OZ97" i="1" s="1"/>
  <c r="OW97" i="1"/>
  <c r="OX97" i="1" s="1"/>
  <c r="OU97" i="1"/>
  <c r="OV97" i="1" s="1"/>
  <c r="OS97" i="1"/>
  <c r="OT97" i="1" s="1"/>
  <c r="OQ97" i="1"/>
  <c r="OR97" i="1" s="1"/>
  <c r="OO97" i="1"/>
  <c r="OP97" i="1" s="1"/>
  <c r="OY96" i="1"/>
  <c r="OZ96" i="1" s="1"/>
  <c r="OW96" i="1"/>
  <c r="OX96" i="1" s="1"/>
  <c r="OU96" i="1"/>
  <c r="OQ96" i="1"/>
  <c r="OR96" i="1" s="1"/>
  <c r="OO96" i="1"/>
  <c r="OP96" i="1" s="1"/>
  <c r="OY95" i="1"/>
  <c r="OZ95" i="1" s="1"/>
  <c r="OW95" i="1"/>
  <c r="OX95" i="1" s="1"/>
  <c r="OU95" i="1"/>
  <c r="OV95" i="1" s="1"/>
  <c r="OQ95" i="1"/>
  <c r="OR95" i="1" s="1"/>
  <c r="OO95" i="1"/>
  <c r="OP95" i="1" s="1"/>
  <c r="PA87" i="1"/>
  <c r="OY86" i="1"/>
  <c r="OW86" i="1"/>
  <c r="OU86" i="1"/>
  <c r="OQ86" i="1"/>
  <c r="OO86" i="1"/>
  <c r="OZ85" i="1"/>
  <c r="OX85" i="1"/>
  <c r="OV85" i="1"/>
  <c r="OR85" i="1"/>
  <c r="OP85" i="1"/>
  <c r="OP84" i="1"/>
  <c r="OP83" i="1"/>
  <c r="OP82" i="1"/>
  <c r="OP81" i="1"/>
  <c r="OZ80" i="1"/>
  <c r="OX80" i="1"/>
  <c r="OV80" i="1"/>
  <c r="OT80" i="1"/>
  <c r="OR80" i="1"/>
  <c r="OP80" i="1"/>
  <c r="OZ79" i="1"/>
  <c r="OX79" i="1"/>
  <c r="OV79" i="1"/>
  <c r="OT79" i="1"/>
  <c r="OR79" i="1"/>
  <c r="OP79" i="1"/>
  <c r="OZ78" i="1"/>
  <c r="OX78" i="1"/>
  <c r="OV78" i="1"/>
  <c r="OT78" i="1"/>
  <c r="OR78" i="1"/>
  <c r="OP78" i="1"/>
  <c r="OZ77" i="1"/>
  <c r="OX77" i="1"/>
  <c r="OV77" i="1"/>
  <c r="OT77" i="1"/>
  <c r="OR77" i="1"/>
  <c r="OP77" i="1"/>
  <c r="OZ76" i="1"/>
  <c r="OX76" i="1"/>
  <c r="OV76" i="1"/>
  <c r="OR76" i="1"/>
  <c r="OP76" i="1"/>
  <c r="OZ75" i="1"/>
  <c r="OX75" i="1"/>
  <c r="OV75" i="1"/>
  <c r="OR75" i="1"/>
  <c r="OP75" i="1"/>
  <c r="OZ74" i="1"/>
  <c r="OX74" i="1"/>
  <c r="OV74" i="1"/>
  <c r="OT74" i="1"/>
  <c r="OR74" i="1"/>
  <c r="OP74" i="1"/>
  <c r="OZ73" i="1"/>
  <c r="OX73" i="1"/>
  <c r="OV73" i="1"/>
  <c r="OR73" i="1"/>
  <c r="OP73" i="1"/>
  <c r="OZ72" i="1"/>
  <c r="OX72" i="1"/>
  <c r="OV72" i="1"/>
  <c r="OR72" i="1"/>
  <c r="OP72" i="1"/>
  <c r="PA57" i="1"/>
  <c r="OY56" i="1"/>
  <c r="OW56" i="1"/>
  <c r="OU56" i="1"/>
  <c r="OQ56" i="1"/>
  <c r="OO56" i="1"/>
  <c r="OZ55" i="1"/>
  <c r="OX55" i="1"/>
  <c r="OV55" i="1"/>
  <c r="OR55" i="1"/>
  <c r="OP55" i="1"/>
  <c r="OP54" i="1"/>
  <c r="OP53" i="1"/>
  <c r="OP52" i="1"/>
  <c r="OP51" i="1"/>
  <c r="OZ50" i="1"/>
  <c r="OX50" i="1"/>
  <c r="OV50" i="1"/>
  <c r="OT50" i="1"/>
  <c r="OR50" i="1"/>
  <c r="OP50" i="1"/>
  <c r="OZ49" i="1"/>
  <c r="OX49" i="1"/>
  <c r="OV49" i="1"/>
  <c r="OT49" i="1"/>
  <c r="OR49" i="1"/>
  <c r="OP49" i="1"/>
  <c r="OZ48" i="1"/>
  <c r="OX48" i="1"/>
  <c r="OV48" i="1"/>
  <c r="OT48" i="1"/>
  <c r="OR48" i="1"/>
  <c r="OP48" i="1"/>
  <c r="OZ47" i="1"/>
  <c r="OX47" i="1"/>
  <c r="OV47" i="1"/>
  <c r="OT47" i="1"/>
  <c r="OR47" i="1"/>
  <c r="OP47" i="1"/>
  <c r="OZ46" i="1"/>
  <c r="OX46" i="1"/>
  <c r="OV46" i="1"/>
  <c r="OR46" i="1"/>
  <c r="OP46" i="1"/>
  <c r="OZ45" i="1"/>
  <c r="OX45" i="1"/>
  <c r="OV45" i="1"/>
  <c r="OR45" i="1"/>
  <c r="OP45" i="1"/>
  <c r="OZ44" i="1"/>
  <c r="OX44" i="1"/>
  <c r="OV44" i="1"/>
  <c r="OT44" i="1"/>
  <c r="OR44" i="1"/>
  <c r="OP44" i="1"/>
  <c r="OZ43" i="1"/>
  <c r="OX43" i="1"/>
  <c r="OV43" i="1"/>
  <c r="OR43" i="1"/>
  <c r="OP43" i="1"/>
  <c r="OZ42" i="1"/>
  <c r="OX42" i="1"/>
  <c r="OV42" i="1"/>
  <c r="OR42" i="1"/>
  <c r="OP42" i="1"/>
  <c r="PA28" i="1"/>
  <c r="OY27" i="1"/>
  <c r="OW27" i="1"/>
  <c r="OU27" i="1"/>
  <c r="OQ27" i="1"/>
  <c r="OO27" i="1"/>
  <c r="OZ26" i="1"/>
  <c r="OX26" i="1"/>
  <c r="OV26" i="1"/>
  <c r="OR26" i="1"/>
  <c r="OP26" i="1"/>
  <c r="OP25" i="1"/>
  <c r="OP24" i="1"/>
  <c r="OP23" i="1"/>
  <c r="OP22" i="1"/>
  <c r="OZ21" i="1"/>
  <c r="OX21" i="1"/>
  <c r="OV21" i="1"/>
  <c r="OT21" i="1"/>
  <c r="OR21" i="1"/>
  <c r="OP21" i="1"/>
  <c r="OZ20" i="1"/>
  <c r="OX20" i="1"/>
  <c r="OV20" i="1"/>
  <c r="OT20" i="1"/>
  <c r="OR20" i="1"/>
  <c r="OP20" i="1"/>
  <c r="OZ19" i="1"/>
  <c r="OX19" i="1"/>
  <c r="OV19" i="1"/>
  <c r="OT19" i="1"/>
  <c r="OR19" i="1"/>
  <c r="OP19" i="1"/>
  <c r="OZ18" i="1"/>
  <c r="OX18" i="1"/>
  <c r="OV18" i="1"/>
  <c r="OT18" i="1"/>
  <c r="OR18" i="1"/>
  <c r="OP18" i="1"/>
  <c r="OZ17" i="1"/>
  <c r="OX17" i="1"/>
  <c r="OV17" i="1"/>
  <c r="OR17" i="1"/>
  <c r="OP17" i="1"/>
  <c r="OZ16" i="1"/>
  <c r="OX16" i="1"/>
  <c r="OV16" i="1"/>
  <c r="OR16" i="1"/>
  <c r="OP16" i="1"/>
  <c r="OZ15" i="1"/>
  <c r="OX15" i="1"/>
  <c r="OV15" i="1"/>
  <c r="OT15" i="1"/>
  <c r="OR15" i="1"/>
  <c r="OP15" i="1"/>
  <c r="OZ14" i="1"/>
  <c r="OX14" i="1"/>
  <c r="OV14" i="1"/>
  <c r="OR14" i="1"/>
  <c r="OP14" i="1"/>
  <c r="OZ13" i="1"/>
  <c r="OX13" i="1"/>
  <c r="OX27" i="1" s="1"/>
  <c r="OX29" i="1" s="1"/>
  <c r="OV13" i="1"/>
  <c r="OR13" i="1"/>
  <c r="OP13" i="1"/>
  <c r="OP27" i="1" s="1"/>
  <c r="OP29" i="1" s="1"/>
  <c r="OK110" i="1"/>
  <c r="OI110" i="1"/>
  <c r="OG110" i="1"/>
  <c r="OC110" i="1"/>
  <c r="OA110" i="1"/>
  <c r="OJ108" i="1"/>
  <c r="OK108" i="1" s="1"/>
  <c r="OH108" i="1"/>
  <c r="OI108" i="1" s="1"/>
  <c r="OF108" i="1"/>
  <c r="OG108" i="1" s="1"/>
  <c r="OB108" i="1"/>
  <c r="NZ108" i="1"/>
  <c r="OA108" i="1" s="1"/>
  <c r="NZ107" i="1"/>
  <c r="OA107" i="1" s="1"/>
  <c r="NZ106" i="1"/>
  <c r="OA106" i="1" s="1"/>
  <c r="NZ105" i="1"/>
  <c r="OA105" i="1" s="1"/>
  <c r="NZ104" i="1"/>
  <c r="OA104" i="1" s="1"/>
  <c r="OJ103" i="1"/>
  <c r="OK103" i="1" s="1"/>
  <c r="OH103" i="1"/>
  <c r="OI103" i="1" s="1"/>
  <c r="OF103" i="1"/>
  <c r="OD103" i="1"/>
  <c r="OE103" i="1" s="1"/>
  <c r="OB103" i="1"/>
  <c r="OC103" i="1" s="1"/>
  <c r="NZ103" i="1"/>
  <c r="OA103" i="1" s="1"/>
  <c r="OJ102" i="1"/>
  <c r="OK102" i="1" s="1"/>
  <c r="OH102" i="1"/>
  <c r="OI102" i="1" s="1"/>
  <c r="OF102" i="1"/>
  <c r="OG102" i="1" s="1"/>
  <c r="OD102" i="1"/>
  <c r="OE102" i="1" s="1"/>
  <c r="OB102" i="1"/>
  <c r="OC102" i="1" s="1"/>
  <c r="NZ102" i="1"/>
  <c r="OA102" i="1" s="1"/>
  <c r="OJ101" i="1"/>
  <c r="OH101" i="1"/>
  <c r="OI101" i="1" s="1"/>
  <c r="OF101" i="1"/>
  <c r="OD101" i="1"/>
  <c r="OB101" i="1"/>
  <c r="NZ101" i="1"/>
  <c r="OA101" i="1" s="1"/>
  <c r="OJ100" i="1"/>
  <c r="OK100" i="1" s="1"/>
  <c r="OH100" i="1"/>
  <c r="OI100" i="1" s="1"/>
  <c r="OF100" i="1"/>
  <c r="OG100" i="1" s="1"/>
  <c r="OD100" i="1"/>
  <c r="OE100" i="1" s="1"/>
  <c r="OB100" i="1"/>
  <c r="OC100" i="1" s="1"/>
  <c r="NZ100" i="1"/>
  <c r="OA100" i="1" s="1"/>
  <c r="OJ99" i="1"/>
  <c r="OK99" i="1" s="1"/>
  <c r="OH99" i="1"/>
  <c r="OI99" i="1" s="1"/>
  <c r="OF99" i="1"/>
  <c r="OG99" i="1" s="1"/>
  <c r="OB99" i="1"/>
  <c r="OC99" i="1" s="1"/>
  <c r="NZ99" i="1"/>
  <c r="OA99" i="1" s="1"/>
  <c r="OJ98" i="1"/>
  <c r="OK98" i="1" s="1"/>
  <c r="OH98" i="1"/>
  <c r="OI98" i="1" s="1"/>
  <c r="OF98" i="1"/>
  <c r="OG98" i="1" s="1"/>
  <c r="OB98" i="1"/>
  <c r="OC98" i="1" s="1"/>
  <c r="NZ98" i="1"/>
  <c r="OA98" i="1" s="1"/>
  <c r="OJ97" i="1"/>
  <c r="OH97" i="1"/>
  <c r="OI97" i="1" s="1"/>
  <c r="OF97" i="1"/>
  <c r="OD97" i="1"/>
  <c r="OB97" i="1"/>
  <c r="NZ97" i="1"/>
  <c r="OA97" i="1" s="1"/>
  <c r="OJ96" i="1"/>
  <c r="OK96" i="1" s="1"/>
  <c r="OH96" i="1"/>
  <c r="OI96" i="1" s="1"/>
  <c r="OF96" i="1"/>
  <c r="OG96" i="1" s="1"/>
  <c r="OB96" i="1"/>
  <c r="NZ96" i="1"/>
  <c r="OA96" i="1" s="1"/>
  <c r="OJ95" i="1"/>
  <c r="OK95" i="1" s="1"/>
  <c r="OH95" i="1"/>
  <c r="OI95" i="1" s="1"/>
  <c r="OF95" i="1"/>
  <c r="OG95" i="1" s="1"/>
  <c r="OB95" i="1"/>
  <c r="NZ95" i="1"/>
  <c r="OA95" i="1" s="1"/>
  <c r="OA109" i="1" s="1"/>
  <c r="OL87" i="1"/>
  <c r="OJ86" i="1"/>
  <c r="OH86" i="1"/>
  <c r="OF86" i="1"/>
  <c r="OB86" i="1"/>
  <c r="NZ86" i="1"/>
  <c r="OK85" i="1"/>
  <c r="OI85" i="1"/>
  <c r="OG85" i="1"/>
  <c r="OC85" i="1"/>
  <c r="OA85" i="1"/>
  <c r="OA84" i="1"/>
  <c r="OA83" i="1"/>
  <c r="OA82" i="1"/>
  <c r="OA81" i="1"/>
  <c r="OK80" i="1"/>
  <c r="OI80" i="1"/>
  <c r="OG80" i="1"/>
  <c r="OE80" i="1"/>
  <c r="OC80" i="1"/>
  <c r="OA80" i="1"/>
  <c r="OK79" i="1"/>
  <c r="OI79" i="1"/>
  <c r="OG79" i="1"/>
  <c r="OE79" i="1"/>
  <c r="OC79" i="1"/>
  <c r="OA79" i="1"/>
  <c r="OK78" i="1"/>
  <c r="OI78" i="1"/>
  <c r="OG78" i="1"/>
  <c r="OE78" i="1"/>
  <c r="OC78" i="1"/>
  <c r="OA78" i="1"/>
  <c r="OK77" i="1"/>
  <c r="OI77" i="1"/>
  <c r="OG77" i="1"/>
  <c r="OE77" i="1"/>
  <c r="OC77" i="1"/>
  <c r="OA77" i="1"/>
  <c r="OK76" i="1"/>
  <c r="OI76" i="1"/>
  <c r="OG76" i="1"/>
  <c r="OC76" i="1"/>
  <c r="OA76" i="1"/>
  <c r="OK75" i="1"/>
  <c r="OI75" i="1"/>
  <c r="OG75" i="1"/>
  <c r="OC75" i="1"/>
  <c r="OA75" i="1"/>
  <c r="OK74" i="1"/>
  <c r="OI74" i="1"/>
  <c r="OG74" i="1"/>
  <c r="OE74" i="1"/>
  <c r="OC74" i="1"/>
  <c r="OA74" i="1"/>
  <c r="OK73" i="1"/>
  <c r="OI73" i="1"/>
  <c r="OG73" i="1"/>
  <c r="OC73" i="1"/>
  <c r="OA73" i="1"/>
  <c r="OK72" i="1"/>
  <c r="OK86" i="1" s="1"/>
  <c r="OK88" i="1" s="1"/>
  <c r="OI72" i="1"/>
  <c r="OI86" i="1" s="1"/>
  <c r="OI88" i="1" s="1"/>
  <c r="OG72" i="1"/>
  <c r="OG86" i="1" s="1"/>
  <c r="OG88" i="1" s="1"/>
  <c r="OC72" i="1"/>
  <c r="OC86" i="1" s="1"/>
  <c r="OC88" i="1" s="1"/>
  <c r="OA72" i="1"/>
  <c r="OA86" i="1" s="1"/>
  <c r="OA88" i="1" s="1"/>
  <c r="OL57" i="1"/>
  <c r="OJ56" i="1"/>
  <c r="OH56" i="1"/>
  <c r="OF56" i="1"/>
  <c r="OB56" i="1"/>
  <c r="NZ56" i="1"/>
  <c r="OK55" i="1"/>
  <c r="OI55" i="1"/>
  <c r="OG55" i="1"/>
  <c r="OC55" i="1"/>
  <c r="OA55" i="1"/>
  <c r="OA54" i="1"/>
  <c r="OA53" i="1"/>
  <c r="OA52" i="1"/>
  <c r="OA51" i="1"/>
  <c r="OK50" i="1"/>
  <c r="OI50" i="1"/>
  <c r="OG50" i="1"/>
  <c r="OE50" i="1"/>
  <c r="OC50" i="1"/>
  <c r="OA50" i="1"/>
  <c r="OK49" i="1"/>
  <c r="OI49" i="1"/>
  <c r="OG49" i="1"/>
  <c r="OE49" i="1"/>
  <c r="OC49" i="1"/>
  <c r="OA49" i="1"/>
  <c r="OK48" i="1"/>
  <c r="OI48" i="1"/>
  <c r="OG48" i="1"/>
  <c r="OE48" i="1"/>
  <c r="OC48" i="1"/>
  <c r="OA48" i="1"/>
  <c r="OK47" i="1"/>
  <c r="OI47" i="1"/>
  <c r="OG47" i="1"/>
  <c r="OE47" i="1"/>
  <c r="OC47" i="1"/>
  <c r="OA47" i="1"/>
  <c r="OK46" i="1"/>
  <c r="OI46" i="1"/>
  <c r="OG46" i="1"/>
  <c r="OC46" i="1"/>
  <c r="OA46" i="1"/>
  <c r="OK45" i="1"/>
  <c r="OI45" i="1"/>
  <c r="OG45" i="1"/>
  <c r="OC45" i="1"/>
  <c r="OA45" i="1"/>
  <c r="OK44" i="1"/>
  <c r="OI44" i="1"/>
  <c r="OG44" i="1"/>
  <c r="OE44" i="1"/>
  <c r="OC44" i="1"/>
  <c r="OA44" i="1"/>
  <c r="OK43" i="1"/>
  <c r="OI43" i="1"/>
  <c r="OG43" i="1"/>
  <c r="OC43" i="1"/>
  <c r="OA43" i="1"/>
  <c r="OK42" i="1"/>
  <c r="OK56" i="1" s="1"/>
  <c r="OI42" i="1"/>
  <c r="OI56" i="1" s="1"/>
  <c r="OI58" i="1" s="1"/>
  <c r="OG42" i="1"/>
  <c r="OC42" i="1"/>
  <c r="OC56" i="1" s="1"/>
  <c r="OC58" i="1" s="1"/>
  <c r="OA42" i="1"/>
  <c r="OA56" i="1" s="1"/>
  <c r="OA58" i="1" s="1"/>
  <c r="OL28" i="1"/>
  <c r="OJ27" i="1"/>
  <c r="OH27" i="1"/>
  <c r="OF27" i="1"/>
  <c r="OB27" i="1"/>
  <c r="NZ27" i="1"/>
  <c r="OK26" i="1"/>
  <c r="OI26" i="1"/>
  <c r="OG26" i="1"/>
  <c r="OC26" i="1"/>
  <c r="OA26" i="1"/>
  <c r="OA25" i="1"/>
  <c r="OA24" i="1"/>
  <c r="OA23" i="1"/>
  <c r="OA22" i="1"/>
  <c r="OK21" i="1"/>
  <c r="OI21" i="1"/>
  <c r="OG21" i="1"/>
  <c r="OE21" i="1"/>
  <c r="OC21" i="1"/>
  <c r="OA21" i="1"/>
  <c r="OK20" i="1"/>
  <c r="OI20" i="1"/>
  <c r="OG20" i="1"/>
  <c r="OE20" i="1"/>
  <c r="OC20" i="1"/>
  <c r="OA20" i="1"/>
  <c r="OK19" i="1"/>
  <c r="OI19" i="1"/>
  <c r="OG19" i="1"/>
  <c r="OE19" i="1"/>
  <c r="OC19" i="1"/>
  <c r="OA19" i="1"/>
  <c r="OK18" i="1"/>
  <c r="OI18" i="1"/>
  <c r="OG18" i="1"/>
  <c r="OE18" i="1"/>
  <c r="OC18" i="1"/>
  <c r="OA18" i="1"/>
  <c r="OK17" i="1"/>
  <c r="OI17" i="1"/>
  <c r="OG17" i="1"/>
  <c r="OC17" i="1"/>
  <c r="OA17" i="1"/>
  <c r="OK16" i="1"/>
  <c r="OI16" i="1"/>
  <c r="OG16" i="1"/>
  <c r="OC16" i="1"/>
  <c r="OA16" i="1"/>
  <c r="OK15" i="1"/>
  <c r="OI15" i="1"/>
  <c r="OG15" i="1"/>
  <c r="OE15" i="1"/>
  <c r="OC15" i="1"/>
  <c r="OA15" i="1"/>
  <c r="OK14" i="1"/>
  <c r="OI14" i="1"/>
  <c r="OG14" i="1"/>
  <c r="OC14" i="1"/>
  <c r="OA14" i="1"/>
  <c r="OK13" i="1"/>
  <c r="OK27" i="1" s="1"/>
  <c r="OI13" i="1"/>
  <c r="OG13" i="1"/>
  <c r="OC13" i="1"/>
  <c r="OA13" i="1"/>
  <c r="OA27" i="1" s="1"/>
  <c r="OA29" i="1" s="1"/>
  <c r="NU110" i="1"/>
  <c r="NQ110" i="1"/>
  <c r="NM110" i="1"/>
  <c r="NK110" i="1"/>
  <c r="NT108" i="1"/>
  <c r="NU108" i="1" s="1"/>
  <c r="NR108" i="1"/>
  <c r="NS108" i="1" s="1"/>
  <c r="NP108" i="1"/>
  <c r="NQ108" i="1" s="1"/>
  <c r="NL108" i="1"/>
  <c r="NM108" i="1" s="1"/>
  <c r="NJ108" i="1"/>
  <c r="NK108" i="1" s="1"/>
  <c r="NJ107" i="1"/>
  <c r="NK107" i="1" s="1"/>
  <c r="NJ106" i="1"/>
  <c r="NK106" i="1" s="1"/>
  <c r="NJ105" i="1"/>
  <c r="NK105" i="1" s="1"/>
  <c r="NJ104" i="1"/>
  <c r="NK104" i="1" s="1"/>
  <c r="NT103" i="1"/>
  <c r="NU103" i="1" s="1"/>
  <c r="NR103" i="1"/>
  <c r="NS103" i="1" s="1"/>
  <c r="NP103" i="1"/>
  <c r="NQ103" i="1" s="1"/>
  <c r="NN103" i="1"/>
  <c r="NO103" i="1" s="1"/>
  <c r="NL103" i="1"/>
  <c r="NM103" i="1" s="1"/>
  <c r="NJ103" i="1"/>
  <c r="NK103" i="1" s="1"/>
  <c r="NT102" i="1"/>
  <c r="NU102" i="1" s="1"/>
  <c r="NR102" i="1"/>
  <c r="NS102" i="1" s="1"/>
  <c r="NP102" i="1"/>
  <c r="NQ102" i="1" s="1"/>
  <c r="NN102" i="1"/>
  <c r="NO102" i="1" s="1"/>
  <c r="NL102" i="1"/>
  <c r="NM102" i="1" s="1"/>
  <c r="NJ102" i="1"/>
  <c r="NK102" i="1" s="1"/>
  <c r="NT101" i="1"/>
  <c r="NU101" i="1" s="1"/>
  <c r="NR101" i="1"/>
  <c r="NS101" i="1" s="1"/>
  <c r="NP101" i="1"/>
  <c r="NQ101" i="1" s="1"/>
  <c r="NN101" i="1"/>
  <c r="NO101" i="1" s="1"/>
  <c r="NL101" i="1"/>
  <c r="NM101" i="1" s="1"/>
  <c r="NJ101" i="1"/>
  <c r="NK101" i="1" s="1"/>
  <c r="NT100" i="1"/>
  <c r="NU100" i="1" s="1"/>
  <c r="NR100" i="1"/>
  <c r="NP100" i="1"/>
  <c r="NQ100" i="1" s="1"/>
  <c r="NN100" i="1"/>
  <c r="NO100" i="1" s="1"/>
  <c r="NL100" i="1"/>
  <c r="NM100" i="1" s="1"/>
  <c r="NJ100" i="1"/>
  <c r="NK100" i="1" s="1"/>
  <c r="NT99" i="1"/>
  <c r="NU99" i="1" s="1"/>
  <c r="NR99" i="1"/>
  <c r="NS99" i="1" s="1"/>
  <c r="NP99" i="1"/>
  <c r="NQ99" i="1" s="1"/>
  <c r="NL99" i="1"/>
  <c r="NM99" i="1" s="1"/>
  <c r="NJ99" i="1"/>
  <c r="NK99" i="1" s="1"/>
  <c r="NT98" i="1"/>
  <c r="NU98" i="1" s="1"/>
  <c r="NR98" i="1"/>
  <c r="NS98" i="1" s="1"/>
  <c r="NP98" i="1"/>
  <c r="NQ98" i="1" s="1"/>
  <c r="NL98" i="1"/>
  <c r="NM98" i="1" s="1"/>
  <c r="NJ98" i="1"/>
  <c r="NK98" i="1" s="1"/>
  <c r="NT97" i="1"/>
  <c r="NU97" i="1" s="1"/>
  <c r="NR97" i="1"/>
  <c r="NS97" i="1" s="1"/>
  <c r="NP97" i="1"/>
  <c r="NQ97" i="1" s="1"/>
  <c r="NN97" i="1"/>
  <c r="NO97" i="1" s="1"/>
  <c r="NL97" i="1"/>
  <c r="NM97" i="1" s="1"/>
  <c r="NJ97" i="1"/>
  <c r="NK97" i="1" s="1"/>
  <c r="NT96" i="1"/>
  <c r="NU96" i="1" s="1"/>
  <c r="NR96" i="1"/>
  <c r="NS96" i="1" s="1"/>
  <c r="NP96" i="1"/>
  <c r="NQ96" i="1" s="1"/>
  <c r="NL96" i="1"/>
  <c r="NM96" i="1" s="1"/>
  <c r="NJ96" i="1"/>
  <c r="NK96" i="1" s="1"/>
  <c r="NT95" i="1"/>
  <c r="NU95" i="1" s="1"/>
  <c r="NR95" i="1"/>
  <c r="NS95" i="1" s="1"/>
  <c r="NP95" i="1"/>
  <c r="NQ95" i="1" s="1"/>
  <c r="NL95" i="1"/>
  <c r="NM95" i="1" s="1"/>
  <c r="NM109" i="1" s="1"/>
  <c r="NM115" i="1" s="1"/>
  <c r="NJ95" i="1"/>
  <c r="NK95" i="1" s="1"/>
  <c r="NT86" i="1"/>
  <c r="NR86" i="1"/>
  <c r="NP86" i="1"/>
  <c r="NL86" i="1"/>
  <c r="NJ86" i="1"/>
  <c r="NU85" i="1"/>
  <c r="NS85" i="1"/>
  <c r="NQ85" i="1"/>
  <c r="NM85" i="1"/>
  <c r="NK85" i="1"/>
  <c r="NK84" i="1"/>
  <c r="NK83" i="1"/>
  <c r="NK82" i="1"/>
  <c r="NK81" i="1"/>
  <c r="NU80" i="1"/>
  <c r="NS80" i="1"/>
  <c r="NQ80" i="1"/>
  <c r="NO80" i="1"/>
  <c r="NM80" i="1"/>
  <c r="NK80" i="1"/>
  <c r="NU79" i="1"/>
  <c r="NS79" i="1"/>
  <c r="NQ79" i="1"/>
  <c r="NO79" i="1"/>
  <c r="NM79" i="1"/>
  <c r="NK79" i="1"/>
  <c r="NU78" i="1"/>
  <c r="NS78" i="1"/>
  <c r="NQ78" i="1"/>
  <c r="NO78" i="1"/>
  <c r="NM78" i="1"/>
  <c r="NK78" i="1"/>
  <c r="NU77" i="1"/>
  <c r="NS77" i="1"/>
  <c r="NQ77" i="1"/>
  <c r="NO77" i="1"/>
  <c r="NM77" i="1"/>
  <c r="NK77" i="1"/>
  <c r="NU76" i="1"/>
  <c r="NS76" i="1"/>
  <c r="NQ76" i="1"/>
  <c r="NM76" i="1"/>
  <c r="NK76" i="1"/>
  <c r="NU75" i="1"/>
  <c r="NS75" i="1"/>
  <c r="NQ75" i="1"/>
  <c r="NM75" i="1"/>
  <c r="NK75" i="1"/>
  <c r="NU74" i="1"/>
  <c r="NS74" i="1"/>
  <c r="NQ74" i="1"/>
  <c r="NO74" i="1"/>
  <c r="NM74" i="1"/>
  <c r="NK74" i="1"/>
  <c r="NU73" i="1"/>
  <c r="NS73" i="1"/>
  <c r="NQ73" i="1"/>
  <c r="NM73" i="1"/>
  <c r="NK73" i="1"/>
  <c r="NU72" i="1"/>
  <c r="NS72" i="1"/>
  <c r="NQ72" i="1"/>
  <c r="NM72" i="1"/>
  <c r="NM86" i="1" s="1"/>
  <c r="NM88" i="1" s="1"/>
  <c r="NK72" i="1"/>
  <c r="NV57" i="1"/>
  <c r="NT56" i="1"/>
  <c r="NR56" i="1"/>
  <c r="NP56" i="1"/>
  <c r="NL56" i="1"/>
  <c r="NJ56" i="1"/>
  <c r="NU55" i="1"/>
  <c r="NS55" i="1"/>
  <c r="NQ55" i="1"/>
  <c r="NM55" i="1"/>
  <c r="NK55" i="1"/>
  <c r="NK54" i="1"/>
  <c r="NK53" i="1"/>
  <c r="NK52" i="1"/>
  <c r="NK51" i="1"/>
  <c r="NU50" i="1"/>
  <c r="NS50" i="1"/>
  <c r="NQ50" i="1"/>
  <c r="NO50" i="1"/>
  <c r="NM50" i="1"/>
  <c r="NK50" i="1"/>
  <c r="NU49" i="1"/>
  <c r="NS49" i="1"/>
  <c r="NQ49" i="1"/>
  <c r="NO49" i="1"/>
  <c r="NM49" i="1"/>
  <c r="NK49" i="1"/>
  <c r="NU48" i="1"/>
  <c r="NS48" i="1"/>
  <c r="NQ48" i="1"/>
  <c r="NO48" i="1"/>
  <c r="NM48" i="1"/>
  <c r="NK48" i="1"/>
  <c r="NU47" i="1"/>
  <c r="NS47" i="1"/>
  <c r="NQ47" i="1"/>
  <c r="NO47" i="1"/>
  <c r="NM47" i="1"/>
  <c r="NK47" i="1"/>
  <c r="NU46" i="1"/>
  <c r="NS46" i="1"/>
  <c r="NQ46" i="1"/>
  <c r="NM46" i="1"/>
  <c r="NK46" i="1"/>
  <c r="NU45" i="1"/>
  <c r="NS45" i="1"/>
  <c r="NQ45" i="1"/>
  <c r="NM45" i="1"/>
  <c r="NK45" i="1"/>
  <c r="NU44" i="1"/>
  <c r="NS44" i="1"/>
  <c r="NQ44" i="1"/>
  <c r="NO44" i="1"/>
  <c r="NM44" i="1"/>
  <c r="NK44" i="1"/>
  <c r="NU43" i="1"/>
  <c r="NS43" i="1"/>
  <c r="NQ43" i="1"/>
  <c r="NM43" i="1"/>
  <c r="NK43" i="1"/>
  <c r="NU42" i="1"/>
  <c r="NU56" i="1" s="1"/>
  <c r="NS42" i="1"/>
  <c r="NQ42" i="1"/>
  <c r="NM42" i="1"/>
  <c r="NK42" i="1"/>
  <c r="NK56" i="1" s="1"/>
  <c r="NK58" i="1" s="1"/>
  <c r="NV28" i="1"/>
  <c r="NT27" i="1"/>
  <c r="NR27" i="1"/>
  <c r="NP27" i="1"/>
  <c r="NL27" i="1"/>
  <c r="NJ27" i="1"/>
  <c r="NU26" i="1"/>
  <c r="NS26" i="1"/>
  <c r="NQ26" i="1"/>
  <c r="NM26" i="1"/>
  <c r="NK26" i="1"/>
  <c r="NK25" i="1"/>
  <c r="NK24" i="1"/>
  <c r="NK23" i="1"/>
  <c r="NK22" i="1"/>
  <c r="NU21" i="1"/>
  <c r="NS21" i="1"/>
  <c r="NQ21" i="1"/>
  <c r="NO21" i="1"/>
  <c r="NM21" i="1"/>
  <c r="NK21" i="1"/>
  <c r="NU20" i="1"/>
  <c r="NS20" i="1"/>
  <c r="NQ20" i="1"/>
  <c r="NO20" i="1"/>
  <c r="NM20" i="1"/>
  <c r="NK20" i="1"/>
  <c r="NU19" i="1"/>
  <c r="NS19" i="1"/>
  <c r="NQ19" i="1"/>
  <c r="NO19" i="1"/>
  <c r="NM19" i="1"/>
  <c r="NK19" i="1"/>
  <c r="NU18" i="1"/>
  <c r="NS18" i="1"/>
  <c r="NQ18" i="1"/>
  <c r="NO18" i="1"/>
  <c r="NM18" i="1"/>
  <c r="NK18" i="1"/>
  <c r="NU17" i="1"/>
  <c r="NS17" i="1"/>
  <c r="NQ17" i="1"/>
  <c r="NM17" i="1"/>
  <c r="NK17" i="1"/>
  <c r="NU16" i="1"/>
  <c r="NS16" i="1"/>
  <c r="NQ16" i="1"/>
  <c r="NM16" i="1"/>
  <c r="NK16" i="1"/>
  <c r="NU15" i="1"/>
  <c r="NS15" i="1"/>
  <c r="NQ15" i="1"/>
  <c r="NO15" i="1"/>
  <c r="NM15" i="1"/>
  <c r="NK15" i="1"/>
  <c r="NU14" i="1"/>
  <c r="NS14" i="1"/>
  <c r="NQ14" i="1"/>
  <c r="NM14" i="1"/>
  <c r="NK14" i="1"/>
  <c r="NU13" i="1"/>
  <c r="NU27" i="1" s="1"/>
  <c r="NS13" i="1"/>
  <c r="NS27" i="1" s="1"/>
  <c r="NS29" i="1" s="1"/>
  <c r="NQ13" i="1"/>
  <c r="NM13" i="1"/>
  <c r="NM27" i="1" s="1"/>
  <c r="NM29" i="1" s="1"/>
  <c r="NK13" i="1"/>
  <c r="NK27" i="1" s="1"/>
  <c r="NK29" i="1" s="1"/>
  <c r="NE110" i="1"/>
  <c r="NC110" i="1"/>
  <c r="NA110" i="1"/>
  <c r="MW110" i="1"/>
  <c r="MU110" i="1"/>
  <c r="ND108" i="1"/>
  <c r="NE108" i="1" s="1"/>
  <c r="NB108" i="1"/>
  <c r="NC108" i="1" s="1"/>
  <c r="MZ108" i="1"/>
  <c r="NA108" i="1" s="1"/>
  <c r="MV108" i="1"/>
  <c r="MW108" i="1" s="1"/>
  <c r="MT108" i="1"/>
  <c r="MU108" i="1" s="1"/>
  <c r="MT107" i="1"/>
  <c r="MU107" i="1" s="1"/>
  <c r="MT106" i="1"/>
  <c r="MU106" i="1" s="1"/>
  <c r="MT105" i="1"/>
  <c r="MU105" i="1" s="1"/>
  <c r="MT104" i="1"/>
  <c r="MU104" i="1" s="1"/>
  <c r="ND103" i="1"/>
  <c r="NB103" i="1"/>
  <c r="MZ103" i="1"/>
  <c r="NA103" i="1" s="1"/>
  <c r="MX103" i="1"/>
  <c r="MY103" i="1" s="1"/>
  <c r="MV103" i="1"/>
  <c r="MW103" i="1" s="1"/>
  <c r="MT103" i="1"/>
  <c r="MU103" i="1" s="1"/>
  <c r="ND102" i="1"/>
  <c r="MZ102" i="1"/>
  <c r="MX102" i="1"/>
  <c r="MY102" i="1" s="1"/>
  <c r="MV102" i="1"/>
  <c r="MW102" i="1" s="1"/>
  <c r="MT102" i="1"/>
  <c r="MU102" i="1" s="1"/>
  <c r="ND101" i="1"/>
  <c r="NE101" i="1" s="1"/>
  <c r="NB101" i="1"/>
  <c r="MZ101" i="1"/>
  <c r="NA101" i="1" s="1"/>
  <c r="MX101" i="1"/>
  <c r="MY101" i="1" s="1"/>
  <c r="MV101" i="1"/>
  <c r="MW101" i="1" s="1"/>
  <c r="MT101" i="1"/>
  <c r="MU101" i="1" s="1"/>
  <c r="ND100" i="1"/>
  <c r="NB100" i="1"/>
  <c r="NC100" i="1" s="1"/>
  <c r="MZ100" i="1"/>
  <c r="NA100" i="1" s="1"/>
  <c r="MX100" i="1"/>
  <c r="MY100" i="1" s="1"/>
  <c r="MV100" i="1"/>
  <c r="MW100" i="1" s="1"/>
  <c r="MT100" i="1"/>
  <c r="MU100" i="1" s="1"/>
  <c r="ND99" i="1"/>
  <c r="NB99" i="1"/>
  <c r="MZ99" i="1"/>
  <c r="NA99" i="1" s="1"/>
  <c r="MV99" i="1"/>
  <c r="MT99" i="1"/>
  <c r="MU99" i="1" s="1"/>
  <c r="ND98" i="1"/>
  <c r="NE98" i="1" s="1"/>
  <c r="NB98" i="1"/>
  <c r="MZ98" i="1"/>
  <c r="MV98" i="1"/>
  <c r="MW98" i="1" s="1"/>
  <c r="MT98" i="1"/>
  <c r="MU98" i="1" s="1"/>
  <c r="ND97" i="1"/>
  <c r="NE97" i="1" s="1"/>
  <c r="NB97" i="1"/>
  <c r="MZ97" i="1"/>
  <c r="NA97" i="1" s="1"/>
  <c r="MX97" i="1"/>
  <c r="MY97" i="1" s="1"/>
  <c r="MV97" i="1"/>
  <c r="MW97" i="1" s="1"/>
  <c r="MT97" i="1"/>
  <c r="MU97" i="1" s="1"/>
  <c r="ND96" i="1"/>
  <c r="NB96" i="1"/>
  <c r="MZ96" i="1"/>
  <c r="NA96" i="1" s="1"/>
  <c r="MV96" i="1"/>
  <c r="MW96" i="1" s="1"/>
  <c r="MT96" i="1"/>
  <c r="MU96" i="1" s="1"/>
  <c r="ND95" i="1"/>
  <c r="NE95" i="1" s="1"/>
  <c r="NB95" i="1"/>
  <c r="MZ95" i="1"/>
  <c r="NA95" i="1" s="1"/>
  <c r="MV95" i="1"/>
  <c r="MW95" i="1" s="1"/>
  <c r="MT95" i="1"/>
  <c r="MU95" i="1" s="1"/>
  <c r="MU109" i="1" s="1"/>
  <c r="ND86" i="1"/>
  <c r="NB86" i="1"/>
  <c r="MZ86" i="1"/>
  <c r="MV86" i="1"/>
  <c r="MT86" i="1"/>
  <c r="NE85" i="1"/>
  <c r="NC85" i="1"/>
  <c r="NA85" i="1"/>
  <c r="MW85" i="1"/>
  <c r="MU85" i="1"/>
  <c r="MU84" i="1"/>
  <c r="MU83" i="1"/>
  <c r="MU82" i="1"/>
  <c r="MU81" i="1"/>
  <c r="NE80" i="1"/>
  <c r="NC80" i="1"/>
  <c r="NA80" i="1"/>
  <c r="MY80" i="1"/>
  <c r="MW80" i="1"/>
  <c r="MU80" i="1"/>
  <c r="NE79" i="1"/>
  <c r="NC79" i="1"/>
  <c r="NA79" i="1"/>
  <c r="MY79" i="1"/>
  <c r="MW79" i="1"/>
  <c r="MU79" i="1"/>
  <c r="NE78" i="1"/>
  <c r="NC78" i="1"/>
  <c r="NA78" i="1"/>
  <c r="MY78" i="1"/>
  <c r="MW78" i="1"/>
  <c r="MU78" i="1"/>
  <c r="NE77" i="1"/>
  <c r="NC77" i="1"/>
  <c r="NA77" i="1"/>
  <c r="MY77" i="1"/>
  <c r="MW77" i="1"/>
  <c r="MU77" i="1"/>
  <c r="NE76" i="1"/>
  <c r="NC76" i="1"/>
  <c r="NA76" i="1"/>
  <c r="MW76" i="1"/>
  <c r="MU76" i="1"/>
  <c r="NE75" i="1"/>
  <c r="NC75" i="1"/>
  <c r="NA75" i="1"/>
  <c r="MW75" i="1"/>
  <c r="MU75" i="1"/>
  <c r="NE74" i="1"/>
  <c r="NC74" i="1"/>
  <c r="NA74" i="1"/>
  <c r="MY74" i="1"/>
  <c r="MW74" i="1"/>
  <c r="MU74" i="1"/>
  <c r="NE73" i="1"/>
  <c r="NC73" i="1"/>
  <c r="NA73" i="1"/>
  <c r="MW73" i="1"/>
  <c r="MU73" i="1"/>
  <c r="NE72" i="1"/>
  <c r="NE86" i="1" s="1"/>
  <c r="NE88" i="1" s="1"/>
  <c r="NC72" i="1"/>
  <c r="NA72" i="1"/>
  <c r="NA86" i="1" s="1"/>
  <c r="NA88" i="1" s="1"/>
  <c r="MW72" i="1"/>
  <c r="MW86" i="1" s="1"/>
  <c r="MW88" i="1" s="1"/>
  <c r="MU72" i="1"/>
  <c r="MU86" i="1" s="1"/>
  <c r="MU88" i="1" s="1"/>
  <c r="NF57" i="1"/>
  <c r="ND56" i="1"/>
  <c r="NB56" i="1"/>
  <c r="MZ56" i="1"/>
  <c r="MV56" i="1"/>
  <c r="MT56" i="1"/>
  <c r="NE55" i="1"/>
  <c r="NC55" i="1"/>
  <c r="NA55" i="1"/>
  <c r="MW55" i="1"/>
  <c r="MU55" i="1"/>
  <c r="MU54" i="1"/>
  <c r="MU53" i="1"/>
  <c r="MU52" i="1"/>
  <c r="MU51" i="1"/>
  <c r="NE50" i="1"/>
  <c r="NC50" i="1"/>
  <c r="NA50" i="1"/>
  <c r="MY50" i="1"/>
  <c r="MW50" i="1"/>
  <c r="MU50" i="1"/>
  <c r="NE49" i="1"/>
  <c r="NC49" i="1"/>
  <c r="NA49" i="1"/>
  <c r="MY49" i="1"/>
  <c r="MW49" i="1"/>
  <c r="MU49" i="1"/>
  <c r="NE48" i="1"/>
  <c r="NC48" i="1"/>
  <c r="NA48" i="1"/>
  <c r="MY48" i="1"/>
  <c r="MW48" i="1"/>
  <c r="MU48" i="1"/>
  <c r="NE47" i="1"/>
  <c r="NC47" i="1"/>
  <c r="NA47" i="1"/>
  <c r="MY47" i="1"/>
  <c r="MW47" i="1"/>
  <c r="MU47" i="1"/>
  <c r="NE46" i="1"/>
  <c r="NC46" i="1"/>
  <c r="NA46" i="1"/>
  <c r="MW46" i="1"/>
  <c r="MU46" i="1"/>
  <c r="NE45" i="1"/>
  <c r="NC45" i="1"/>
  <c r="NA45" i="1"/>
  <c r="MW45" i="1"/>
  <c r="MU45" i="1"/>
  <c r="NE44" i="1"/>
  <c r="NC44" i="1"/>
  <c r="NA44" i="1"/>
  <c r="MY44" i="1"/>
  <c r="MW44" i="1"/>
  <c r="MU44" i="1"/>
  <c r="NE43" i="1"/>
  <c r="NC43" i="1"/>
  <c r="NA43" i="1"/>
  <c r="MW43" i="1"/>
  <c r="MU43" i="1"/>
  <c r="NE42" i="1"/>
  <c r="NE56" i="1" s="1"/>
  <c r="NC42" i="1"/>
  <c r="NA42" i="1"/>
  <c r="MW42" i="1"/>
  <c r="MW56" i="1" s="1"/>
  <c r="MW58" i="1" s="1"/>
  <c r="MU42" i="1"/>
  <c r="MU56" i="1" s="1"/>
  <c r="MU58" i="1" s="1"/>
  <c r="NF28" i="1"/>
  <c r="ND27" i="1"/>
  <c r="NB27" i="1"/>
  <c r="MZ27" i="1"/>
  <c r="MV27" i="1"/>
  <c r="MT27" i="1"/>
  <c r="NE26" i="1"/>
  <c r="NC26" i="1"/>
  <c r="NA26" i="1"/>
  <c r="MW26" i="1"/>
  <c r="MU26" i="1"/>
  <c r="MU25" i="1"/>
  <c r="MU24" i="1"/>
  <c r="MU23" i="1"/>
  <c r="MU22" i="1"/>
  <c r="NE21" i="1"/>
  <c r="NC21" i="1"/>
  <c r="NA21" i="1"/>
  <c r="MY21" i="1"/>
  <c r="MW21" i="1"/>
  <c r="MU21" i="1"/>
  <c r="NE20" i="1"/>
  <c r="NC20" i="1"/>
  <c r="NA20" i="1"/>
  <c r="MY20" i="1"/>
  <c r="MW20" i="1"/>
  <c r="MU20" i="1"/>
  <c r="NE19" i="1"/>
  <c r="NC19" i="1"/>
  <c r="NA19" i="1"/>
  <c r="MY19" i="1"/>
  <c r="MW19" i="1"/>
  <c r="MU19" i="1"/>
  <c r="NE18" i="1"/>
  <c r="NC18" i="1"/>
  <c r="NA18" i="1"/>
  <c r="MY18" i="1"/>
  <c r="MW18" i="1"/>
  <c r="MU18" i="1"/>
  <c r="NE17" i="1"/>
  <c r="NC17" i="1"/>
  <c r="NA17" i="1"/>
  <c r="MW17" i="1"/>
  <c r="MU17" i="1"/>
  <c r="NE16" i="1"/>
  <c r="NC16" i="1"/>
  <c r="NA16" i="1"/>
  <c r="MW16" i="1"/>
  <c r="MU16" i="1"/>
  <c r="NE15" i="1"/>
  <c r="NC15" i="1"/>
  <c r="NA15" i="1"/>
  <c r="MY15" i="1"/>
  <c r="MW15" i="1"/>
  <c r="MU15" i="1"/>
  <c r="NE14" i="1"/>
  <c r="NC14" i="1"/>
  <c r="NA14" i="1"/>
  <c r="MW14" i="1"/>
  <c r="MU14" i="1"/>
  <c r="NE13" i="1"/>
  <c r="NC13" i="1"/>
  <c r="NA13" i="1"/>
  <c r="MW13" i="1"/>
  <c r="MU13" i="1"/>
  <c r="MU27" i="1" s="1"/>
  <c r="MU29" i="1" s="1"/>
  <c r="OX108" i="1" l="1"/>
  <c r="OX109" i="1" s="1"/>
  <c r="OZ27" i="1"/>
  <c r="OT102" i="1"/>
  <c r="OR102" i="1"/>
  <c r="OR27" i="1"/>
  <c r="OR29" i="1" s="1"/>
  <c r="OK101" i="1"/>
  <c r="OK97" i="1"/>
  <c r="OE101" i="1"/>
  <c r="OE97" i="1"/>
  <c r="OC108" i="1"/>
  <c r="OC101" i="1"/>
  <c r="OC97" i="1"/>
  <c r="OC95" i="1"/>
  <c r="OC96" i="1"/>
  <c r="NQ27" i="1"/>
  <c r="NQ29" i="1" s="1"/>
  <c r="NE96" i="1"/>
  <c r="NE102" i="1"/>
  <c r="NE103" i="1"/>
  <c r="NE100" i="1"/>
  <c r="NE27" i="1"/>
  <c r="NE29" i="1" s="1"/>
  <c r="NE99" i="1"/>
  <c r="MW99" i="1"/>
  <c r="MW109" i="1" s="1"/>
  <c r="MO108" i="1"/>
  <c r="MO98" i="1"/>
  <c r="MI103" i="1"/>
  <c r="MI100" i="1"/>
  <c r="MG103" i="1"/>
  <c r="MG100" i="1"/>
  <c r="MG98" i="1"/>
  <c r="OG56" i="1"/>
  <c r="OG58" i="1" s="1"/>
  <c r="NQ56" i="1"/>
  <c r="NQ58" i="1" s="1"/>
  <c r="NA56" i="1"/>
  <c r="NA58" i="1" s="1"/>
  <c r="MK56" i="1"/>
  <c r="MK58" i="1" s="1"/>
  <c r="OV27" i="1"/>
  <c r="OV29" i="1" s="1"/>
  <c r="OV96" i="1"/>
  <c r="OV109" i="1" s="1"/>
  <c r="OG103" i="1"/>
  <c r="OG101" i="1"/>
  <c r="OG97" i="1"/>
  <c r="OG27" i="1"/>
  <c r="OG29" i="1" s="1"/>
  <c r="NA27" i="1"/>
  <c r="NA29" i="1" s="1"/>
  <c r="NA102" i="1"/>
  <c r="NA98" i="1"/>
  <c r="PM95" i="1"/>
  <c r="MK108" i="1"/>
  <c r="MK100" i="1"/>
  <c r="MK99" i="1"/>
  <c r="ME97" i="1"/>
  <c r="ME98" i="1"/>
  <c r="ME99" i="1"/>
  <c r="ME100" i="1"/>
  <c r="ME101" i="1"/>
  <c r="ME102" i="1"/>
  <c r="ME103" i="1"/>
  <c r="ME104" i="1"/>
  <c r="ME105" i="1"/>
  <c r="ME106" i="1"/>
  <c r="ME107" i="1"/>
  <c r="ME108" i="1"/>
  <c r="ME96" i="1"/>
  <c r="NC95" i="1"/>
  <c r="NC96" i="1"/>
  <c r="NC97" i="1"/>
  <c r="NC98" i="1"/>
  <c r="NC99" i="1"/>
  <c r="NC101" i="1"/>
  <c r="NC103" i="1"/>
  <c r="NC102" i="1"/>
  <c r="NS100" i="1"/>
  <c r="MW27" i="1"/>
  <c r="NC27" i="1"/>
  <c r="NC29" i="1" s="1"/>
  <c r="NM56" i="1"/>
  <c r="NM58" i="1" s="1"/>
  <c r="NS56" i="1"/>
  <c r="NS58" i="1" s="1"/>
  <c r="OC27" i="1"/>
  <c r="OC29" i="1" s="1"/>
  <c r="OI27" i="1"/>
  <c r="OI29" i="1" s="1"/>
  <c r="OL110" i="1"/>
  <c r="OP56" i="1"/>
  <c r="OP58" i="1" s="1"/>
  <c r="OV56" i="1"/>
  <c r="OV58" i="1" s="1"/>
  <c r="OZ56" i="1"/>
  <c r="OR56" i="1"/>
  <c r="OR58" i="1" s="1"/>
  <c r="OX56" i="1"/>
  <c r="OX58" i="1" s="1"/>
  <c r="OR86" i="1"/>
  <c r="OR88" i="1" s="1"/>
  <c r="OX86" i="1"/>
  <c r="OX88" i="1" s="1"/>
  <c r="PA110" i="1"/>
  <c r="MG56" i="1"/>
  <c r="MG58" i="1" s="1"/>
  <c r="MM56" i="1"/>
  <c r="MM58" i="1" s="1"/>
  <c r="PR57" i="1"/>
  <c r="ME43" i="1"/>
  <c r="ME56" i="1" s="1"/>
  <c r="MD56" i="1"/>
  <c r="NC56" i="1"/>
  <c r="NC58" i="1" s="1"/>
  <c r="NV87" i="1"/>
  <c r="NF110" i="1"/>
  <c r="NV110" i="1"/>
  <c r="MP110" i="1"/>
  <c r="NS86" i="1"/>
  <c r="NS88" i="1" s="1"/>
  <c r="NS109" i="1"/>
  <c r="NS115" i="1" s="1"/>
  <c r="NC86" i="1"/>
  <c r="NC88" i="1" s="1"/>
  <c r="MO29" i="1"/>
  <c r="MP27" i="1"/>
  <c r="MP29" i="1" s="1"/>
  <c r="MD32" i="1" s="1"/>
  <c r="MO58" i="1"/>
  <c r="ME86" i="1"/>
  <c r="ME88" i="1" s="1"/>
  <c r="MK86" i="1"/>
  <c r="MK88" i="1" s="1"/>
  <c r="MO86" i="1"/>
  <c r="MD109" i="1"/>
  <c r="ME95" i="1"/>
  <c r="MJ109" i="1"/>
  <c r="MK95" i="1"/>
  <c r="MN109" i="1"/>
  <c r="MO95" i="1"/>
  <c r="MF109" i="1"/>
  <c r="MG95" i="1"/>
  <c r="ML109" i="1"/>
  <c r="MM95" i="1"/>
  <c r="MM109" i="1" s="1"/>
  <c r="OZ29" i="1"/>
  <c r="OZ58" i="1"/>
  <c r="PA56" i="1"/>
  <c r="PA58" i="1" s="1"/>
  <c r="OO61" i="1" s="1"/>
  <c r="OO109" i="1"/>
  <c r="OU109" i="1"/>
  <c r="OY109" i="1"/>
  <c r="OP86" i="1"/>
  <c r="OP88" i="1" s="1"/>
  <c r="OV86" i="1"/>
  <c r="OV88" i="1" s="1"/>
  <c r="OZ86" i="1"/>
  <c r="OP109" i="1"/>
  <c r="OZ109" i="1"/>
  <c r="OQ109" i="1"/>
  <c r="OW109" i="1"/>
  <c r="OK58" i="1"/>
  <c r="OK29" i="1"/>
  <c r="OL86" i="1"/>
  <c r="OL88" i="1" s="1"/>
  <c r="NZ91" i="1" s="1"/>
  <c r="OA115" i="1"/>
  <c r="OA111" i="1"/>
  <c r="OB109" i="1"/>
  <c r="OH109" i="1"/>
  <c r="OI109" i="1"/>
  <c r="NZ109" i="1"/>
  <c r="OF109" i="1"/>
  <c r="OJ109" i="1"/>
  <c r="NU29" i="1"/>
  <c r="NU58" i="1"/>
  <c r="NJ109" i="1"/>
  <c r="NP109" i="1"/>
  <c r="NT109" i="1"/>
  <c r="NM111" i="1"/>
  <c r="NK86" i="1"/>
  <c r="NK88" i="1" s="1"/>
  <c r="NQ86" i="1"/>
  <c r="NQ88" i="1" s="1"/>
  <c r="NU86" i="1"/>
  <c r="NK109" i="1"/>
  <c r="NQ109" i="1"/>
  <c r="NU109" i="1"/>
  <c r="NL109" i="1"/>
  <c r="NR109" i="1"/>
  <c r="NE58" i="1"/>
  <c r="MU115" i="1"/>
  <c r="MU111" i="1"/>
  <c r="MV109" i="1"/>
  <c r="NB109" i="1"/>
  <c r="NC109" i="1"/>
  <c r="MT109" i="1"/>
  <c r="MZ109" i="1"/>
  <c r="ND109" i="1"/>
  <c r="LJ87" i="1"/>
  <c r="LH87" i="1"/>
  <c r="LF87" i="1"/>
  <c r="LB87" i="1"/>
  <c r="KZ87" i="1"/>
  <c r="LI85" i="1"/>
  <c r="LJ85" i="1" s="1"/>
  <c r="LG85" i="1"/>
  <c r="LH85" i="1" s="1"/>
  <c r="LE85" i="1"/>
  <c r="LF85" i="1" s="1"/>
  <c r="LA85" i="1"/>
  <c r="LB85" i="1" s="1"/>
  <c r="KY85" i="1"/>
  <c r="KY84" i="1"/>
  <c r="KZ84" i="1" s="1"/>
  <c r="KY83" i="1"/>
  <c r="KZ83" i="1" s="1"/>
  <c r="KY82" i="1"/>
  <c r="KZ82" i="1" s="1"/>
  <c r="KY81" i="1"/>
  <c r="KZ81" i="1" s="1"/>
  <c r="LI80" i="1"/>
  <c r="LJ80" i="1" s="1"/>
  <c r="LG80" i="1"/>
  <c r="LH80" i="1" s="1"/>
  <c r="LE80" i="1"/>
  <c r="LF80" i="1" s="1"/>
  <c r="LC80" i="1"/>
  <c r="LD80" i="1" s="1"/>
  <c r="LA80" i="1"/>
  <c r="LB80" i="1" s="1"/>
  <c r="KY80" i="1"/>
  <c r="KZ80" i="1" s="1"/>
  <c r="LI79" i="1"/>
  <c r="LJ79" i="1" s="1"/>
  <c r="LG79" i="1"/>
  <c r="LH79" i="1" s="1"/>
  <c r="LE79" i="1"/>
  <c r="LF79" i="1" s="1"/>
  <c r="LC79" i="1"/>
  <c r="LD79" i="1" s="1"/>
  <c r="LA79" i="1"/>
  <c r="LB79" i="1" s="1"/>
  <c r="KY79" i="1"/>
  <c r="KZ79" i="1" s="1"/>
  <c r="LI78" i="1"/>
  <c r="LJ78" i="1" s="1"/>
  <c r="LG78" i="1"/>
  <c r="LH78" i="1" s="1"/>
  <c r="LE78" i="1"/>
  <c r="LF78" i="1" s="1"/>
  <c r="LC78" i="1"/>
  <c r="LD78" i="1" s="1"/>
  <c r="LA78" i="1"/>
  <c r="LB78" i="1" s="1"/>
  <c r="KY78" i="1"/>
  <c r="KZ78" i="1" s="1"/>
  <c r="LI77" i="1"/>
  <c r="LJ77" i="1" s="1"/>
  <c r="LG77" i="1"/>
  <c r="LH77" i="1" s="1"/>
  <c r="LE77" i="1"/>
  <c r="LF77" i="1" s="1"/>
  <c r="LC77" i="1"/>
  <c r="LD77" i="1" s="1"/>
  <c r="LA77" i="1"/>
  <c r="LB77" i="1" s="1"/>
  <c r="KY77" i="1"/>
  <c r="KZ77" i="1" s="1"/>
  <c r="LI76" i="1"/>
  <c r="LJ76" i="1" s="1"/>
  <c r="LG76" i="1"/>
  <c r="LH76" i="1" s="1"/>
  <c r="LE76" i="1"/>
  <c r="LF76" i="1" s="1"/>
  <c r="LA76" i="1"/>
  <c r="LB76" i="1" s="1"/>
  <c r="KY76" i="1"/>
  <c r="KZ76" i="1" s="1"/>
  <c r="LI75" i="1"/>
  <c r="LJ75" i="1" s="1"/>
  <c r="LG75" i="1"/>
  <c r="LH75" i="1" s="1"/>
  <c r="LE75" i="1"/>
  <c r="LF75" i="1" s="1"/>
  <c r="LA75" i="1"/>
  <c r="LB75" i="1" s="1"/>
  <c r="KY75" i="1"/>
  <c r="KZ75" i="1" s="1"/>
  <c r="LI74" i="1"/>
  <c r="LJ74" i="1" s="1"/>
  <c r="LG74" i="1"/>
  <c r="LH74" i="1" s="1"/>
  <c r="LE74" i="1"/>
  <c r="LF74" i="1" s="1"/>
  <c r="LC74" i="1"/>
  <c r="LD74" i="1" s="1"/>
  <c r="LA74" i="1"/>
  <c r="LB74" i="1" s="1"/>
  <c r="KY74" i="1"/>
  <c r="KZ74" i="1" s="1"/>
  <c r="LI73" i="1"/>
  <c r="LJ73" i="1" s="1"/>
  <c r="LG73" i="1"/>
  <c r="LH73" i="1" s="1"/>
  <c r="LE73" i="1"/>
  <c r="LF73" i="1" s="1"/>
  <c r="LA73" i="1"/>
  <c r="LB73" i="1" s="1"/>
  <c r="KY73" i="1"/>
  <c r="KZ73" i="1" s="1"/>
  <c r="LI72" i="1"/>
  <c r="LG72" i="1"/>
  <c r="LH72" i="1" s="1"/>
  <c r="LE72" i="1"/>
  <c r="LE86" i="1" s="1"/>
  <c r="LA72" i="1"/>
  <c r="LB72" i="1" s="1"/>
  <c r="KY72" i="1"/>
  <c r="LJ57" i="1"/>
  <c r="LH57" i="1"/>
  <c r="LF57" i="1"/>
  <c r="LB57" i="1"/>
  <c r="KZ57" i="1"/>
  <c r="LI55" i="1"/>
  <c r="LJ55" i="1" s="1"/>
  <c r="LG55" i="1"/>
  <c r="LH55" i="1" s="1"/>
  <c r="LE55" i="1"/>
  <c r="LF55" i="1" s="1"/>
  <c r="LA55" i="1"/>
  <c r="LB55" i="1" s="1"/>
  <c r="KY55" i="1"/>
  <c r="KZ55" i="1" s="1"/>
  <c r="KY54" i="1"/>
  <c r="KZ54" i="1" s="1"/>
  <c r="KY53" i="1"/>
  <c r="KZ53" i="1" s="1"/>
  <c r="KY52" i="1"/>
  <c r="KZ52" i="1" s="1"/>
  <c r="KY51" i="1"/>
  <c r="KZ51" i="1" s="1"/>
  <c r="LI50" i="1"/>
  <c r="LJ50" i="1" s="1"/>
  <c r="LG50" i="1"/>
  <c r="LH50" i="1" s="1"/>
  <c r="LE50" i="1"/>
  <c r="LF50" i="1" s="1"/>
  <c r="LC50" i="1"/>
  <c r="LD50" i="1" s="1"/>
  <c r="LA50" i="1"/>
  <c r="LB50" i="1" s="1"/>
  <c r="KY50" i="1"/>
  <c r="KZ50" i="1" s="1"/>
  <c r="LI49" i="1"/>
  <c r="LJ49" i="1" s="1"/>
  <c r="LG49" i="1"/>
  <c r="LH49" i="1" s="1"/>
  <c r="LE49" i="1"/>
  <c r="LF49" i="1" s="1"/>
  <c r="LC49" i="1"/>
  <c r="LD49" i="1" s="1"/>
  <c r="LA49" i="1"/>
  <c r="LB49" i="1" s="1"/>
  <c r="KY49" i="1"/>
  <c r="KZ49" i="1" s="1"/>
  <c r="LI48" i="1"/>
  <c r="LJ48" i="1" s="1"/>
  <c r="LG48" i="1"/>
  <c r="LH48" i="1" s="1"/>
  <c r="LE48" i="1"/>
  <c r="LF48" i="1" s="1"/>
  <c r="LC48" i="1"/>
  <c r="LD48" i="1" s="1"/>
  <c r="LA48" i="1"/>
  <c r="LB48" i="1" s="1"/>
  <c r="KY48" i="1"/>
  <c r="KZ48" i="1" s="1"/>
  <c r="LI47" i="1"/>
  <c r="LJ47" i="1" s="1"/>
  <c r="LG47" i="1"/>
  <c r="LH47" i="1" s="1"/>
  <c r="LE47" i="1"/>
  <c r="LF47" i="1" s="1"/>
  <c r="LC47" i="1"/>
  <c r="LD47" i="1" s="1"/>
  <c r="LA47" i="1"/>
  <c r="LB47" i="1" s="1"/>
  <c r="KY47" i="1"/>
  <c r="KZ47" i="1" s="1"/>
  <c r="LI46" i="1"/>
  <c r="LJ46" i="1" s="1"/>
  <c r="LG46" i="1"/>
  <c r="LH46" i="1" s="1"/>
  <c r="LE46" i="1"/>
  <c r="LF46" i="1" s="1"/>
  <c r="LA46" i="1"/>
  <c r="LB46" i="1" s="1"/>
  <c r="KY46" i="1"/>
  <c r="KZ46" i="1" s="1"/>
  <c r="LI45" i="1"/>
  <c r="LJ45" i="1" s="1"/>
  <c r="LG45" i="1"/>
  <c r="LH45" i="1" s="1"/>
  <c r="LE45" i="1"/>
  <c r="LF45" i="1" s="1"/>
  <c r="LA45" i="1"/>
  <c r="LB45" i="1" s="1"/>
  <c r="KY45" i="1"/>
  <c r="KZ45" i="1" s="1"/>
  <c r="LI44" i="1"/>
  <c r="LJ44" i="1" s="1"/>
  <c r="LG44" i="1"/>
  <c r="LH44" i="1" s="1"/>
  <c r="LE44" i="1"/>
  <c r="LF44" i="1" s="1"/>
  <c r="LC44" i="1"/>
  <c r="LD44" i="1" s="1"/>
  <c r="LA44" i="1"/>
  <c r="LB44" i="1" s="1"/>
  <c r="KY44" i="1"/>
  <c r="KZ44" i="1" s="1"/>
  <c r="LI43" i="1"/>
  <c r="LJ43" i="1" s="1"/>
  <c r="LG43" i="1"/>
  <c r="LH43" i="1" s="1"/>
  <c r="LE43" i="1"/>
  <c r="LF43" i="1" s="1"/>
  <c r="LA43" i="1"/>
  <c r="LB43" i="1" s="1"/>
  <c r="KY43" i="1"/>
  <c r="KZ43" i="1" s="1"/>
  <c r="LI42" i="1"/>
  <c r="LJ42" i="1" s="1"/>
  <c r="LG42" i="1"/>
  <c r="LH42" i="1" s="1"/>
  <c r="LE42" i="1"/>
  <c r="LF42" i="1" s="1"/>
  <c r="LA42" i="1"/>
  <c r="LB42" i="1" s="1"/>
  <c r="KY42" i="1"/>
  <c r="KZ42" i="1" s="1"/>
  <c r="IZ27" i="1"/>
  <c r="LI26" i="1"/>
  <c r="LI14" i="1"/>
  <c r="LI15" i="1"/>
  <c r="LI16" i="1"/>
  <c r="LI17" i="1"/>
  <c r="LI18" i="1"/>
  <c r="LI19" i="1"/>
  <c r="LI20" i="1"/>
  <c r="LI21" i="1"/>
  <c r="LG14" i="1"/>
  <c r="LG15" i="1"/>
  <c r="LG16" i="1"/>
  <c r="LG17" i="1"/>
  <c r="LG18" i="1"/>
  <c r="LG19" i="1"/>
  <c r="LG20" i="1"/>
  <c r="LG21" i="1"/>
  <c r="LG26" i="1"/>
  <c r="LE14" i="1"/>
  <c r="LE15" i="1"/>
  <c r="LE16" i="1"/>
  <c r="LE17" i="1"/>
  <c r="LE18" i="1"/>
  <c r="LE19" i="1"/>
  <c r="LE20" i="1"/>
  <c r="LE21" i="1"/>
  <c r="LE26" i="1"/>
  <c r="LC18" i="1"/>
  <c r="LC19" i="1"/>
  <c r="LC20" i="1"/>
  <c r="LC21" i="1"/>
  <c r="LC15" i="1"/>
  <c r="LA14" i="1"/>
  <c r="LA15" i="1"/>
  <c r="LA16" i="1"/>
  <c r="LA17" i="1"/>
  <c r="LA18" i="1"/>
  <c r="LA19" i="1"/>
  <c r="LA20" i="1"/>
  <c r="LA21" i="1"/>
  <c r="LA26" i="1"/>
  <c r="LA13" i="1"/>
  <c r="LI13" i="1"/>
  <c r="LG13" i="1"/>
  <c r="LE13" i="1"/>
  <c r="LB28" i="1"/>
  <c r="LF28" i="1"/>
  <c r="LH28" i="1"/>
  <c r="LJ28" i="1"/>
  <c r="KZ28" i="1"/>
  <c r="KY14" i="1"/>
  <c r="KY15" i="1"/>
  <c r="KY16" i="1"/>
  <c r="KY17" i="1"/>
  <c r="KY18" i="1"/>
  <c r="KY19" i="1"/>
  <c r="KY20" i="1"/>
  <c r="KY21" i="1"/>
  <c r="KY22" i="1"/>
  <c r="KY23" i="1"/>
  <c r="KY24" i="1"/>
  <c r="KY25" i="1"/>
  <c r="KY26" i="1"/>
  <c r="KY13" i="1"/>
  <c r="KY95" i="1" s="1"/>
  <c r="JK21" i="1"/>
  <c r="KU110" i="1"/>
  <c r="KQ110" i="1"/>
  <c r="KM110" i="1"/>
  <c r="KT108" i="1"/>
  <c r="KU108" i="1" s="1"/>
  <c r="KR108" i="1"/>
  <c r="KS108" i="1" s="1"/>
  <c r="KP108" i="1"/>
  <c r="KQ108" i="1" s="1"/>
  <c r="KL108" i="1"/>
  <c r="KM108" i="1" s="1"/>
  <c r="KJ108" i="1"/>
  <c r="KK108" i="1" s="1"/>
  <c r="KJ107" i="1"/>
  <c r="KK107" i="1" s="1"/>
  <c r="KJ106" i="1"/>
  <c r="KK106" i="1" s="1"/>
  <c r="KJ105" i="1"/>
  <c r="KK105" i="1" s="1"/>
  <c r="KJ104" i="1"/>
  <c r="KK104" i="1" s="1"/>
  <c r="KT103" i="1"/>
  <c r="KU103" i="1" s="1"/>
  <c r="KR103" i="1"/>
  <c r="KS103" i="1" s="1"/>
  <c r="KP103" i="1"/>
  <c r="KQ103" i="1" s="1"/>
  <c r="KN103" i="1"/>
  <c r="KO103" i="1" s="1"/>
  <c r="KL103" i="1"/>
  <c r="KM103" i="1" s="1"/>
  <c r="KJ103" i="1"/>
  <c r="KK103" i="1" s="1"/>
  <c r="KT102" i="1"/>
  <c r="KU102" i="1" s="1"/>
  <c r="KR102" i="1"/>
  <c r="KS102" i="1" s="1"/>
  <c r="KP102" i="1"/>
  <c r="KQ102" i="1" s="1"/>
  <c r="KN102" i="1"/>
  <c r="KO102" i="1" s="1"/>
  <c r="KL102" i="1"/>
  <c r="KM102" i="1" s="1"/>
  <c r="KJ102" i="1"/>
  <c r="KK102" i="1" s="1"/>
  <c r="KT101" i="1"/>
  <c r="KU101" i="1" s="1"/>
  <c r="KR101" i="1"/>
  <c r="KS101" i="1" s="1"/>
  <c r="KP101" i="1"/>
  <c r="KQ101" i="1" s="1"/>
  <c r="KN101" i="1"/>
  <c r="KO101" i="1" s="1"/>
  <c r="KL101" i="1"/>
  <c r="KM101" i="1" s="1"/>
  <c r="KJ101" i="1"/>
  <c r="KK101" i="1" s="1"/>
  <c r="KT100" i="1"/>
  <c r="KU100" i="1" s="1"/>
  <c r="KR100" i="1"/>
  <c r="KS100" i="1" s="1"/>
  <c r="KP100" i="1"/>
  <c r="KQ100" i="1" s="1"/>
  <c r="KN100" i="1"/>
  <c r="KO100" i="1" s="1"/>
  <c r="KL100" i="1"/>
  <c r="KM100" i="1" s="1"/>
  <c r="KJ100" i="1"/>
  <c r="KK100" i="1" s="1"/>
  <c r="KT99" i="1"/>
  <c r="KU99" i="1" s="1"/>
  <c r="KR99" i="1"/>
  <c r="KS99" i="1" s="1"/>
  <c r="KP99" i="1"/>
  <c r="KQ99" i="1" s="1"/>
  <c r="KL99" i="1"/>
  <c r="KM99" i="1" s="1"/>
  <c r="KJ99" i="1"/>
  <c r="KK99" i="1" s="1"/>
  <c r="KT98" i="1"/>
  <c r="KU98" i="1" s="1"/>
  <c r="KR98" i="1"/>
  <c r="KS98" i="1" s="1"/>
  <c r="KP98" i="1"/>
  <c r="KQ98" i="1" s="1"/>
  <c r="KL98" i="1"/>
  <c r="KM98" i="1" s="1"/>
  <c r="KJ98" i="1"/>
  <c r="KK98" i="1" s="1"/>
  <c r="KT97" i="1"/>
  <c r="KU97" i="1" s="1"/>
  <c r="KR97" i="1"/>
  <c r="KS97" i="1" s="1"/>
  <c r="KP97" i="1"/>
  <c r="KQ97" i="1" s="1"/>
  <c r="KN97" i="1"/>
  <c r="KO97" i="1" s="1"/>
  <c r="KL97" i="1"/>
  <c r="KM97" i="1" s="1"/>
  <c r="KJ97" i="1"/>
  <c r="KK97" i="1" s="1"/>
  <c r="KT96" i="1"/>
  <c r="KU96" i="1" s="1"/>
  <c r="KR96" i="1"/>
  <c r="KS96" i="1" s="1"/>
  <c r="KP96" i="1"/>
  <c r="KQ96" i="1" s="1"/>
  <c r="KL96" i="1"/>
  <c r="KM96" i="1" s="1"/>
  <c r="KJ96" i="1"/>
  <c r="KK96" i="1" s="1"/>
  <c r="KT95" i="1"/>
  <c r="KT109" i="1" s="1"/>
  <c r="KR95" i="1"/>
  <c r="KP95" i="1"/>
  <c r="KL95" i="1"/>
  <c r="KL109" i="1" s="1"/>
  <c r="KJ95" i="1"/>
  <c r="KT86" i="1"/>
  <c r="KR86" i="1"/>
  <c r="KP86" i="1"/>
  <c r="KL86" i="1"/>
  <c r="KJ86" i="1"/>
  <c r="KU85" i="1"/>
  <c r="KS85" i="1"/>
  <c r="KQ85" i="1"/>
  <c r="KM85" i="1"/>
  <c r="KK85" i="1"/>
  <c r="KK84" i="1"/>
  <c r="KK83" i="1"/>
  <c r="KK82" i="1"/>
  <c r="KK81" i="1"/>
  <c r="KU80" i="1"/>
  <c r="KS80" i="1"/>
  <c r="KQ80" i="1"/>
  <c r="KO80" i="1"/>
  <c r="KM80" i="1"/>
  <c r="KK80" i="1"/>
  <c r="KU79" i="1"/>
  <c r="KS79" i="1"/>
  <c r="KQ79" i="1"/>
  <c r="KO79" i="1"/>
  <c r="KM79" i="1"/>
  <c r="KK79" i="1"/>
  <c r="KU78" i="1"/>
  <c r="KS78" i="1"/>
  <c r="KQ78" i="1"/>
  <c r="KO78" i="1"/>
  <c r="KM78" i="1"/>
  <c r="KK78" i="1"/>
  <c r="KU77" i="1"/>
  <c r="KS77" i="1"/>
  <c r="KQ77" i="1"/>
  <c r="KO77" i="1"/>
  <c r="KM77" i="1"/>
  <c r="KK77" i="1"/>
  <c r="KU76" i="1"/>
  <c r="KS76" i="1"/>
  <c r="KQ76" i="1"/>
  <c r="KM76" i="1"/>
  <c r="KK76" i="1"/>
  <c r="KU75" i="1"/>
  <c r="KS75" i="1"/>
  <c r="KQ75" i="1"/>
  <c r="KM75" i="1"/>
  <c r="KK75" i="1"/>
  <c r="KU74" i="1"/>
  <c r="KS74" i="1"/>
  <c r="KQ74" i="1"/>
  <c r="KO74" i="1"/>
  <c r="KM74" i="1"/>
  <c r="KK74" i="1"/>
  <c r="KU73" i="1"/>
  <c r="KS73" i="1"/>
  <c r="KQ73" i="1"/>
  <c r="KM73" i="1"/>
  <c r="KK73" i="1"/>
  <c r="KU72" i="1"/>
  <c r="KU86" i="1" s="1"/>
  <c r="KS72" i="1"/>
  <c r="KQ72" i="1"/>
  <c r="KQ86" i="1" s="1"/>
  <c r="KQ88" i="1" s="1"/>
  <c r="KM72" i="1"/>
  <c r="KK72" i="1"/>
  <c r="KK86" i="1" s="1"/>
  <c r="KK88" i="1" s="1"/>
  <c r="KV57" i="1"/>
  <c r="KT56" i="1"/>
  <c r="KR56" i="1"/>
  <c r="KP56" i="1"/>
  <c r="KL56" i="1"/>
  <c r="KJ56" i="1"/>
  <c r="KU55" i="1"/>
  <c r="KS55" i="1"/>
  <c r="KQ55" i="1"/>
  <c r="KM55" i="1"/>
  <c r="KK55" i="1"/>
  <c r="KK54" i="1"/>
  <c r="KK53" i="1"/>
  <c r="KK52" i="1"/>
  <c r="KK51" i="1"/>
  <c r="KU50" i="1"/>
  <c r="KS50" i="1"/>
  <c r="KQ50" i="1"/>
  <c r="KO50" i="1"/>
  <c r="KM50" i="1"/>
  <c r="KK50" i="1"/>
  <c r="KU49" i="1"/>
  <c r="KS49" i="1"/>
  <c r="KQ49" i="1"/>
  <c r="KO49" i="1"/>
  <c r="KM49" i="1"/>
  <c r="KK49" i="1"/>
  <c r="KU48" i="1"/>
  <c r="KS48" i="1"/>
  <c r="KQ48" i="1"/>
  <c r="KO48" i="1"/>
  <c r="KM48" i="1"/>
  <c r="KK48" i="1"/>
  <c r="KU47" i="1"/>
  <c r="KS47" i="1"/>
  <c r="KQ47" i="1"/>
  <c r="KO47" i="1"/>
  <c r="KM47" i="1"/>
  <c r="KK47" i="1"/>
  <c r="KU46" i="1"/>
  <c r="KS46" i="1"/>
  <c r="KQ46" i="1"/>
  <c r="KM46" i="1"/>
  <c r="KK46" i="1"/>
  <c r="KU45" i="1"/>
  <c r="KS45" i="1"/>
  <c r="KQ45" i="1"/>
  <c r="KM45" i="1"/>
  <c r="KK45" i="1"/>
  <c r="KU44" i="1"/>
  <c r="KS44" i="1"/>
  <c r="KQ44" i="1"/>
  <c r="KO44" i="1"/>
  <c r="KM44" i="1"/>
  <c r="KK44" i="1"/>
  <c r="KU43" i="1"/>
  <c r="KS43" i="1"/>
  <c r="KQ43" i="1"/>
  <c r="KM43" i="1"/>
  <c r="KK43" i="1"/>
  <c r="KU42" i="1"/>
  <c r="KS42" i="1"/>
  <c r="KS56" i="1" s="1"/>
  <c r="KS58" i="1" s="1"/>
  <c r="KQ42" i="1"/>
  <c r="KM42" i="1"/>
  <c r="KM56" i="1" s="1"/>
  <c r="KM58" i="1" s="1"/>
  <c r="KK42" i="1"/>
  <c r="KV28" i="1"/>
  <c r="KT27" i="1"/>
  <c r="KR27" i="1"/>
  <c r="KP27" i="1"/>
  <c r="KL27" i="1"/>
  <c r="KJ27" i="1"/>
  <c r="KU26" i="1"/>
  <c r="KS26" i="1"/>
  <c r="KQ26" i="1"/>
  <c r="KM26" i="1"/>
  <c r="KK26" i="1"/>
  <c r="KK25" i="1"/>
  <c r="KK24" i="1"/>
  <c r="KK23" i="1"/>
  <c r="KK22" i="1"/>
  <c r="KU21" i="1"/>
  <c r="KS21" i="1"/>
  <c r="KQ21" i="1"/>
  <c r="KO21" i="1"/>
  <c r="KM21" i="1"/>
  <c r="KK21" i="1"/>
  <c r="KU20" i="1"/>
  <c r="KS20" i="1"/>
  <c r="KQ20" i="1"/>
  <c r="KO20" i="1"/>
  <c r="KM20" i="1"/>
  <c r="KK20" i="1"/>
  <c r="KU19" i="1"/>
  <c r="KS19" i="1"/>
  <c r="KQ19" i="1"/>
  <c r="KO19" i="1"/>
  <c r="KM19" i="1"/>
  <c r="KK19" i="1"/>
  <c r="KU18" i="1"/>
  <c r="KS18" i="1"/>
  <c r="KQ18" i="1"/>
  <c r="KO18" i="1"/>
  <c r="KM18" i="1"/>
  <c r="KK18" i="1"/>
  <c r="KU17" i="1"/>
  <c r="KS17" i="1"/>
  <c r="KQ17" i="1"/>
  <c r="KM17" i="1"/>
  <c r="KK17" i="1"/>
  <c r="KU16" i="1"/>
  <c r="KS16" i="1"/>
  <c r="KQ16" i="1"/>
  <c r="KM16" i="1"/>
  <c r="KK16" i="1"/>
  <c r="KU15" i="1"/>
  <c r="KS15" i="1"/>
  <c r="KQ15" i="1"/>
  <c r="KO15" i="1"/>
  <c r="KM15" i="1"/>
  <c r="KK15" i="1"/>
  <c r="KU14" i="1"/>
  <c r="KS14" i="1"/>
  <c r="KQ14" i="1"/>
  <c r="KM14" i="1"/>
  <c r="KK14" i="1"/>
  <c r="KU13" i="1"/>
  <c r="KU27" i="1" s="1"/>
  <c r="KS13" i="1"/>
  <c r="KS27" i="1" s="1"/>
  <c r="KS29" i="1" s="1"/>
  <c r="KQ13" i="1"/>
  <c r="KQ27" i="1" s="1"/>
  <c r="KQ29" i="1" s="1"/>
  <c r="KM13" i="1"/>
  <c r="KM27" i="1" s="1"/>
  <c r="KM29" i="1" s="1"/>
  <c r="KK13" i="1"/>
  <c r="KK27" i="1" s="1"/>
  <c r="KK29" i="1" s="1"/>
  <c r="JZ21" i="1"/>
  <c r="IU21" i="1"/>
  <c r="HO21" i="1"/>
  <c r="IE21" i="1"/>
  <c r="OX115" i="1" l="1"/>
  <c r="OX111" i="1"/>
  <c r="PO100" i="1"/>
  <c r="PO102" i="1"/>
  <c r="PO103" i="1"/>
  <c r="PO101" i="1"/>
  <c r="PO99" i="1"/>
  <c r="PO98" i="1"/>
  <c r="PO97" i="1"/>
  <c r="PO96" i="1"/>
  <c r="PO95" i="1"/>
  <c r="PG96" i="1"/>
  <c r="PG107" i="1"/>
  <c r="PG106" i="1"/>
  <c r="PG105" i="1"/>
  <c r="PG104" i="1"/>
  <c r="PG103" i="1"/>
  <c r="PG102" i="1"/>
  <c r="PG101" i="1"/>
  <c r="PG100" i="1"/>
  <c r="PG99" i="1"/>
  <c r="PG98" i="1"/>
  <c r="PG97" i="1"/>
  <c r="OK109" i="1"/>
  <c r="OK111" i="1" s="1"/>
  <c r="PG95" i="1"/>
  <c r="PO108" i="1"/>
  <c r="PK102" i="1"/>
  <c r="OR109" i="1"/>
  <c r="OR111" i="1" s="1"/>
  <c r="PI102" i="1"/>
  <c r="PQ101" i="1"/>
  <c r="PQ97" i="1"/>
  <c r="OK115" i="1"/>
  <c r="PK101" i="1"/>
  <c r="PK97" i="1"/>
  <c r="PI108" i="1"/>
  <c r="PI101" i="1"/>
  <c r="PI97" i="1"/>
  <c r="OC109" i="1"/>
  <c r="OC111" i="1" s="1"/>
  <c r="PI95" i="1"/>
  <c r="PI96" i="1"/>
  <c r="NV27" i="1"/>
  <c r="NV29" i="1" s="1"/>
  <c r="NJ32" i="1" s="1"/>
  <c r="PQ96" i="1"/>
  <c r="PQ95" i="1"/>
  <c r="PQ102" i="1"/>
  <c r="NE109" i="1"/>
  <c r="NE111" i="1" s="1"/>
  <c r="PQ103" i="1"/>
  <c r="PQ100" i="1"/>
  <c r="PQ99" i="1"/>
  <c r="PI99" i="1"/>
  <c r="PQ108" i="1"/>
  <c r="MO109" i="1"/>
  <c r="MO115" i="1" s="1"/>
  <c r="PQ98" i="1"/>
  <c r="PK103" i="1"/>
  <c r="PK100" i="1"/>
  <c r="PI103" i="1"/>
  <c r="PI100" i="1"/>
  <c r="PI98" i="1"/>
  <c r="MG109" i="1"/>
  <c r="MG111" i="1" s="1"/>
  <c r="OL56" i="1"/>
  <c r="OL58" i="1" s="1"/>
  <c r="NZ61" i="1" s="1"/>
  <c r="NV56" i="1"/>
  <c r="NV58" i="1" s="1"/>
  <c r="NJ61" i="1" s="1"/>
  <c r="NF56" i="1"/>
  <c r="PA27" i="1"/>
  <c r="PA29" i="1" s="1"/>
  <c r="OO32" i="1" s="1"/>
  <c r="PM96" i="1"/>
  <c r="PM103" i="1"/>
  <c r="OG109" i="1"/>
  <c r="OG111" i="1" s="1"/>
  <c r="PM101" i="1"/>
  <c r="PM97" i="1"/>
  <c r="OL27" i="1"/>
  <c r="OL29" i="1" s="1"/>
  <c r="NZ32" i="1" s="1"/>
  <c r="NF27" i="1"/>
  <c r="NF29" i="1" s="1"/>
  <c r="MT32" i="1" s="1"/>
  <c r="PM102" i="1"/>
  <c r="NA109" i="1"/>
  <c r="NA111" i="1" s="1"/>
  <c r="PM98" i="1"/>
  <c r="PM108" i="1"/>
  <c r="PM100" i="1"/>
  <c r="MK109" i="1"/>
  <c r="MK111" i="1" s="1"/>
  <c r="PM99" i="1"/>
  <c r="PG108" i="1"/>
  <c r="KM86" i="1"/>
  <c r="KM88" i="1" s="1"/>
  <c r="KY86" i="1"/>
  <c r="KZ72" i="1"/>
  <c r="LF72" i="1"/>
  <c r="KZ85" i="1"/>
  <c r="PR28" i="1"/>
  <c r="PQ29" i="1"/>
  <c r="PP86" i="1"/>
  <c r="PQ86" i="1"/>
  <c r="PQ88" i="1" s="1"/>
  <c r="PN86" i="1"/>
  <c r="PO86" i="1"/>
  <c r="PO88" i="1" s="1"/>
  <c r="PL86" i="1"/>
  <c r="PM86" i="1"/>
  <c r="PM88" i="1" s="1"/>
  <c r="PH86" i="1"/>
  <c r="PI86" i="1"/>
  <c r="PI88" i="1" s="1"/>
  <c r="PF86" i="1"/>
  <c r="PG86" i="1"/>
  <c r="PP56" i="1"/>
  <c r="PQ56" i="1"/>
  <c r="PQ58" i="1" s="1"/>
  <c r="PN56" i="1"/>
  <c r="PO56" i="1"/>
  <c r="PO58" i="1" s="1"/>
  <c r="PL56" i="1"/>
  <c r="PM56" i="1"/>
  <c r="PM58" i="1" s="1"/>
  <c r="PH56" i="1"/>
  <c r="PI56" i="1"/>
  <c r="PI58" i="1" s="1"/>
  <c r="PF56" i="1"/>
  <c r="PG56" i="1"/>
  <c r="LI86" i="1"/>
  <c r="LK87" i="1"/>
  <c r="LK57" i="1"/>
  <c r="LA86" i="1"/>
  <c r="LJ72" i="1"/>
  <c r="LJ86" i="1" s="1"/>
  <c r="LJ88" i="1" s="1"/>
  <c r="LF86" i="1"/>
  <c r="LF88" i="1" s="1"/>
  <c r="LB86" i="1"/>
  <c r="LB88" i="1" s="1"/>
  <c r="LH56" i="1"/>
  <c r="LH58" i="1" s="1"/>
  <c r="LB56" i="1"/>
  <c r="LB58" i="1" s="1"/>
  <c r="ME58" i="1"/>
  <c r="MP56" i="1"/>
  <c r="MP58" i="1" s="1"/>
  <c r="MD61" i="1" s="1"/>
  <c r="NS111" i="1"/>
  <c r="NF86" i="1"/>
  <c r="NF88" i="1" s="1"/>
  <c r="MT91" i="1" s="1"/>
  <c r="MM115" i="1"/>
  <c r="MM111" i="1"/>
  <c r="MO111" i="1"/>
  <c r="ME115" i="1"/>
  <c r="ME111" i="1"/>
  <c r="MO88" i="1"/>
  <c r="MP86" i="1"/>
  <c r="MP88" i="1" s="1"/>
  <c r="MD91" i="1" s="1"/>
  <c r="OV115" i="1"/>
  <c r="OV111" i="1"/>
  <c r="OZ88" i="1"/>
  <c r="PA86" i="1"/>
  <c r="PA88" i="1" s="1"/>
  <c r="OO91" i="1" s="1"/>
  <c r="OZ115" i="1"/>
  <c r="OZ111" i="1"/>
  <c r="OP115" i="1"/>
  <c r="OV116" i="1" s="1"/>
  <c r="OP111" i="1"/>
  <c r="OI115" i="1"/>
  <c r="OG116" i="1" s="1"/>
  <c r="OI111" i="1"/>
  <c r="NQ115" i="1"/>
  <c r="NQ111" i="1"/>
  <c r="NU88" i="1"/>
  <c r="NV86" i="1"/>
  <c r="NV88" i="1" s="1"/>
  <c r="NJ91" i="1" s="1"/>
  <c r="NU115" i="1"/>
  <c r="NU111" i="1"/>
  <c r="NV109" i="1"/>
  <c r="NV111" i="1" s="1"/>
  <c r="NJ114" i="1" s="1"/>
  <c r="NK115" i="1"/>
  <c r="NQ116" i="1" s="1"/>
  <c r="NK111" i="1"/>
  <c r="MW115" i="1"/>
  <c r="MW111" i="1"/>
  <c r="NC115" i="1"/>
  <c r="NA116" i="1" s="1"/>
  <c r="NC111" i="1"/>
  <c r="LH86" i="1"/>
  <c r="LH88" i="1" s="1"/>
  <c r="LG86" i="1"/>
  <c r="KZ86" i="1"/>
  <c r="KZ88" i="1" s="1"/>
  <c r="KZ56" i="1"/>
  <c r="LF56" i="1"/>
  <c r="LF58" i="1" s="1"/>
  <c r="LJ56" i="1"/>
  <c r="LJ58" i="1" s="1"/>
  <c r="KY56" i="1"/>
  <c r="LA56" i="1"/>
  <c r="LE56" i="1"/>
  <c r="LG56" i="1"/>
  <c r="LI56" i="1"/>
  <c r="KS86" i="1"/>
  <c r="KS88" i="1" s="1"/>
  <c r="KR109" i="1"/>
  <c r="KP109" i="1"/>
  <c r="KJ109" i="1"/>
  <c r="KU29" i="1"/>
  <c r="KV27" i="1"/>
  <c r="KV29" i="1" s="1"/>
  <c r="KJ32" i="1" s="1"/>
  <c r="KK110" i="1"/>
  <c r="KU88" i="1"/>
  <c r="KV86" i="1"/>
  <c r="KS110" i="1"/>
  <c r="KK56" i="1"/>
  <c r="KK58" i="1" s="1"/>
  <c r="KQ56" i="1"/>
  <c r="KQ58" i="1" s="1"/>
  <c r="KU56" i="1"/>
  <c r="KV87" i="1"/>
  <c r="KK95" i="1"/>
  <c r="KK109" i="1" s="1"/>
  <c r="KM95" i="1"/>
  <c r="KM109" i="1" s="1"/>
  <c r="KQ95" i="1"/>
  <c r="KQ109" i="1" s="1"/>
  <c r="KS95" i="1"/>
  <c r="KS109" i="1" s="1"/>
  <c r="KU95" i="1"/>
  <c r="KU109" i="1" s="1"/>
  <c r="OR115" i="1" l="1"/>
  <c r="OV117" i="1" s="1"/>
  <c r="OV118" i="1" s="1"/>
  <c r="PA109" i="1"/>
  <c r="PA111" i="1" s="1"/>
  <c r="OO114" i="1" s="1"/>
  <c r="OC115" i="1"/>
  <c r="NE115" i="1"/>
  <c r="MG115" i="1"/>
  <c r="OL109" i="1"/>
  <c r="OL111" i="1" s="1"/>
  <c r="NZ114" i="1" s="1"/>
  <c r="OG115" i="1"/>
  <c r="NF109" i="1"/>
  <c r="NF111" i="1" s="1"/>
  <c r="MT114" i="1" s="1"/>
  <c r="NA115" i="1"/>
  <c r="MP111" i="1"/>
  <c r="MD114" i="1" s="1"/>
  <c r="MK115" i="1"/>
  <c r="PG58" i="1"/>
  <c r="PR56" i="1"/>
  <c r="PR58" i="1" s="1"/>
  <c r="PF61" i="1" s="1"/>
  <c r="PG88" i="1"/>
  <c r="PR86" i="1"/>
  <c r="PH109" i="1"/>
  <c r="PI109" i="1"/>
  <c r="PL109" i="1"/>
  <c r="PM109" i="1"/>
  <c r="PM115" i="1" s="1"/>
  <c r="PN109" i="1"/>
  <c r="PO109" i="1"/>
  <c r="PP109" i="1"/>
  <c r="PQ109" i="1"/>
  <c r="PR29" i="1"/>
  <c r="PF32" i="1" s="1"/>
  <c r="PR110" i="1"/>
  <c r="PR87" i="1"/>
  <c r="LK86" i="1"/>
  <c r="LK88" i="1" s="1"/>
  <c r="MK116" i="1"/>
  <c r="NQ117" i="1"/>
  <c r="NQ118" i="1" s="1"/>
  <c r="KZ58" i="1"/>
  <c r="LK56" i="1"/>
  <c r="LK58" i="1" s="1"/>
  <c r="KV110" i="1"/>
  <c r="KV109" i="1"/>
  <c r="KV111" i="1" s="1"/>
  <c r="KJ114" i="1" s="1"/>
  <c r="KU115" i="1"/>
  <c r="KU111" i="1"/>
  <c r="KQ115" i="1"/>
  <c r="KQ111" i="1"/>
  <c r="KK115" i="1"/>
  <c r="KK111" i="1"/>
  <c r="KS115" i="1"/>
  <c r="KS111" i="1"/>
  <c r="KM115" i="1"/>
  <c r="KM111" i="1"/>
  <c r="KU58" i="1"/>
  <c r="KV56" i="1"/>
  <c r="KV58" i="1" s="1"/>
  <c r="KJ61" i="1" s="1"/>
  <c r="KV88" i="1"/>
  <c r="KJ91" i="1" s="1"/>
  <c r="OG117" i="1" l="1"/>
  <c r="OG118" i="1" s="1"/>
  <c r="NA117" i="1"/>
  <c r="NA118" i="1" s="1"/>
  <c r="MK117" i="1"/>
  <c r="MK118" i="1" s="1"/>
  <c r="PQ115" i="1"/>
  <c r="PQ111" i="1"/>
  <c r="PO115" i="1"/>
  <c r="PO111" i="1"/>
  <c r="PM111" i="1"/>
  <c r="PI115" i="1"/>
  <c r="PI111" i="1"/>
  <c r="PG109" i="1"/>
  <c r="PF109" i="1"/>
  <c r="PR88" i="1"/>
  <c r="PF91" i="1" s="1"/>
  <c r="KQ117" i="1"/>
  <c r="KQ116" i="1"/>
  <c r="PM117" i="1" l="1"/>
  <c r="PG115" i="1"/>
  <c r="PM116" i="1" s="1"/>
  <c r="PG111" i="1"/>
  <c r="PR109" i="1"/>
  <c r="PR111" i="1" s="1"/>
  <c r="PF114" i="1" s="1"/>
  <c r="KQ118" i="1"/>
  <c r="LF26" i="1"/>
  <c r="LB26" i="1"/>
  <c r="KZ22" i="1"/>
  <c r="LH14" i="1"/>
  <c r="LJ13" i="1"/>
  <c r="KF110" i="1"/>
  <c r="KD110" i="1"/>
  <c r="KB110" i="1"/>
  <c r="JX110" i="1"/>
  <c r="JV110" i="1"/>
  <c r="KE108" i="1"/>
  <c r="KF108" i="1" s="1"/>
  <c r="KC108" i="1"/>
  <c r="KD108" i="1" s="1"/>
  <c r="KA108" i="1"/>
  <c r="KB108" i="1" s="1"/>
  <c r="JW108" i="1"/>
  <c r="JX108" i="1" s="1"/>
  <c r="JU108" i="1"/>
  <c r="JV108" i="1" s="1"/>
  <c r="JU107" i="1"/>
  <c r="JV107" i="1" s="1"/>
  <c r="JU106" i="1"/>
  <c r="JV106" i="1" s="1"/>
  <c r="JU105" i="1"/>
  <c r="JV105" i="1" s="1"/>
  <c r="JU104" i="1"/>
  <c r="JV104" i="1" s="1"/>
  <c r="KE103" i="1"/>
  <c r="KF103" i="1" s="1"/>
  <c r="KC103" i="1"/>
  <c r="KD103" i="1" s="1"/>
  <c r="KA103" i="1"/>
  <c r="KB103" i="1" s="1"/>
  <c r="JY103" i="1"/>
  <c r="JZ103" i="1" s="1"/>
  <c r="JW103" i="1"/>
  <c r="JX103" i="1" s="1"/>
  <c r="JU103" i="1"/>
  <c r="JV103" i="1" s="1"/>
  <c r="KE102" i="1"/>
  <c r="KF102" i="1" s="1"/>
  <c r="KC102" i="1"/>
  <c r="KD102" i="1" s="1"/>
  <c r="KA102" i="1"/>
  <c r="KB102" i="1" s="1"/>
  <c r="JY102" i="1"/>
  <c r="JZ102" i="1" s="1"/>
  <c r="JW102" i="1"/>
  <c r="JX102" i="1" s="1"/>
  <c r="JU102" i="1"/>
  <c r="JV102" i="1" s="1"/>
  <c r="KE101" i="1"/>
  <c r="KF101" i="1" s="1"/>
  <c r="KC101" i="1"/>
  <c r="KD101" i="1" s="1"/>
  <c r="KA101" i="1"/>
  <c r="KB101" i="1" s="1"/>
  <c r="JY101" i="1"/>
  <c r="JZ101" i="1" s="1"/>
  <c r="JW101" i="1"/>
  <c r="JX101" i="1" s="1"/>
  <c r="JU101" i="1"/>
  <c r="JV101" i="1" s="1"/>
  <c r="KE100" i="1"/>
  <c r="KF100" i="1" s="1"/>
  <c r="KC100" i="1"/>
  <c r="KD100" i="1" s="1"/>
  <c r="KA100" i="1"/>
  <c r="KB100" i="1" s="1"/>
  <c r="JY100" i="1"/>
  <c r="JZ100" i="1" s="1"/>
  <c r="JW100" i="1"/>
  <c r="JX100" i="1" s="1"/>
  <c r="JU100" i="1"/>
  <c r="JV100" i="1" s="1"/>
  <c r="KE99" i="1"/>
  <c r="KF99" i="1" s="1"/>
  <c r="KC99" i="1"/>
  <c r="KD99" i="1" s="1"/>
  <c r="KA99" i="1"/>
  <c r="KB99" i="1" s="1"/>
  <c r="JW99" i="1"/>
  <c r="JX99" i="1" s="1"/>
  <c r="JU99" i="1"/>
  <c r="JV99" i="1" s="1"/>
  <c r="KE98" i="1"/>
  <c r="KF98" i="1" s="1"/>
  <c r="KC98" i="1"/>
  <c r="KD98" i="1" s="1"/>
  <c r="KA98" i="1"/>
  <c r="KB98" i="1" s="1"/>
  <c r="JW98" i="1"/>
  <c r="JX98" i="1" s="1"/>
  <c r="JU98" i="1"/>
  <c r="JV98" i="1" s="1"/>
  <c r="KE97" i="1"/>
  <c r="KF97" i="1" s="1"/>
  <c r="KC97" i="1"/>
  <c r="KD97" i="1" s="1"/>
  <c r="KA97" i="1"/>
  <c r="KB97" i="1" s="1"/>
  <c r="JY97" i="1"/>
  <c r="JZ97" i="1" s="1"/>
  <c r="JW97" i="1"/>
  <c r="JX97" i="1" s="1"/>
  <c r="JU97" i="1"/>
  <c r="JV97" i="1" s="1"/>
  <c r="KE96" i="1"/>
  <c r="KF96" i="1" s="1"/>
  <c r="KC96" i="1"/>
  <c r="KD96" i="1" s="1"/>
  <c r="KA96" i="1"/>
  <c r="KB96" i="1" s="1"/>
  <c r="JW96" i="1"/>
  <c r="JX96" i="1" s="1"/>
  <c r="JU96" i="1"/>
  <c r="JV96" i="1" s="1"/>
  <c r="KE95" i="1"/>
  <c r="KF95" i="1" s="1"/>
  <c r="KC95" i="1"/>
  <c r="KD95" i="1" s="1"/>
  <c r="KA95" i="1"/>
  <c r="KB95" i="1" s="1"/>
  <c r="JW95" i="1"/>
  <c r="JX95" i="1" s="1"/>
  <c r="JU95" i="1"/>
  <c r="JV95" i="1" s="1"/>
  <c r="KG87" i="1"/>
  <c r="KE86" i="1"/>
  <c r="KC86" i="1"/>
  <c r="KA86" i="1"/>
  <c r="JW86" i="1"/>
  <c r="JU86" i="1"/>
  <c r="KF85" i="1"/>
  <c r="KD85" i="1"/>
  <c r="KB85" i="1"/>
  <c r="JX85" i="1"/>
  <c r="JV85" i="1"/>
  <c r="JV84" i="1"/>
  <c r="JV83" i="1"/>
  <c r="JV82" i="1"/>
  <c r="JV81" i="1"/>
  <c r="KF80" i="1"/>
  <c r="KD80" i="1"/>
  <c r="KB80" i="1"/>
  <c r="JZ80" i="1"/>
  <c r="JX80" i="1"/>
  <c r="JV80" i="1"/>
  <c r="KF79" i="1"/>
  <c r="KD79" i="1"/>
  <c r="KB79" i="1"/>
  <c r="JZ79" i="1"/>
  <c r="JX79" i="1"/>
  <c r="JV79" i="1"/>
  <c r="KF78" i="1"/>
  <c r="KD78" i="1"/>
  <c r="KB78" i="1"/>
  <c r="JZ78" i="1"/>
  <c r="JX78" i="1"/>
  <c r="JV78" i="1"/>
  <c r="KF77" i="1"/>
  <c r="KD77" i="1"/>
  <c r="KB77" i="1"/>
  <c r="JZ77" i="1"/>
  <c r="JX77" i="1"/>
  <c r="JV77" i="1"/>
  <c r="KF76" i="1"/>
  <c r="KD76" i="1"/>
  <c r="KB76" i="1"/>
  <c r="JX76" i="1"/>
  <c r="JV76" i="1"/>
  <c r="KF75" i="1"/>
  <c r="KD75" i="1"/>
  <c r="KB75" i="1"/>
  <c r="JX75" i="1"/>
  <c r="JV75" i="1"/>
  <c r="KF74" i="1"/>
  <c r="KD74" i="1"/>
  <c r="KB74" i="1"/>
  <c r="JZ74" i="1"/>
  <c r="JX74" i="1"/>
  <c r="JV74" i="1"/>
  <c r="KF73" i="1"/>
  <c r="KD73" i="1"/>
  <c r="KB73" i="1"/>
  <c r="JX73" i="1"/>
  <c r="JV73" i="1"/>
  <c r="KF72" i="1"/>
  <c r="KD72" i="1"/>
  <c r="KB72" i="1"/>
  <c r="JX72" i="1"/>
  <c r="JV72" i="1"/>
  <c r="KG57" i="1"/>
  <c r="KE56" i="1"/>
  <c r="KC56" i="1"/>
  <c r="KA56" i="1"/>
  <c r="JW56" i="1"/>
  <c r="JU56" i="1"/>
  <c r="KF55" i="1"/>
  <c r="KD55" i="1"/>
  <c r="KB55" i="1"/>
  <c r="JX55" i="1"/>
  <c r="JV55" i="1"/>
  <c r="JV54" i="1"/>
  <c r="JV53" i="1"/>
  <c r="JV52" i="1"/>
  <c r="JV51" i="1"/>
  <c r="KF50" i="1"/>
  <c r="KD50" i="1"/>
  <c r="KB50" i="1"/>
  <c r="JZ50" i="1"/>
  <c r="JX50" i="1"/>
  <c r="JV50" i="1"/>
  <c r="KF49" i="1"/>
  <c r="KD49" i="1"/>
  <c r="KB49" i="1"/>
  <c r="JZ49" i="1"/>
  <c r="JX49" i="1"/>
  <c r="JV49" i="1"/>
  <c r="KF48" i="1"/>
  <c r="KD48" i="1"/>
  <c r="KB48" i="1"/>
  <c r="JZ48" i="1"/>
  <c r="JX48" i="1"/>
  <c r="JV48" i="1"/>
  <c r="KF47" i="1"/>
  <c r="KD47" i="1"/>
  <c r="KB47" i="1"/>
  <c r="JZ47" i="1"/>
  <c r="JV47" i="1"/>
  <c r="KF46" i="1"/>
  <c r="KD46" i="1"/>
  <c r="KB46" i="1"/>
  <c r="JV46" i="1"/>
  <c r="KF45" i="1"/>
  <c r="KD45" i="1"/>
  <c r="KB45" i="1"/>
  <c r="JV45" i="1"/>
  <c r="KF44" i="1"/>
  <c r="KD44" i="1"/>
  <c r="KB44" i="1"/>
  <c r="JZ44" i="1"/>
  <c r="JV44" i="1"/>
  <c r="KF43" i="1"/>
  <c r="KD43" i="1"/>
  <c r="KB43" i="1"/>
  <c r="JV43" i="1"/>
  <c r="KF42" i="1"/>
  <c r="KD42" i="1"/>
  <c r="KB42" i="1"/>
  <c r="JX42" i="1"/>
  <c r="JV42" i="1"/>
  <c r="KG28" i="1"/>
  <c r="KE27" i="1"/>
  <c r="KC27" i="1"/>
  <c r="KA27" i="1"/>
  <c r="JW27" i="1"/>
  <c r="JU27" i="1"/>
  <c r="KF26" i="1"/>
  <c r="KD26" i="1"/>
  <c r="KB26" i="1"/>
  <c r="JX26" i="1"/>
  <c r="JV26" i="1"/>
  <c r="JV25" i="1"/>
  <c r="JV24" i="1"/>
  <c r="JV23" i="1"/>
  <c r="JV22" i="1"/>
  <c r="KF21" i="1"/>
  <c r="KD21" i="1"/>
  <c r="KB21" i="1"/>
  <c r="JX21" i="1"/>
  <c r="JV21" i="1"/>
  <c r="KF20" i="1"/>
  <c r="KD20" i="1"/>
  <c r="KB20" i="1"/>
  <c r="JZ20" i="1"/>
  <c r="JX20" i="1"/>
  <c r="JV20" i="1"/>
  <c r="KF19" i="1"/>
  <c r="KD19" i="1"/>
  <c r="KB19" i="1"/>
  <c r="JZ19" i="1"/>
  <c r="JX19" i="1"/>
  <c r="JV19" i="1"/>
  <c r="KF18" i="1"/>
  <c r="KD18" i="1"/>
  <c r="KB18" i="1"/>
  <c r="JZ18" i="1"/>
  <c r="JX18" i="1"/>
  <c r="JV18" i="1"/>
  <c r="KF17" i="1"/>
  <c r="KD17" i="1"/>
  <c r="KB17" i="1"/>
  <c r="JX17" i="1"/>
  <c r="JV17" i="1"/>
  <c r="KF16" i="1"/>
  <c r="KD16" i="1"/>
  <c r="KB16" i="1"/>
  <c r="JX16" i="1"/>
  <c r="JV16" i="1"/>
  <c r="KF15" i="1"/>
  <c r="KD15" i="1"/>
  <c r="KB15" i="1"/>
  <c r="JZ15" i="1"/>
  <c r="JX15" i="1"/>
  <c r="JV15" i="1"/>
  <c r="KF14" i="1"/>
  <c r="KD14" i="1"/>
  <c r="KB14" i="1"/>
  <c r="JX14" i="1"/>
  <c r="JV14" i="1"/>
  <c r="KF13" i="1"/>
  <c r="KD13" i="1"/>
  <c r="KB13" i="1"/>
  <c r="KB27" i="1" s="1"/>
  <c r="KB29" i="1" s="1"/>
  <c r="JX13" i="1"/>
  <c r="JV13" i="1"/>
  <c r="JQ110" i="1"/>
  <c r="JO110" i="1"/>
  <c r="JM110" i="1"/>
  <c r="JI110" i="1"/>
  <c r="JG110" i="1"/>
  <c r="JP108" i="1"/>
  <c r="JQ108" i="1" s="1"/>
  <c r="JN108" i="1"/>
  <c r="JO108" i="1" s="1"/>
  <c r="JL108" i="1"/>
  <c r="JM108" i="1" s="1"/>
  <c r="JH108" i="1"/>
  <c r="JI108" i="1" s="1"/>
  <c r="JF108" i="1"/>
  <c r="JG108" i="1" s="1"/>
  <c r="JF107" i="1"/>
  <c r="JG107" i="1" s="1"/>
  <c r="JF106" i="1"/>
  <c r="JG106" i="1" s="1"/>
  <c r="JF105" i="1"/>
  <c r="JG105" i="1" s="1"/>
  <c r="JF104" i="1"/>
  <c r="JG104" i="1" s="1"/>
  <c r="JP103" i="1"/>
  <c r="JQ103" i="1" s="1"/>
  <c r="JN103" i="1"/>
  <c r="JO103" i="1" s="1"/>
  <c r="JL103" i="1"/>
  <c r="JM103" i="1" s="1"/>
  <c r="JJ103" i="1"/>
  <c r="JK103" i="1" s="1"/>
  <c r="JH103" i="1"/>
  <c r="JI103" i="1" s="1"/>
  <c r="JF103" i="1"/>
  <c r="JG103" i="1" s="1"/>
  <c r="JP102" i="1"/>
  <c r="JQ102" i="1" s="1"/>
  <c r="JN102" i="1"/>
  <c r="JO102" i="1" s="1"/>
  <c r="JL102" i="1"/>
  <c r="JM102" i="1" s="1"/>
  <c r="JJ102" i="1"/>
  <c r="JK102" i="1" s="1"/>
  <c r="JH102" i="1"/>
  <c r="JI102" i="1" s="1"/>
  <c r="JF102" i="1"/>
  <c r="JG102" i="1" s="1"/>
  <c r="JP101" i="1"/>
  <c r="JQ101" i="1" s="1"/>
  <c r="JN101" i="1"/>
  <c r="JO101" i="1" s="1"/>
  <c r="JL101" i="1"/>
  <c r="JM101" i="1" s="1"/>
  <c r="JJ101" i="1"/>
  <c r="JK101" i="1" s="1"/>
  <c r="JH101" i="1"/>
  <c r="JI101" i="1" s="1"/>
  <c r="JF101" i="1"/>
  <c r="JG101" i="1" s="1"/>
  <c r="JP100" i="1"/>
  <c r="JQ100" i="1" s="1"/>
  <c r="JN100" i="1"/>
  <c r="JO100" i="1" s="1"/>
  <c r="JL100" i="1"/>
  <c r="JM100" i="1" s="1"/>
  <c r="JJ100" i="1"/>
  <c r="JK100" i="1" s="1"/>
  <c r="JH100" i="1"/>
  <c r="JI100" i="1" s="1"/>
  <c r="JF100" i="1"/>
  <c r="JG100" i="1" s="1"/>
  <c r="JP99" i="1"/>
  <c r="JQ99" i="1" s="1"/>
  <c r="JN99" i="1"/>
  <c r="JO99" i="1" s="1"/>
  <c r="JL99" i="1"/>
  <c r="JM99" i="1" s="1"/>
  <c r="JH99" i="1"/>
  <c r="JI99" i="1" s="1"/>
  <c r="JF99" i="1"/>
  <c r="JG99" i="1" s="1"/>
  <c r="JP98" i="1"/>
  <c r="JQ98" i="1" s="1"/>
  <c r="JN98" i="1"/>
  <c r="JO98" i="1" s="1"/>
  <c r="JL98" i="1"/>
  <c r="JM98" i="1" s="1"/>
  <c r="JH98" i="1"/>
  <c r="JI98" i="1" s="1"/>
  <c r="JF98" i="1"/>
  <c r="JG98" i="1" s="1"/>
  <c r="JP97" i="1"/>
  <c r="JQ97" i="1" s="1"/>
  <c r="JN97" i="1"/>
  <c r="JO97" i="1" s="1"/>
  <c r="JL97" i="1"/>
  <c r="JM97" i="1" s="1"/>
  <c r="JJ97" i="1"/>
  <c r="JK97" i="1" s="1"/>
  <c r="JH97" i="1"/>
  <c r="JI97" i="1" s="1"/>
  <c r="JF97" i="1"/>
  <c r="JG97" i="1" s="1"/>
  <c r="JP96" i="1"/>
  <c r="JQ96" i="1" s="1"/>
  <c r="JN96" i="1"/>
  <c r="JO96" i="1" s="1"/>
  <c r="JL96" i="1"/>
  <c r="JM96" i="1" s="1"/>
  <c r="JH96" i="1"/>
  <c r="JI96" i="1" s="1"/>
  <c r="JF96" i="1"/>
  <c r="JG96" i="1" s="1"/>
  <c r="JP95" i="1"/>
  <c r="JQ95" i="1" s="1"/>
  <c r="JN95" i="1"/>
  <c r="JO95" i="1" s="1"/>
  <c r="JL95" i="1"/>
  <c r="JM95" i="1" s="1"/>
  <c r="JH95" i="1"/>
  <c r="JI95" i="1" s="1"/>
  <c r="JF95" i="1"/>
  <c r="JG95" i="1" s="1"/>
  <c r="JR87" i="1"/>
  <c r="JP86" i="1"/>
  <c r="JN86" i="1"/>
  <c r="JL86" i="1"/>
  <c r="JH86" i="1"/>
  <c r="JF86" i="1"/>
  <c r="JQ85" i="1"/>
  <c r="JO85" i="1"/>
  <c r="JM85" i="1"/>
  <c r="JI85" i="1"/>
  <c r="JG85" i="1"/>
  <c r="JG84" i="1"/>
  <c r="JG83" i="1"/>
  <c r="JG82" i="1"/>
  <c r="JG81" i="1"/>
  <c r="JQ80" i="1"/>
  <c r="JO80" i="1"/>
  <c r="JM80" i="1"/>
  <c r="JK80" i="1"/>
  <c r="JI80" i="1"/>
  <c r="JG80" i="1"/>
  <c r="JQ79" i="1"/>
  <c r="JO79" i="1"/>
  <c r="JM79" i="1"/>
  <c r="JK79" i="1"/>
  <c r="JI79" i="1"/>
  <c r="JG79" i="1"/>
  <c r="JQ78" i="1"/>
  <c r="JO78" i="1"/>
  <c r="JM78" i="1"/>
  <c r="JK78" i="1"/>
  <c r="JI78" i="1"/>
  <c r="JG78" i="1"/>
  <c r="JQ77" i="1"/>
  <c r="JO77" i="1"/>
  <c r="JM77" i="1"/>
  <c r="JK77" i="1"/>
  <c r="JI77" i="1"/>
  <c r="JG77" i="1"/>
  <c r="JQ76" i="1"/>
  <c r="JO76" i="1"/>
  <c r="JM76" i="1"/>
  <c r="JI76" i="1"/>
  <c r="JG76" i="1"/>
  <c r="JQ75" i="1"/>
  <c r="JO75" i="1"/>
  <c r="JM75" i="1"/>
  <c r="JI75" i="1"/>
  <c r="JG75" i="1"/>
  <c r="JQ74" i="1"/>
  <c r="JO74" i="1"/>
  <c r="JM74" i="1"/>
  <c r="JK74" i="1"/>
  <c r="JI74" i="1"/>
  <c r="JG74" i="1"/>
  <c r="JQ73" i="1"/>
  <c r="JO73" i="1"/>
  <c r="JM73" i="1"/>
  <c r="JI73" i="1"/>
  <c r="JG73" i="1"/>
  <c r="JQ72" i="1"/>
  <c r="JO72" i="1"/>
  <c r="JM72" i="1"/>
  <c r="JI72" i="1"/>
  <c r="JG72" i="1"/>
  <c r="JR57" i="1"/>
  <c r="JP56" i="1"/>
  <c r="JN56" i="1"/>
  <c r="JL56" i="1"/>
  <c r="JH56" i="1"/>
  <c r="JF56" i="1"/>
  <c r="JQ55" i="1"/>
  <c r="JO55" i="1"/>
  <c r="JM55" i="1"/>
  <c r="JI55" i="1"/>
  <c r="JG55" i="1"/>
  <c r="JG54" i="1"/>
  <c r="JG53" i="1"/>
  <c r="JG52" i="1"/>
  <c r="JG51" i="1"/>
  <c r="JQ50" i="1"/>
  <c r="JO50" i="1"/>
  <c r="JM50" i="1"/>
  <c r="JK50" i="1"/>
  <c r="JI50" i="1"/>
  <c r="JG50" i="1"/>
  <c r="JQ49" i="1"/>
  <c r="JO49" i="1"/>
  <c r="JM49" i="1"/>
  <c r="JK49" i="1"/>
  <c r="JI49" i="1"/>
  <c r="JG49" i="1"/>
  <c r="JQ48" i="1"/>
  <c r="JO48" i="1"/>
  <c r="JM48" i="1"/>
  <c r="JK48" i="1"/>
  <c r="JI48" i="1"/>
  <c r="JG48" i="1"/>
  <c r="JQ47" i="1"/>
  <c r="JO47" i="1"/>
  <c r="JM47" i="1"/>
  <c r="JK47" i="1"/>
  <c r="JI47" i="1"/>
  <c r="JG47" i="1"/>
  <c r="JQ46" i="1"/>
  <c r="JO46" i="1"/>
  <c r="JM46" i="1"/>
  <c r="JI46" i="1"/>
  <c r="JG46" i="1"/>
  <c r="JQ45" i="1"/>
  <c r="JO45" i="1"/>
  <c r="JM45" i="1"/>
  <c r="JI45" i="1"/>
  <c r="JG45" i="1"/>
  <c r="JQ44" i="1"/>
  <c r="JO44" i="1"/>
  <c r="JM44" i="1"/>
  <c r="JK44" i="1"/>
  <c r="JI44" i="1"/>
  <c r="JG44" i="1"/>
  <c r="JQ43" i="1"/>
  <c r="JO43" i="1"/>
  <c r="JM43" i="1"/>
  <c r="JI43" i="1"/>
  <c r="JG43" i="1"/>
  <c r="JQ42" i="1"/>
  <c r="JO42" i="1"/>
  <c r="JM42" i="1"/>
  <c r="JI42" i="1"/>
  <c r="JG42" i="1"/>
  <c r="JR28" i="1"/>
  <c r="JP27" i="1"/>
  <c r="JN27" i="1"/>
  <c r="JL27" i="1"/>
  <c r="JH27" i="1"/>
  <c r="JF27" i="1"/>
  <c r="JQ26" i="1"/>
  <c r="JO26" i="1"/>
  <c r="JM26" i="1"/>
  <c r="JI26" i="1"/>
  <c r="JG26" i="1"/>
  <c r="JG25" i="1"/>
  <c r="JG24" i="1"/>
  <c r="JG23" i="1"/>
  <c r="JG22" i="1"/>
  <c r="JQ21" i="1"/>
  <c r="JO21" i="1"/>
  <c r="JM21" i="1"/>
  <c r="JI21" i="1"/>
  <c r="JG21" i="1"/>
  <c r="JQ20" i="1"/>
  <c r="JO20" i="1"/>
  <c r="JM20" i="1"/>
  <c r="JK20" i="1"/>
  <c r="JI20" i="1"/>
  <c r="JG20" i="1"/>
  <c r="JQ19" i="1"/>
  <c r="JO19" i="1"/>
  <c r="JM19" i="1"/>
  <c r="JK19" i="1"/>
  <c r="JI19" i="1"/>
  <c r="JG19" i="1"/>
  <c r="JQ18" i="1"/>
  <c r="JO18" i="1"/>
  <c r="JM18" i="1"/>
  <c r="JK18" i="1"/>
  <c r="JI18" i="1"/>
  <c r="JG18" i="1"/>
  <c r="JQ17" i="1"/>
  <c r="JO17" i="1"/>
  <c r="JM17" i="1"/>
  <c r="JI17" i="1"/>
  <c r="JG17" i="1"/>
  <c r="JQ16" i="1"/>
  <c r="JO16" i="1"/>
  <c r="JM16" i="1"/>
  <c r="JI16" i="1"/>
  <c r="JG16" i="1"/>
  <c r="JQ15" i="1"/>
  <c r="JO15" i="1"/>
  <c r="JM15" i="1"/>
  <c r="JK15" i="1"/>
  <c r="JI15" i="1"/>
  <c r="JG15" i="1"/>
  <c r="JQ14" i="1"/>
  <c r="JO14" i="1"/>
  <c r="JM14" i="1"/>
  <c r="JI14" i="1"/>
  <c r="JG14" i="1"/>
  <c r="JQ13" i="1"/>
  <c r="JO13" i="1"/>
  <c r="JM13" i="1"/>
  <c r="JI13" i="1"/>
  <c r="JG13" i="1"/>
  <c r="JA110" i="1"/>
  <c r="IY110" i="1"/>
  <c r="IW110" i="1"/>
  <c r="IS110" i="1"/>
  <c r="IQ110" i="1"/>
  <c r="IZ108" i="1"/>
  <c r="JA108" i="1" s="1"/>
  <c r="IX108" i="1"/>
  <c r="IY108" i="1" s="1"/>
  <c r="IV108" i="1"/>
  <c r="IW108" i="1" s="1"/>
  <c r="IR108" i="1"/>
  <c r="IS108" i="1" s="1"/>
  <c r="IP108" i="1"/>
  <c r="IQ108" i="1" s="1"/>
  <c r="IP107" i="1"/>
  <c r="IQ107" i="1" s="1"/>
  <c r="IP106" i="1"/>
  <c r="IQ106" i="1" s="1"/>
  <c r="IP105" i="1"/>
  <c r="IQ105" i="1" s="1"/>
  <c r="IP104" i="1"/>
  <c r="IQ104" i="1" s="1"/>
  <c r="IZ103" i="1"/>
  <c r="JA103" i="1" s="1"/>
  <c r="IX103" i="1"/>
  <c r="IY103" i="1" s="1"/>
  <c r="IV103" i="1"/>
  <c r="IW103" i="1" s="1"/>
  <c r="IT103" i="1"/>
  <c r="IU103" i="1" s="1"/>
  <c r="IR103" i="1"/>
  <c r="IS103" i="1" s="1"/>
  <c r="IP103" i="1"/>
  <c r="IQ103" i="1" s="1"/>
  <c r="IZ102" i="1"/>
  <c r="JA102" i="1" s="1"/>
  <c r="IX102" i="1"/>
  <c r="IY102" i="1" s="1"/>
  <c r="IV102" i="1"/>
  <c r="IW102" i="1" s="1"/>
  <c r="IT102" i="1"/>
  <c r="IU102" i="1" s="1"/>
  <c r="IR102" i="1"/>
  <c r="IS102" i="1" s="1"/>
  <c r="IP102" i="1"/>
  <c r="IQ102" i="1" s="1"/>
  <c r="IZ101" i="1"/>
  <c r="JA101" i="1" s="1"/>
  <c r="IX101" i="1"/>
  <c r="IY101" i="1" s="1"/>
  <c r="IV101" i="1"/>
  <c r="IW101" i="1" s="1"/>
  <c r="IT101" i="1"/>
  <c r="IU101" i="1" s="1"/>
  <c r="IR101" i="1"/>
  <c r="IS101" i="1" s="1"/>
  <c r="IP101" i="1"/>
  <c r="IQ101" i="1" s="1"/>
  <c r="IZ100" i="1"/>
  <c r="JA100" i="1" s="1"/>
  <c r="IX100" i="1"/>
  <c r="IY100" i="1" s="1"/>
  <c r="IV100" i="1"/>
  <c r="IW100" i="1" s="1"/>
  <c r="IT100" i="1"/>
  <c r="IU100" i="1" s="1"/>
  <c r="IR100" i="1"/>
  <c r="IS100" i="1" s="1"/>
  <c r="IP100" i="1"/>
  <c r="IQ100" i="1" s="1"/>
  <c r="IZ99" i="1"/>
  <c r="JA99" i="1" s="1"/>
  <c r="IX99" i="1"/>
  <c r="IY99" i="1" s="1"/>
  <c r="IV99" i="1"/>
  <c r="IW99" i="1" s="1"/>
  <c r="IR99" i="1"/>
  <c r="IS99" i="1" s="1"/>
  <c r="IP99" i="1"/>
  <c r="IQ99" i="1" s="1"/>
  <c r="IZ98" i="1"/>
  <c r="JA98" i="1" s="1"/>
  <c r="IX98" i="1"/>
  <c r="IY98" i="1" s="1"/>
  <c r="IV98" i="1"/>
  <c r="IW98" i="1" s="1"/>
  <c r="IR98" i="1"/>
  <c r="IS98" i="1" s="1"/>
  <c r="IP98" i="1"/>
  <c r="IQ98" i="1" s="1"/>
  <c r="IZ97" i="1"/>
  <c r="JA97" i="1" s="1"/>
  <c r="IX97" i="1"/>
  <c r="IY97" i="1" s="1"/>
  <c r="IV97" i="1"/>
  <c r="IW97" i="1" s="1"/>
  <c r="IT97" i="1"/>
  <c r="IU97" i="1" s="1"/>
  <c r="IR97" i="1"/>
  <c r="IS97" i="1" s="1"/>
  <c r="IP97" i="1"/>
  <c r="IQ97" i="1" s="1"/>
  <c r="IZ96" i="1"/>
  <c r="JA96" i="1" s="1"/>
  <c r="IX96" i="1"/>
  <c r="IY96" i="1" s="1"/>
  <c r="IV96" i="1"/>
  <c r="IW96" i="1" s="1"/>
  <c r="IR96" i="1"/>
  <c r="IS96" i="1" s="1"/>
  <c r="IP96" i="1"/>
  <c r="IQ96" i="1" s="1"/>
  <c r="IZ95" i="1"/>
  <c r="JA95" i="1" s="1"/>
  <c r="IX95" i="1"/>
  <c r="IY95" i="1" s="1"/>
  <c r="IV95" i="1"/>
  <c r="IW95" i="1" s="1"/>
  <c r="IR95" i="1"/>
  <c r="IS95" i="1" s="1"/>
  <c r="IP95" i="1"/>
  <c r="IQ95" i="1" s="1"/>
  <c r="JB87" i="1"/>
  <c r="IZ86" i="1"/>
  <c r="IX86" i="1"/>
  <c r="IV86" i="1"/>
  <c r="IR86" i="1"/>
  <c r="IP86" i="1"/>
  <c r="JA85" i="1"/>
  <c r="IY85" i="1"/>
  <c r="IW85" i="1"/>
  <c r="IS85" i="1"/>
  <c r="IQ85" i="1"/>
  <c r="IQ84" i="1"/>
  <c r="IQ83" i="1"/>
  <c r="IQ82" i="1"/>
  <c r="IQ81" i="1"/>
  <c r="JA80" i="1"/>
  <c r="IY80" i="1"/>
  <c r="IW80" i="1"/>
  <c r="IU80" i="1"/>
  <c r="IS80" i="1"/>
  <c r="IQ80" i="1"/>
  <c r="JA79" i="1"/>
  <c r="IY79" i="1"/>
  <c r="IW79" i="1"/>
  <c r="IU79" i="1"/>
  <c r="IS79" i="1"/>
  <c r="IQ79" i="1"/>
  <c r="JA78" i="1"/>
  <c r="IY78" i="1"/>
  <c r="IW78" i="1"/>
  <c r="IU78" i="1"/>
  <c r="IS78" i="1"/>
  <c r="IQ78" i="1"/>
  <c r="JA77" i="1"/>
  <c r="IY77" i="1"/>
  <c r="IW77" i="1"/>
  <c r="IU77" i="1"/>
  <c r="IS77" i="1"/>
  <c r="IQ77" i="1"/>
  <c r="JA76" i="1"/>
  <c r="IY76" i="1"/>
  <c r="IW76" i="1"/>
  <c r="IS76" i="1"/>
  <c r="IQ76" i="1"/>
  <c r="JA75" i="1"/>
  <c r="IY75" i="1"/>
  <c r="IW75" i="1"/>
  <c r="IS75" i="1"/>
  <c r="IQ75" i="1"/>
  <c r="JA74" i="1"/>
  <c r="IY74" i="1"/>
  <c r="IW74" i="1"/>
  <c r="IU74" i="1"/>
  <c r="IS74" i="1"/>
  <c r="IQ74" i="1"/>
  <c r="JA73" i="1"/>
  <c r="IY73" i="1"/>
  <c r="IW73" i="1"/>
  <c r="IS73" i="1"/>
  <c r="IQ73" i="1"/>
  <c r="JA72" i="1"/>
  <c r="IY72" i="1"/>
  <c r="IW72" i="1"/>
  <c r="IS72" i="1"/>
  <c r="IQ72" i="1"/>
  <c r="JB57" i="1"/>
  <c r="IZ56" i="1"/>
  <c r="IX56" i="1"/>
  <c r="IV56" i="1"/>
  <c r="IR56" i="1"/>
  <c r="IP56" i="1"/>
  <c r="JA55" i="1"/>
  <c r="IY55" i="1"/>
  <c r="IW55" i="1"/>
  <c r="IS55" i="1"/>
  <c r="IQ55" i="1"/>
  <c r="IQ54" i="1"/>
  <c r="IQ53" i="1"/>
  <c r="IQ52" i="1"/>
  <c r="IQ51" i="1"/>
  <c r="JA50" i="1"/>
  <c r="IY50" i="1"/>
  <c r="IW50" i="1"/>
  <c r="IU50" i="1"/>
  <c r="IS50" i="1"/>
  <c r="IQ50" i="1"/>
  <c r="JA49" i="1"/>
  <c r="IY49" i="1"/>
  <c r="IW49" i="1"/>
  <c r="IU49" i="1"/>
  <c r="IS49" i="1"/>
  <c r="IQ49" i="1"/>
  <c r="JA48" i="1"/>
  <c r="IY48" i="1"/>
  <c r="IW48" i="1"/>
  <c r="IU48" i="1"/>
  <c r="IS48" i="1"/>
  <c r="IQ48" i="1"/>
  <c r="JA47" i="1"/>
  <c r="IY47" i="1"/>
  <c r="IW47" i="1"/>
  <c r="IU47" i="1"/>
  <c r="IS47" i="1"/>
  <c r="IQ47" i="1"/>
  <c r="JA46" i="1"/>
  <c r="IY46" i="1"/>
  <c r="IW46" i="1"/>
  <c r="IS46" i="1"/>
  <c r="IQ46" i="1"/>
  <c r="JA45" i="1"/>
  <c r="IY45" i="1"/>
  <c r="IW45" i="1"/>
  <c r="IS45" i="1"/>
  <c r="IQ45" i="1"/>
  <c r="JA44" i="1"/>
  <c r="IY44" i="1"/>
  <c r="IW44" i="1"/>
  <c r="IU44" i="1"/>
  <c r="IS44" i="1"/>
  <c r="IQ44" i="1"/>
  <c r="JA43" i="1"/>
  <c r="IY43" i="1"/>
  <c r="IW43" i="1"/>
  <c r="IS43" i="1"/>
  <c r="IQ43" i="1"/>
  <c r="JA42" i="1"/>
  <c r="IY42" i="1"/>
  <c r="IW42" i="1"/>
  <c r="IS42" i="1"/>
  <c r="IQ42" i="1"/>
  <c r="IQ56" i="1" s="1"/>
  <c r="IQ58" i="1" s="1"/>
  <c r="JB28" i="1"/>
  <c r="IX27" i="1"/>
  <c r="IV27" i="1"/>
  <c r="IR27" i="1"/>
  <c r="IP27" i="1"/>
  <c r="JA26" i="1"/>
  <c r="IY26" i="1"/>
  <c r="IW26" i="1"/>
  <c r="IS26" i="1"/>
  <c r="IQ26" i="1"/>
  <c r="IQ25" i="1"/>
  <c r="IQ24" i="1"/>
  <c r="IQ23" i="1"/>
  <c r="IQ22" i="1"/>
  <c r="JA21" i="1"/>
  <c r="IY21" i="1"/>
  <c r="IW21" i="1"/>
  <c r="IS21" i="1"/>
  <c r="IQ21" i="1"/>
  <c r="JA20" i="1"/>
  <c r="IY20" i="1"/>
  <c r="IW20" i="1"/>
  <c r="IU20" i="1"/>
  <c r="IS20" i="1"/>
  <c r="IQ20" i="1"/>
  <c r="JA19" i="1"/>
  <c r="IY19" i="1"/>
  <c r="IW19" i="1"/>
  <c r="IU19" i="1"/>
  <c r="IS19" i="1"/>
  <c r="IQ19" i="1"/>
  <c r="JA18" i="1"/>
  <c r="IY18" i="1"/>
  <c r="IW18" i="1"/>
  <c r="IU18" i="1"/>
  <c r="IS18" i="1"/>
  <c r="IQ18" i="1"/>
  <c r="JA17" i="1"/>
  <c r="IY17" i="1"/>
  <c r="IW17" i="1"/>
  <c r="IS17" i="1"/>
  <c r="IQ17" i="1"/>
  <c r="JA16" i="1"/>
  <c r="IY16" i="1"/>
  <c r="IW16" i="1"/>
  <c r="IS16" i="1"/>
  <c r="IQ16" i="1"/>
  <c r="JA15" i="1"/>
  <c r="IY15" i="1"/>
  <c r="IW15" i="1"/>
  <c r="IU15" i="1"/>
  <c r="IS15" i="1"/>
  <c r="IQ15" i="1"/>
  <c r="JA14" i="1"/>
  <c r="IY14" i="1"/>
  <c r="IW14" i="1"/>
  <c r="IS14" i="1"/>
  <c r="IQ14" i="1"/>
  <c r="JA13" i="1"/>
  <c r="IY13" i="1"/>
  <c r="IW13" i="1"/>
  <c r="IS13" i="1"/>
  <c r="IQ13" i="1"/>
  <c r="IK110" i="1"/>
  <c r="II110" i="1"/>
  <c r="IG110" i="1"/>
  <c r="IC110" i="1"/>
  <c r="IA110" i="1"/>
  <c r="IJ108" i="1"/>
  <c r="IK108" i="1" s="1"/>
  <c r="IH108" i="1"/>
  <c r="II108" i="1" s="1"/>
  <c r="IF108" i="1"/>
  <c r="IG108" i="1" s="1"/>
  <c r="IB108" i="1"/>
  <c r="IC108" i="1" s="1"/>
  <c r="HZ108" i="1"/>
  <c r="IA108" i="1" s="1"/>
  <c r="HZ107" i="1"/>
  <c r="IA107" i="1" s="1"/>
  <c r="HZ106" i="1"/>
  <c r="IA106" i="1" s="1"/>
  <c r="HZ105" i="1"/>
  <c r="IA105" i="1" s="1"/>
  <c r="HZ104" i="1"/>
  <c r="IA104" i="1" s="1"/>
  <c r="IJ103" i="1"/>
  <c r="IK103" i="1" s="1"/>
  <c r="IH103" i="1"/>
  <c r="II103" i="1" s="1"/>
  <c r="IF103" i="1"/>
  <c r="IG103" i="1" s="1"/>
  <c r="ID103" i="1"/>
  <c r="IE103" i="1" s="1"/>
  <c r="IB103" i="1"/>
  <c r="IC103" i="1" s="1"/>
  <c r="HZ103" i="1"/>
  <c r="IA103" i="1" s="1"/>
  <c r="IJ102" i="1"/>
  <c r="IK102" i="1" s="1"/>
  <c r="IH102" i="1"/>
  <c r="II102" i="1" s="1"/>
  <c r="IF102" i="1"/>
  <c r="IG102" i="1" s="1"/>
  <c r="ID102" i="1"/>
  <c r="IE102" i="1" s="1"/>
  <c r="IB102" i="1"/>
  <c r="IC102" i="1" s="1"/>
  <c r="HZ102" i="1"/>
  <c r="IA102" i="1" s="1"/>
  <c r="IJ101" i="1"/>
  <c r="IK101" i="1" s="1"/>
  <c r="IH101" i="1"/>
  <c r="II101" i="1" s="1"/>
  <c r="IF101" i="1"/>
  <c r="IG101" i="1" s="1"/>
  <c r="ID101" i="1"/>
  <c r="IE101" i="1" s="1"/>
  <c r="IB101" i="1"/>
  <c r="IC101" i="1" s="1"/>
  <c r="HZ101" i="1"/>
  <c r="IA101" i="1" s="1"/>
  <c r="IJ100" i="1"/>
  <c r="IK100" i="1" s="1"/>
  <c r="IH100" i="1"/>
  <c r="II100" i="1" s="1"/>
  <c r="IF100" i="1"/>
  <c r="IG100" i="1" s="1"/>
  <c r="ID100" i="1"/>
  <c r="IE100" i="1" s="1"/>
  <c r="IB100" i="1"/>
  <c r="IC100" i="1" s="1"/>
  <c r="HZ100" i="1"/>
  <c r="IA100" i="1" s="1"/>
  <c r="IJ99" i="1"/>
  <c r="IK99" i="1" s="1"/>
  <c r="IH99" i="1"/>
  <c r="II99" i="1" s="1"/>
  <c r="IF99" i="1"/>
  <c r="IG99" i="1" s="1"/>
  <c r="IB99" i="1"/>
  <c r="IC99" i="1" s="1"/>
  <c r="HZ99" i="1"/>
  <c r="IA99" i="1" s="1"/>
  <c r="IJ98" i="1"/>
  <c r="IK98" i="1" s="1"/>
  <c r="IH98" i="1"/>
  <c r="II98" i="1" s="1"/>
  <c r="IF98" i="1"/>
  <c r="IG98" i="1" s="1"/>
  <c r="IB98" i="1"/>
  <c r="IC98" i="1" s="1"/>
  <c r="HZ98" i="1"/>
  <c r="IA98" i="1" s="1"/>
  <c r="IJ97" i="1"/>
  <c r="IK97" i="1" s="1"/>
  <c r="IH97" i="1"/>
  <c r="II97" i="1" s="1"/>
  <c r="IF97" i="1"/>
  <c r="IG97" i="1" s="1"/>
  <c r="ID97" i="1"/>
  <c r="IE97" i="1" s="1"/>
  <c r="IB97" i="1"/>
  <c r="IC97" i="1" s="1"/>
  <c r="HZ97" i="1"/>
  <c r="IA97" i="1" s="1"/>
  <c r="IJ96" i="1"/>
  <c r="IK96" i="1" s="1"/>
  <c r="IH96" i="1"/>
  <c r="II96" i="1" s="1"/>
  <c r="IF96" i="1"/>
  <c r="IG96" i="1" s="1"/>
  <c r="IB96" i="1"/>
  <c r="IC96" i="1" s="1"/>
  <c r="HZ96" i="1"/>
  <c r="IA96" i="1" s="1"/>
  <c r="IJ95" i="1"/>
  <c r="IH95" i="1"/>
  <c r="IF95" i="1"/>
  <c r="IB95" i="1"/>
  <c r="IB109" i="1" s="1"/>
  <c r="HZ95" i="1"/>
  <c r="IL87" i="1"/>
  <c r="IJ86" i="1"/>
  <c r="IH86" i="1"/>
  <c r="IF86" i="1"/>
  <c r="IB86" i="1"/>
  <c r="HZ86" i="1"/>
  <c r="IK85" i="1"/>
  <c r="II85" i="1"/>
  <c r="IG85" i="1"/>
  <c r="IC85" i="1"/>
  <c r="IA85" i="1"/>
  <c r="IA84" i="1"/>
  <c r="IA83" i="1"/>
  <c r="IA82" i="1"/>
  <c r="IA81" i="1"/>
  <c r="IK80" i="1"/>
  <c r="II80" i="1"/>
  <c r="IG80" i="1"/>
  <c r="IE80" i="1"/>
  <c r="IC80" i="1"/>
  <c r="IA80" i="1"/>
  <c r="IK79" i="1"/>
  <c r="II79" i="1"/>
  <c r="IG79" i="1"/>
  <c r="IE79" i="1"/>
  <c r="IC79" i="1"/>
  <c r="IA79" i="1"/>
  <c r="IK78" i="1"/>
  <c r="II78" i="1"/>
  <c r="IG78" i="1"/>
  <c r="IE78" i="1"/>
  <c r="IC78" i="1"/>
  <c r="IA78" i="1"/>
  <c r="IK77" i="1"/>
  <c r="II77" i="1"/>
  <c r="IG77" i="1"/>
  <c r="IE77" i="1"/>
  <c r="IC77" i="1"/>
  <c r="IA77" i="1"/>
  <c r="IK76" i="1"/>
  <c r="II76" i="1"/>
  <c r="IG76" i="1"/>
  <c r="IC76" i="1"/>
  <c r="IA76" i="1"/>
  <c r="IK75" i="1"/>
  <c r="II75" i="1"/>
  <c r="IG75" i="1"/>
  <c r="IC75" i="1"/>
  <c r="IA75" i="1"/>
  <c r="IK74" i="1"/>
  <c r="II74" i="1"/>
  <c r="IG74" i="1"/>
  <c r="IE74" i="1"/>
  <c r="IC74" i="1"/>
  <c r="IA74" i="1"/>
  <c r="IK73" i="1"/>
  <c r="II73" i="1"/>
  <c r="IG73" i="1"/>
  <c r="IC73" i="1"/>
  <c r="IA73" i="1"/>
  <c r="IK72" i="1"/>
  <c r="IK86" i="1" s="1"/>
  <c r="II72" i="1"/>
  <c r="IG72" i="1"/>
  <c r="IC72" i="1"/>
  <c r="IA72" i="1"/>
  <c r="IL57" i="1"/>
  <c r="IJ56" i="1"/>
  <c r="IH56" i="1"/>
  <c r="IF56" i="1"/>
  <c r="IB56" i="1"/>
  <c r="HZ56" i="1"/>
  <c r="IK55" i="1"/>
  <c r="II55" i="1"/>
  <c r="IG55" i="1"/>
  <c r="IC55" i="1"/>
  <c r="IA55" i="1"/>
  <c r="IA54" i="1"/>
  <c r="IA53" i="1"/>
  <c r="IA52" i="1"/>
  <c r="IA51" i="1"/>
  <c r="IK50" i="1"/>
  <c r="II50" i="1"/>
  <c r="IG50" i="1"/>
  <c r="IE50" i="1"/>
  <c r="IC50" i="1"/>
  <c r="IA50" i="1"/>
  <c r="IK49" i="1"/>
  <c r="II49" i="1"/>
  <c r="IG49" i="1"/>
  <c r="IE49" i="1"/>
  <c r="IC49" i="1"/>
  <c r="IA49" i="1"/>
  <c r="IK48" i="1"/>
  <c r="II48" i="1"/>
  <c r="IG48" i="1"/>
  <c r="IE48" i="1"/>
  <c r="IC48" i="1"/>
  <c r="IA48" i="1"/>
  <c r="IK47" i="1"/>
  <c r="II47" i="1"/>
  <c r="IG47" i="1"/>
  <c r="IE47" i="1"/>
  <c r="IC47" i="1"/>
  <c r="IA47" i="1"/>
  <c r="IK46" i="1"/>
  <c r="II46" i="1"/>
  <c r="IG46" i="1"/>
  <c r="IC46" i="1"/>
  <c r="IA46" i="1"/>
  <c r="IK45" i="1"/>
  <c r="II45" i="1"/>
  <c r="IG45" i="1"/>
  <c r="IC45" i="1"/>
  <c r="IA45" i="1"/>
  <c r="IK44" i="1"/>
  <c r="II44" i="1"/>
  <c r="IG44" i="1"/>
  <c r="IE44" i="1"/>
  <c r="IC44" i="1"/>
  <c r="IA44" i="1"/>
  <c r="IK43" i="1"/>
  <c r="II43" i="1"/>
  <c r="IG43" i="1"/>
  <c r="IC43" i="1"/>
  <c r="IA43" i="1"/>
  <c r="IK42" i="1"/>
  <c r="II42" i="1"/>
  <c r="IG42" i="1"/>
  <c r="IC42" i="1"/>
  <c r="IA42" i="1"/>
  <c r="IL28" i="1"/>
  <c r="IJ27" i="1"/>
  <c r="IH27" i="1"/>
  <c r="IF27" i="1"/>
  <c r="IB27" i="1"/>
  <c r="HZ27" i="1"/>
  <c r="IK26" i="1"/>
  <c r="II26" i="1"/>
  <c r="IG26" i="1"/>
  <c r="IC26" i="1"/>
  <c r="IA26" i="1"/>
  <c r="IA25" i="1"/>
  <c r="IA24" i="1"/>
  <c r="IA23" i="1"/>
  <c r="IA22" i="1"/>
  <c r="IK21" i="1"/>
  <c r="II21" i="1"/>
  <c r="IG21" i="1"/>
  <c r="IC21" i="1"/>
  <c r="IA21" i="1"/>
  <c r="IK20" i="1"/>
  <c r="II20" i="1"/>
  <c r="IG20" i="1"/>
  <c r="IE20" i="1"/>
  <c r="IC20" i="1"/>
  <c r="IA20" i="1"/>
  <c r="IK19" i="1"/>
  <c r="II19" i="1"/>
  <c r="IG19" i="1"/>
  <c r="IE19" i="1"/>
  <c r="IC19" i="1"/>
  <c r="IA19" i="1"/>
  <c r="IK18" i="1"/>
  <c r="II18" i="1"/>
  <c r="IG18" i="1"/>
  <c r="IE18" i="1"/>
  <c r="IC18" i="1"/>
  <c r="IA18" i="1"/>
  <c r="IK17" i="1"/>
  <c r="II17" i="1"/>
  <c r="IG17" i="1"/>
  <c r="IC17" i="1"/>
  <c r="IA17" i="1"/>
  <c r="IK16" i="1"/>
  <c r="II16" i="1"/>
  <c r="IG16" i="1"/>
  <c r="IC16" i="1"/>
  <c r="IA16" i="1"/>
  <c r="IK15" i="1"/>
  <c r="II15" i="1"/>
  <c r="IG15" i="1"/>
  <c r="IE15" i="1"/>
  <c r="IC15" i="1"/>
  <c r="IA15" i="1"/>
  <c r="IK14" i="1"/>
  <c r="II14" i="1"/>
  <c r="IG14" i="1"/>
  <c r="IC14" i="1"/>
  <c r="IA14" i="1"/>
  <c r="IK13" i="1"/>
  <c r="II13" i="1"/>
  <c r="IG13" i="1"/>
  <c r="IC13" i="1"/>
  <c r="IA13" i="1"/>
  <c r="HQ42" i="1"/>
  <c r="HQ43" i="1"/>
  <c r="HQ44" i="1"/>
  <c r="HQ45" i="1"/>
  <c r="HQ46" i="1"/>
  <c r="HQ47" i="1"/>
  <c r="HQ48" i="1"/>
  <c r="HQ49" i="1"/>
  <c r="HQ50" i="1"/>
  <c r="HU110" i="1"/>
  <c r="HM110" i="1"/>
  <c r="HK110" i="1"/>
  <c r="HT108" i="1"/>
  <c r="HU108" i="1" s="1"/>
  <c r="HR108" i="1"/>
  <c r="HS108" i="1" s="1"/>
  <c r="HP108" i="1"/>
  <c r="HQ108" i="1" s="1"/>
  <c r="HL108" i="1"/>
  <c r="HM108" i="1" s="1"/>
  <c r="HJ108" i="1"/>
  <c r="HK108" i="1" s="1"/>
  <c r="HJ107" i="1"/>
  <c r="HK107" i="1" s="1"/>
  <c r="HJ106" i="1"/>
  <c r="HK106" i="1" s="1"/>
  <c r="HJ105" i="1"/>
  <c r="HK105" i="1" s="1"/>
  <c r="HJ104" i="1"/>
  <c r="HK104" i="1" s="1"/>
  <c r="HT103" i="1"/>
  <c r="HU103" i="1" s="1"/>
  <c r="HR103" i="1"/>
  <c r="HS103" i="1" s="1"/>
  <c r="HP103" i="1"/>
  <c r="HQ103" i="1" s="1"/>
  <c r="HN103" i="1"/>
  <c r="HO103" i="1" s="1"/>
  <c r="HL103" i="1"/>
  <c r="HM103" i="1" s="1"/>
  <c r="HJ103" i="1"/>
  <c r="HK103" i="1" s="1"/>
  <c r="HT102" i="1"/>
  <c r="HU102" i="1" s="1"/>
  <c r="HR102" i="1"/>
  <c r="HS102" i="1" s="1"/>
  <c r="HP102" i="1"/>
  <c r="HQ102" i="1" s="1"/>
  <c r="HN102" i="1"/>
  <c r="HO102" i="1" s="1"/>
  <c r="HL102" i="1"/>
  <c r="HM102" i="1" s="1"/>
  <c r="HJ102" i="1"/>
  <c r="HK102" i="1" s="1"/>
  <c r="HT101" i="1"/>
  <c r="HU101" i="1" s="1"/>
  <c r="HR101" i="1"/>
  <c r="HS101" i="1" s="1"/>
  <c r="HP101" i="1"/>
  <c r="HQ101" i="1" s="1"/>
  <c r="HJ101" i="1"/>
  <c r="HK101" i="1" s="1"/>
  <c r="HT100" i="1"/>
  <c r="HU100" i="1" s="1"/>
  <c r="HR100" i="1"/>
  <c r="HS100" i="1" s="1"/>
  <c r="HP100" i="1"/>
  <c r="HQ100" i="1" s="1"/>
  <c r="HN100" i="1"/>
  <c r="HO100" i="1" s="1"/>
  <c r="HL100" i="1"/>
  <c r="HM100" i="1" s="1"/>
  <c r="HJ100" i="1"/>
  <c r="HK100" i="1" s="1"/>
  <c r="HT99" i="1"/>
  <c r="HU99" i="1" s="1"/>
  <c r="HR99" i="1"/>
  <c r="HS99" i="1" s="1"/>
  <c r="HP99" i="1"/>
  <c r="HQ99" i="1" s="1"/>
  <c r="HL99" i="1"/>
  <c r="HM99" i="1" s="1"/>
  <c r="HJ99" i="1"/>
  <c r="HK99" i="1" s="1"/>
  <c r="HT98" i="1"/>
  <c r="HU98" i="1" s="1"/>
  <c r="HR98" i="1"/>
  <c r="HS98" i="1" s="1"/>
  <c r="HP98" i="1"/>
  <c r="HQ98" i="1" s="1"/>
  <c r="HL98" i="1"/>
  <c r="HM98" i="1" s="1"/>
  <c r="HJ98" i="1"/>
  <c r="HK98" i="1" s="1"/>
  <c r="HR97" i="1"/>
  <c r="HS97" i="1" s="1"/>
  <c r="HP97" i="1"/>
  <c r="HQ97" i="1" s="1"/>
  <c r="HJ97" i="1"/>
  <c r="HK97" i="1" s="1"/>
  <c r="HT96" i="1"/>
  <c r="HU96" i="1" s="1"/>
  <c r="HR96" i="1"/>
  <c r="HS96" i="1" s="1"/>
  <c r="HP96" i="1"/>
  <c r="HQ96" i="1" s="1"/>
  <c r="HL96" i="1"/>
  <c r="HM96" i="1" s="1"/>
  <c r="HJ96" i="1"/>
  <c r="HK96" i="1" s="1"/>
  <c r="HT95" i="1"/>
  <c r="HU95" i="1" s="1"/>
  <c r="HR95" i="1"/>
  <c r="HS95" i="1" s="1"/>
  <c r="HP95" i="1"/>
  <c r="HQ95" i="1" s="1"/>
  <c r="HJ95" i="1"/>
  <c r="HK95" i="1" s="1"/>
  <c r="HV87" i="1"/>
  <c r="HS110" i="1"/>
  <c r="HT86" i="1"/>
  <c r="HR86" i="1"/>
  <c r="HP86" i="1"/>
  <c r="HL86" i="1"/>
  <c r="HJ86" i="1"/>
  <c r="HU85" i="1"/>
  <c r="HS85" i="1"/>
  <c r="HQ85" i="1"/>
  <c r="HM85" i="1"/>
  <c r="HK85" i="1"/>
  <c r="HK84" i="1"/>
  <c r="HK83" i="1"/>
  <c r="HK82" i="1"/>
  <c r="HK81" i="1"/>
  <c r="HU80" i="1"/>
  <c r="HS80" i="1"/>
  <c r="HQ80" i="1"/>
  <c r="HO80" i="1"/>
  <c r="HM80" i="1"/>
  <c r="HK80" i="1"/>
  <c r="HU79" i="1"/>
  <c r="HS79" i="1"/>
  <c r="HQ79" i="1"/>
  <c r="HO79" i="1"/>
  <c r="HM79" i="1"/>
  <c r="HK79" i="1"/>
  <c r="HU78" i="1"/>
  <c r="HS78" i="1"/>
  <c r="HQ78" i="1"/>
  <c r="HO78" i="1"/>
  <c r="HM78" i="1"/>
  <c r="HK78" i="1"/>
  <c r="HU77" i="1"/>
  <c r="HS77" i="1"/>
  <c r="HQ77" i="1"/>
  <c r="HO77" i="1"/>
  <c r="HM77" i="1"/>
  <c r="HK77" i="1"/>
  <c r="HU76" i="1"/>
  <c r="HS76" i="1"/>
  <c r="HQ76" i="1"/>
  <c r="HM76" i="1"/>
  <c r="HK76" i="1"/>
  <c r="HU75" i="1"/>
  <c r="HS75" i="1"/>
  <c r="HQ75" i="1"/>
  <c r="HM75" i="1"/>
  <c r="HK75" i="1"/>
  <c r="HU74" i="1"/>
  <c r="HS74" i="1"/>
  <c r="HQ74" i="1"/>
  <c r="HO74" i="1"/>
  <c r="HM74" i="1"/>
  <c r="HK74" i="1"/>
  <c r="HU73" i="1"/>
  <c r="HS73" i="1"/>
  <c r="HQ73" i="1"/>
  <c r="HM73" i="1"/>
  <c r="HK73" i="1"/>
  <c r="HU72" i="1"/>
  <c r="HS72" i="1"/>
  <c r="HQ72" i="1"/>
  <c r="HM72" i="1"/>
  <c r="HM86" i="1" s="1"/>
  <c r="HM88" i="1" s="1"/>
  <c r="HK72" i="1"/>
  <c r="HK86" i="1" s="1"/>
  <c r="HK88" i="1" s="1"/>
  <c r="HQ110" i="1"/>
  <c r="HT56" i="1"/>
  <c r="HR56" i="1"/>
  <c r="HP56" i="1"/>
  <c r="HL56" i="1"/>
  <c r="HJ56" i="1"/>
  <c r="HU55" i="1"/>
  <c r="HS55" i="1"/>
  <c r="HQ55" i="1"/>
  <c r="HM55" i="1"/>
  <c r="HK55" i="1"/>
  <c r="HK54" i="1"/>
  <c r="HK53" i="1"/>
  <c r="HK52" i="1"/>
  <c r="HK51" i="1"/>
  <c r="HU50" i="1"/>
  <c r="HS50" i="1"/>
  <c r="HO50" i="1"/>
  <c r="HM50" i="1"/>
  <c r="HK50" i="1"/>
  <c r="HU49" i="1"/>
  <c r="HS49" i="1"/>
  <c r="HO49" i="1"/>
  <c r="HM49" i="1"/>
  <c r="HK49" i="1"/>
  <c r="HU48" i="1"/>
  <c r="HS48" i="1"/>
  <c r="HO48" i="1"/>
  <c r="HM48" i="1"/>
  <c r="HK48" i="1"/>
  <c r="HU47" i="1"/>
  <c r="HS47" i="1"/>
  <c r="HO47" i="1"/>
  <c r="HM47" i="1"/>
  <c r="HK47" i="1"/>
  <c r="HU46" i="1"/>
  <c r="HS46" i="1"/>
  <c r="HM46" i="1"/>
  <c r="HK46" i="1"/>
  <c r="HU45" i="1"/>
  <c r="HS45" i="1"/>
  <c r="HM45" i="1"/>
  <c r="HK45" i="1"/>
  <c r="HU44" i="1"/>
  <c r="HS44" i="1"/>
  <c r="HO44" i="1"/>
  <c r="HM44" i="1"/>
  <c r="HK44" i="1"/>
  <c r="HU43" i="1"/>
  <c r="HS43" i="1"/>
  <c r="HM43" i="1"/>
  <c r="HK43" i="1"/>
  <c r="HU42" i="1"/>
  <c r="HS42" i="1"/>
  <c r="HQ56" i="1"/>
  <c r="HQ58" i="1" s="1"/>
  <c r="HM42" i="1"/>
  <c r="HK42" i="1"/>
  <c r="HV28" i="1"/>
  <c r="HT27" i="1"/>
  <c r="HR27" i="1"/>
  <c r="HP27" i="1"/>
  <c r="HJ27" i="1"/>
  <c r="HU26" i="1"/>
  <c r="HS26" i="1"/>
  <c r="HQ26" i="1"/>
  <c r="HM26" i="1"/>
  <c r="HK26" i="1"/>
  <c r="HK25" i="1"/>
  <c r="HK24" i="1"/>
  <c r="HK23" i="1"/>
  <c r="HK22" i="1"/>
  <c r="HU21" i="1"/>
  <c r="HS21" i="1"/>
  <c r="HQ21" i="1"/>
  <c r="HM21" i="1"/>
  <c r="HK21" i="1"/>
  <c r="HU20" i="1"/>
  <c r="HS20" i="1"/>
  <c r="HQ20" i="1"/>
  <c r="HO20" i="1"/>
  <c r="HM20" i="1"/>
  <c r="HK20" i="1"/>
  <c r="HU19" i="1"/>
  <c r="HS19" i="1"/>
  <c r="HQ19" i="1"/>
  <c r="HO19" i="1"/>
  <c r="HN101" i="1"/>
  <c r="HO101" i="1" s="1"/>
  <c r="HM19" i="1"/>
  <c r="HL101" i="1"/>
  <c r="HM101" i="1" s="1"/>
  <c r="HK19" i="1"/>
  <c r="HU18" i="1"/>
  <c r="HS18" i="1"/>
  <c r="HQ18" i="1"/>
  <c r="HO18" i="1"/>
  <c r="HM18" i="1"/>
  <c r="HK18" i="1"/>
  <c r="HU17" i="1"/>
  <c r="HS17" i="1"/>
  <c r="HQ17" i="1"/>
  <c r="HM17" i="1"/>
  <c r="HK17" i="1"/>
  <c r="HU16" i="1"/>
  <c r="HS16" i="1"/>
  <c r="HQ16" i="1"/>
  <c r="HM16" i="1"/>
  <c r="HK16" i="1"/>
  <c r="HU15" i="1"/>
  <c r="HT97" i="1"/>
  <c r="HU97" i="1" s="1"/>
  <c r="HS15" i="1"/>
  <c r="HQ15" i="1"/>
  <c r="HO15" i="1"/>
  <c r="HN97" i="1"/>
  <c r="HO97" i="1" s="1"/>
  <c r="HM15" i="1"/>
  <c r="HL97" i="1"/>
  <c r="HM97" i="1" s="1"/>
  <c r="HK15" i="1"/>
  <c r="HU14" i="1"/>
  <c r="HS14" i="1"/>
  <c r="HQ14" i="1"/>
  <c r="HM14" i="1"/>
  <c r="HK14" i="1"/>
  <c r="HU13" i="1"/>
  <c r="HS13" i="1"/>
  <c r="HQ13" i="1"/>
  <c r="HK13" i="1"/>
  <c r="FU15" i="1"/>
  <c r="FF15" i="1"/>
  <c r="EQ15" i="1"/>
  <c r="EB15" i="1"/>
  <c r="AD26" i="1"/>
  <c r="AD21" i="1"/>
  <c r="AD20" i="1"/>
  <c r="AD19" i="1"/>
  <c r="AD18" i="1"/>
  <c r="AD17" i="1"/>
  <c r="AD16" i="1"/>
  <c r="AD15" i="1"/>
  <c r="AD14" i="1"/>
  <c r="AD13" i="1"/>
  <c r="AB26" i="1"/>
  <c r="AB21" i="1"/>
  <c r="AB20" i="1"/>
  <c r="AB19" i="1"/>
  <c r="AB18" i="1"/>
  <c r="AB17" i="1"/>
  <c r="AB16" i="1"/>
  <c r="AB15" i="1"/>
  <c r="AB14" i="1"/>
  <c r="AB13" i="1"/>
  <c r="Z26" i="1"/>
  <c r="Z21" i="1"/>
  <c r="Z20" i="1"/>
  <c r="Z19" i="1"/>
  <c r="Z18" i="1"/>
  <c r="Z17" i="1"/>
  <c r="Z16" i="1"/>
  <c r="Z15" i="1"/>
  <c r="Z14" i="1"/>
  <c r="Z13" i="1"/>
  <c r="X21" i="1"/>
  <c r="X20" i="1"/>
  <c r="X19" i="1"/>
  <c r="X18" i="1"/>
  <c r="X15" i="1"/>
  <c r="V26" i="1"/>
  <c r="V21" i="1"/>
  <c r="V20" i="1"/>
  <c r="V19" i="1"/>
  <c r="V18" i="1"/>
  <c r="V17" i="1"/>
  <c r="V16" i="1"/>
  <c r="V15" i="1"/>
  <c r="V14" i="1"/>
  <c r="V13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V55" i="1"/>
  <c r="V50" i="1"/>
  <c r="V49" i="1"/>
  <c r="V48" i="1"/>
  <c r="V47" i="1"/>
  <c r="V46" i="1"/>
  <c r="V45" i="1"/>
  <c r="V44" i="1"/>
  <c r="V43" i="1"/>
  <c r="V42" i="1"/>
  <c r="X50" i="1"/>
  <c r="X49" i="1"/>
  <c r="X48" i="1"/>
  <c r="X47" i="1"/>
  <c r="X44" i="1"/>
  <c r="Z55" i="1"/>
  <c r="Z50" i="1"/>
  <c r="Z49" i="1"/>
  <c r="Z48" i="1"/>
  <c r="Z47" i="1"/>
  <c r="Z46" i="1"/>
  <c r="Z45" i="1"/>
  <c r="Z44" i="1"/>
  <c r="Z43" i="1"/>
  <c r="Z42" i="1"/>
  <c r="AB55" i="1"/>
  <c r="AB50" i="1"/>
  <c r="AB49" i="1"/>
  <c r="AB48" i="1"/>
  <c r="AB47" i="1"/>
  <c r="AB46" i="1"/>
  <c r="AB45" i="1"/>
  <c r="AB44" i="1"/>
  <c r="AB43" i="1"/>
  <c r="AB42" i="1"/>
  <c r="AD55" i="1"/>
  <c r="AD50" i="1"/>
  <c r="AD49" i="1"/>
  <c r="AD48" i="1"/>
  <c r="AD47" i="1"/>
  <c r="AD46" i="1"/>
  <c r="AD45" i="1"/>
  <c r="AD44" i="1"/>
  <c r="AD43" i="1"/>
  <c r="AD42" i="1"/>
  <c r="AD85" i="1"/>
  <c r="AD80" i="1"/>
  <c r="AD79" i="1"/>
  <c r="AD78" i="1"/>
  <c r="AD77" i="1"/>
  <c r="AD76" i="1"/>
  <c r="AD75" i="1"/>
  <c r="AD74" i="1"/>
  <c r="AD73" i="1"/>
  <c r="AD72" i="1"/>
  <c r="AB85" i="1"/>
  <c r="AB80" i="1"/>
  <c r="AB79" i="1"/>
  <c r="AB78" i="1"/>
  <c r="AB77" i="1"/>
  <c r="AB76" i="1"/>
  <c r="AB75" i="1"/>
  <c r="AB74" i="1"/>
  <c r="AB73" i="1"/>
  <c r="AB72" i="1"/>
  <c r="Z85" i="1"/>
  <c r="Z80" i="1"/>
  <c r="Z79" i="1"/>
  <c r="Z78" i="1"/>
  <c r="Z77" i="1"/>
  <c r="Z76" i="1"/>
  <c r="Z75" i="1"/>
  <c r="Z74" i="1"/>
  <c r="Z73" i="1"/>
  <c r="Z72" i="1"/>
  <c r="X80" i="1"/>
  <c r="X79" i="1"/>
  <c r="X78" i="1"/>
  <c r="X77" i="1"/>
  <c r="X74" i="1"/>
  <c r="V85" i="1"/>
  <c r="V80" i="1"/>
  <c r="V79" i="1"/>
  <c r="V78" i="1"/>
  <c r="V77" i="1"/>
  <c r="V76" i="1"/>
  <c r="V75" i="1"/>
  <c r="V74" i="1"/>
  <c r="V73" i="1"/>
  <c r="V72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L85" i="1"/>
  <c r="AL80" i="1"/>
  <c r="AL79" i="1"/>
  <c r="AL78" i="1"/>
  <c r="AL77" i="1"/>
  <c r="AL76" i="1"/>
  <c r="AL75" i="1"/>
  <c r="AL74" i="1"/>
  <c r="AL73" i="1"/>
  <c r="AL72" i="1"/>
  <c r="AN80" i="1"/>
  <c r="AN79" i="1"/>
  <c r="AN78" i="1"/>
  <c r="AN77" i="1"/>
  <c r="AN74" i="1"/>
  <c r="AP85" i="1"/>
  <c r="AP80" i="1"/>
  <c r="AP79" i="1"/>
  <c r="AP78" i="1"/>
  <c r="AP77" i="1"/>
  <c r="AP76" i="1"/>
  <c r="AP75" i="1"/>
  <c r="AP74" i="1"/>
  <c r="AP73" i="1"/>
  <c r="AP72" i="1"/>
  <c r="AR85" i="1"/>
  <c r="AR80" i="1"/>
  <c r="AR79" i="1"/>
  <c r="AR78" i="1"/>
  <c r="AR77" i="1"/>
  <c r="AR76" i="1"/>
  <c r="AR75" i="1"/>
  <c r="AR74" i="1"/>
  <c r="AR73" i="1"/>
  <c r="AR72" i="1"/>
  <c r="AT85" i="1"/>
  <c r="AT80" i="1"/>
  <c r="AT79" i="1"/>
  <c r="AT78" i="1"/>
  <c r="AT77" i="1"/>
  <c r="AT76" i="1"/>
  <c r="AT75" i="1"/>
  <c r="AT74" i="1"/>
  <c r="AT73" i="1"/>
  <c r="AT72" i="1"/>
  <c r="AT43" i="1"/>
  <c r="AT55" i="1"/>
  <c r="AT50" i="1"/>
  <c r="AT49" i="1"/>
  <c r="AT48" i="1"/>
  <c r="AT47" i="1"/>
  <c r="AT46" i="1"/>
  <c r="AT45" i="1"/>
  <c r="AT44" i="1"/>
  <c r="AT42" i="1"/>
  <c r="AR55" i="1"/>
  <c r="AR50" i="1"/>
  <c r="AR49" i="1"/>
  <c r="AR48" i="1"/>
  <c r="AR47" i="1"/>
  <c r="AR46" i="1"/>
  <c r="AR45" i="1"/>
  <c r="AR44" i="1"/>
  <c r="AR43" i="1"/>
  <c r="AR42" i="1"/>
  <c r="AP55" i="1"/>
  <c r="AP50" i="1"/>
  <c r="AP49" i="1"/>
  <c r="AP48" i="1"/>
  <c r="AP47" i="1"/>
  <c r="AP46" i="1"/>
  <c r="AP45" i="1"/>
  <c r="AP44" i="1"/>
  <c r="AP43" i="1"/>
  <c r="AP42" i="1"/>
  <c r="AN50" i="1"/>
  <c r="AN49" i="1"/>
  <c r="AN48" i="1"/>
  <c r="AN47" i="1"/>
  <c r="AN44" i="1"/>
  <c r="AL55" i="1"/>
  <c r="AL50" i="1"/>
  <c r="AL49" i="1"/>
  <c r="AL48" i="1"/>
  <c r="AL47" i="1"/>
  <c r="AL46" i="1"/>
  <c r="AL45" i="1"/>
  <c r="AL44" i="1"/>
  <c r="AL43" i="1"/>
  <c r="AL42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N21" i="1"/>
  <c r="AN20" i="1"/>
  <c r="AN19" i="1"/>
  <c r="AN18" i="1"/>
  <c r="AN15" i="1"/>
  <c r="AP26" i="1"/>
  <c r="AP21" i="1"/>
  <c r="AP20" i="1"/>
  <c r="AP19" i="1"/>
  <c r="AP18" i="1"/>
  <c r="AP17" i="1"/>
  <c r="AP16" i="1"/>
  <c r="AP15" i="1"/>
  <c r="AP14" i="1"/>
  <c r="AP13" i="1"/>
  <c r="AR26" i="1"/>
  <c r="AR21" i="1"/>
  <c r="AR20" i="1"/>
  <c r="AR19" i="1"/>
  <c r="AR18" i="1"/>
  <c r="AR17" i="1"/>
  <c r="AR16" i="1"/>
  <c r="AR15" i="1"/>
  <c r="AR14" i="1"/>
  <c r="AR13" i="1"/>
  <c r="AT26" i="1"/>
  <c r="AT21" i="1"/>
  <c r="AT20" i="1"/>
  <c r="AT19" i="1"/>
  <c r="AT18" i="1"/>
  <c r="AT17" i="1"/>
  <c r="AT16" i="1"/>
  <c r="AT15" i="1"/>
  <c r="AT14" i="1"/>
  <c r="AT13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BB26" i="1"/>
  <c r="BB21" i="1"/>
  <c r="BB20" i="1"/>
  <c r="BB19" i="1"/>
  <c r="BB18" i="1"/>
  <c r="BB17" i="1"/>
  <c r="BB16" i="1"/>
  <c r="BB15" i="1"/>
  <c r="BB14" i="1"/>
  <c r="BB13" i="1"/>
  <c r="BD21" i="1"/>
  <c r="BD20" i="1"/>
  <c r="BD19" i="1"/>
  <c r="BD18" i="1"/>
  <c r="BD15" i="1"/>
  <c r="BF26" i="1"/>
  <c r="BF21" i="1"/>
  <c r="BF20" i="1"/>
  <c r="BF19" i="1"/>
  <c r="BF18" i="1"/>
  <c r="BF17" i="1"/>
  <c r="BF16" i="1"/>
  <c r="BF15" i="1"/>
  <c r="BF14" i="1"/>
  <c r="BF13" i="1"/>
  <c r="BH26" i="1"/>
  <c r="BH21" i="1"/>
  <c r="BH20" i="1"/>
  <c r="BH19" i="1"/>
  <c r="BH18" i="1"/>
  <c r="BH17" i="1"/>
  <c r="BH16" i="1"/>
  <c r="BH15" i="1"/>
  <c r="BH14" i="1"/>
  <c r="BH13" i="1"/>
  <c r="BJ26" i="1"/>
  <c r="BJ21" i="1"/>
  <c r="BJ20" i="1"/>
  <c r="BJ19" i="1"/>
  <c r="BJ18" i="1"/>
  <c r="BJ17" i="1"/>
  <c r="BJ16" i="1"/>
  <c r="BJ15" i="1"/>
  <c r="BJ14" i="1"/>
  <c r="BJ13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BB55" i="1"/>
  <c r="BB50" i="1"/>
  <c r="BB49" i="1"/>
  <c r="BB48" i="1"/>
  <c r="BB47" i="1"/>
  <c r="BB46" i="1"/>
  <c r="BB45" i="1"/>
  <c r="BB44" i="1"/>
  <c r="BB43" i="1"/>
  <c r="BB42" i="1"/>
  <c r="BD50" i="1"/>
  <c r="BD49" i="1"/>
  <c r="BD48" i="1"/>
  <c r="BD47" i="1"/>
  <c r="BD44" i="1"/>
  <c r="BF55" i="1"/>
  <c r="BF50" i="1"/>
  <c r="BF49" i="1"/>
  <c r="BF48" i="1"/>
  <c r="BF47" i="1"/>
  <c r="BF46" i="1"/>
  <c r="BF45" i="1"/>
  <c r="BF44" i="1"/>
  <c r="BF43" i="1"/>
  <c r="BF42" i="1"/>
  <c r="BH55" i="1"/>
  <c r="BH50" i="1"/>
  <c r="BH49" i="1"/>
  <c r="BH48" i="1"/>
  <c r="BH47" i="1"/>
  <c r="BH46" i="1"/>
  <c r="BH45" i="1"/>
  <c r="BH44" i="1"/>
  <c r="BH43" i="1"/>
  <c r="BH42" i="1"/>
  <c r="BJ55" i="1"/>
  <c r="BJ50" i="1"/>
  <c r="BJ49" i="1"/>
  <c r="BJ48" i="1"/>
  <c r="BJ47" i="1"/>
  <c r="BJ46" i="1"/>
  <c r="BJ45" i="1"/>
  <c r="BJ44" i="1"/>
  <c r="BJ43" i="1"/>
  <c r="BJ42" i="1"/>
  <c r="BJ85" i="1"/>
  <c r="BJ80" i="1"/>
  <c r="BJ79" i="1"/>
  <c r="BJ78" i="1"/>
  <c r="BJ77" i="1"/>
  <c r="BJ76" i="1"/>
  <c r="BJ75" i="1"/>
  <c r="BJ74" i="1"/>
  <c r="BJ73" i="1"/>
  <c r="BJ72" i="1"/>
  <c r="BH85" i="1"/>
  <c r="BH80" i="1"/>
  <c r="BH79" i="1"/>
  <c r="BH78" i="1"/>
  <c r="BH77" i="1"/>
  <c r="BH76" i="1"/>
  <c r="BH75" i="1"/>
  <c r="BH74" i="1"/>
  <c r="BH73" i="1"/>
  <c r="BH72" i="1"/>
  <c r="BF85" i="1"/>
  <c r="BF80" i="1"/>
  <c r="BF79" i="1"/>
  <c r="BF78" i="1"/>
  <c r="BF77" i="1"/>
  <c r="BF76" i="1"/>
  <c r="BF75" i="1"/>
  <c r="BF74" i="1"/>
  <c r="BF73" i="1"/>
  <c r="BF72" i="1"/>
  <c r="BD80" i="1"/>
  <c r="BD79" i="1"/>
  <c r="BD78" i="1"/>
  <c r="BD77" i="1"/>
  <c r="BD74" i="1"/>
  <c r="BB85" i="1"/>
  <c r="BB80" i="1"/>
  <c r="BB79" i="1"/>
  <c r="BB78" i="1"/>
  <c r="BB77" i="1"/>
  <c r="BB76" i="1"/>
  <c r="BB75" i="1"/>
  <c r="BB74" i="1"/>
  <c r="BB73" i="1"/>
  <c r="BB72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R85" i="1"/>
  <c r="BR80" i="1"/>
  <c r="BR79" i="1"/>
  <c r="BR78" i="1"/>
  <c r="BR77" i="1"/>
  <c r="BR76" i="1"/>
  <c r="BR75" i="1"/>
  <c r="BR74" i="1"/>
  <c r="BR73" i="1"/>
  <c r="BR72" i="1"/>
  <c r="BT80" i="1"/>
  <c r="BT79" i="1"/>
  <c r="BT78" i="1"/>
  <c r="BT77" i="1"/>
  <c r="BT74" i="1"/>
  <c r="BV85" i="1"/>
  <c r="BV80" i="1"/>
  <c r="BV79" i="1"/>
  <c r="BV78" i="1"/>
  <c r="BV77" i="1"/>
  <c r="BV76" i="1"/>
  <c r="BV75" i="1"/>
  <c r="BV74" i="1"/>
  <c r="BV73" i="1"/>
  <c r="BV72" i="1"/>
  <c r="BX85" i="1"/>
  <c r="BX80" i="1"/>
  <c r="BX79" i="1"/>
  <c r="BX78" i="1"/>
  <c r="BX77" i="1"/>
  <c r="BX76" i="1"/>
  <c r="BX75" i="1"/>
  <c r="BX74" i="1"/>
  <c r="BX73" i="1"/>
  <c r="BX72" i="1"/>
  <c r="BZ85" i="1"/>
  <c r="BZ80" i="1"/>
  <c r="BZ79" i="1"/>
  <c r="BZ78" i="1"/>
  <c r="BZ77" i="1"/>
  <c r="BZ76" i="1"/>
  <c r="BZ75" i="1"/>
  <c r="BZ74" i="1"/>
  <c r="BZ73" i="1"/>
  <c r="BZ72" i="1"/>
  <c r="BZ55" i="1"/>
  <c r="BZ50" i="1"/>
  <c r="BZ49" i="1"/>
  <c r="BZ48" i="1"/>
  <c r="BZ47" i="1"/>
  <c r="BZ46" i="1"/>
  <c r="BZ45" i="1"/>
  <c r="BZ44" i="1"/>
  <c r="BZ43" i="1"/>
  <c r="BZ42" i="1"/>
  <c r="BX55" i="1"/>
  <c r="BX50" i="1"/>
  <c r="BX49" i="1"/>
  <c r="BX48" i="1"/>
  <c r="BX47" i="1"/>
  <c r="BX46" i="1"/>
  <c r="BX45" i="1"/>
  <c r="BX44" i="1"/>
  <c r="BX43" i="1"/>
  <c r="BX42" i="1"/>
  <c r="BV55" i="1"/>
  <c r="BV50" i="1"/>
  <c r="BV49" i="1"/>
  <c r="BV48" i="1"/>
  <c r="BV47" i="1"/>
  <c r="BV46" i="1"/>
  <c r="BV45" i="1"/>
  <c r="BV44" i="1"/>
  <c r="BV43" i="1"/>
  <c r="BV42" i="1"/>
  <c r="BT50" i="1"/>
  <c r="BT49" i="1"/>
  <c r="BT48" i="1"/>
  <c r="BT47" i="1"/>
  <c r="BT44" i="1"/>
  <c r="BR55" i="1"/>
  <c r="BR50" i="1"/>
  <c r="BR49" i="1"/>
  <c r="BR48" i="1"/>
  <c r="BR47" i="1"/>
  <c r="BR46" i="1"/>
  <c r="BR45" i="1"/>
  <c r="BR44" i="1"/>
  <c r="BR43" i="1"/>
  <c r="BR42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R26" i="1"/>
  <c r="BR21" i="1"/>
  <c r="BR20" i="1"/>
  <c r="BR19" i="1"/>
  <c r="BR18" i="1"/>
  <c r="BR17" i="1"/>
  <c r="BR16" i="1"/>
  <c r="BR15" i="1"/>
  <c r="BR14" i="1"/>
  <c r="BR13" i="1"/>
  <c r="BT21" i="1"/>
  <c r="BT20" i="1"/>
  <c r="BT19" i="1"/>
  <c r="BT18" i="1"/>
  <c r="BT15" i="1"/>
  <c r="BV26" i="1"/>
  <c r="BV21" i="1"/>
  <c r="BV20" i="1"/>
  <c r="BV19" i="1"/>
  <c r="BV18" i="1"/>
  <c r="BV17" i="1"/>
  <c r="BV16" i="1"/>
  <c r="BV15" i="1"/>
  <c r="BV14" i="1"/>
  <c r="BV13" i="1"/>
  <c r="BX26" i="1"/>
  <c r="BX21" i="1"/>
  <c r="BX20" i="1"/>
  <c r="BX19" i="1"/>
  <c r="BX18" i="1"/>
  <c r="BX17" i="1"/>
  <c r="BX16" i="1"/>
  <c r="BX15" i="1"/>
  <c r="BX14" i="1"/>
  <c r="BX13" i="1"/>
  <c r="BZ26" i="1"/>
  <c r="BZ21" i="1"/>
  <c r="BZ20" i="1"/>
  <c r="BZ19" i="1"/>
  <c r="BZ18" i="1"/>
  <c r="BZ17" i="1"/>
  <c r="BZ16" i="1"/>
  <c r="BZ15" i="1"/>
  <c r="BZ14" i="1"/>
  <c r="BZ13" i="1"/>
  <c r="CO26" i="1"/>
  <c r="CO21" i="1"/>
  <c r="CO20" i="1"/>
  <c r="CO19" i="1"/>
  <c r="CO18" i="1"/>
  <c r="CO17" i="1"/>
  <c r="CO16" i="1"/>
  <c r="CO15" i="1"/>
  <c r="CO14" i="1"/>
  <c r="CO13" i="1"/>
  <c r="CM26" i="1"/>
  <c r="CM21" i="1"/>
  <c r="CM20" i="1"/>
  <c r="CM19" i="1"/>
  <c r="CM18" i="1"/>
  <c r="CM17" i="1"/>
  <c r="CM16" i="1"/>
  <c r="CM15" i="1"/>
  <c r="CM14" i="1"/>
  <c r="CM13" i="1"/>
  <c r="CK26" i="1"/>
  <c r="CK21" i="1"/>
  <c r="CK20" i="1"/>
  <c r="CK19" i="1"/>
  <c r="CK18" i="1"/>
  <c r="CK17" i="1"/>
  <c r="CK16" i="1"/>
  <c r="CK15" i="1"/>
  <c r="CK14" i="1"/>
  <c r="CK13" i="1"/>
  <c r="CI21" i="1"/>
  <c r="CI20" i="1"/>
  <c r="CI19" i="1"/>
  <c r="CI18" i="1"/>
  <c r="CI15" i="1"/>
  <c r="CG26" i="1"/>
  <c r="CG21" i="1"/>
  <c r="CG20" i="1"/>
  <c r="CG19" i="1"/>
  <c r="CG18" i="1"/>
  <c r="CG17" i="1"/>
  <c r="CG16" i="1"/>
  <c r="CG15" i="1"/>
  <c r="CG14" i="1"/>
  <c r="CG13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G55" i="1"/>
  <c r="CG50" i="1"/>
  <c r="CG49" i="1"/>
  <c r="CG48" i="1"/>
  <c r="CG47" i="1"/>
  <c r="CG46" i="1"/>
  <c r="CG45" i="1"/>
  <c r="CG44" i="1"/>
  <c r="CG43" i="1"/>
  <c r="CG42" i="1"/>
  <c r="CI50" i="1"/>
  <c r="CI49" i="1"/>
  <c r="CI48" i="1"/>
  <c r="CI47" i="1"/>
  <c r="CI44" i="1"/>
  <c r="CK55" i="1"/>
  <c r="CK50" i="1"/>
  <c r="CK49" i="1"/>
  <c r="CK48" i="1"/>
  <c r="CK47" i="1"/>
  <c r="CK46" i="1"/>
  <c r="CK45" i="1"/>
  <c r="CK44" i="1"/>
  <c r="CK43" i="1"/>
  <c r="CK42" i="1"/>
  <c r="CM55" i="1"/>
  <c r="CM50" i="1"/>
  <c r="CM49" i="1"/>
  <c r="CM48" i="1"/>
  <c r="CM47" i="1"/>
  <c r="CM46" i="1"/>
  <c r="CM45" i="1"/>
  <c r="CM44" i="1"/>
  <c r="CM43" i="1"/>
  <c r="CM42" i="1"/>
  <c r="CO55" i="1"/>
  <c r="CO50" i="1"/>
  <c r="CO49" i="1"/>
  <c r="CO48" i="1"/>
  <c r="CO47" i="1"/>
  <c r="CO46" i="1"/>
  <c r="CO45" i="1"/>
  <c r="CO44" i="1"/>
  <c r="CO43" i="1"/>
  <c r="CO42" i="1"/>
  <c r="CO85" i="1"/>
  <c r="CO80" i="1"/>
  <c r="CO79" i="1"/>
  <c r="CO78" i="1"/>
  <c r="CO77" i="1"/>
  <c r="CO76" i="1"/>
  <c r="CO75" i="1"/>
  <c r="CO74" i="1"/>
  <c r="CO73" i="1"/>
  <c r="CO72" i="1"/>
  <c r="CM85" i="1"/>
  <c r="CM80" i="1"/>
  <c r="CM79" i="1"/>
  <c r="CM78" i="1"/>
  <c r="CM77" i="1"/>
  <c r="CM76" i="1"/>
  <c r="CM75" i="1"/>
  <c r="CM74" i="1"/>
  <c r="CM73" i="1"/>
  <c r="CM72" i="1"/>
  <c r="CK85" i="1"/>
  <c r="CK80" i="1"/>
  <c r="CK79" i="1"/>
  <c r="CK78" i="1"/>
  <c r="CK77" i="1"/>
  <c r="CK76" i="1"/>
  <c r="CK75" i="1"/>
  <c r="CK74" i="1"/>
  <c r="CK73" i="1"/>
  <c r="CK72" i="1"/>
  <c r="CI80" i="1"/>
  <c r="CI79" i="1"/>
  <c r="CI78" i="1"/>
  <c r="CI77" i="1"/>
  <c r="CI74" i="1"/>
  <c r="CG85" i="1"/>
  <c r="CG80" i="1"/>
  <c r="CG79" i="1"/>
  <c r="CG78" i="1"/>
  <c r="CG77" i="1"/>
  <c r="CG76" i="1"/>
  <c r="CG75" i="1"/>
  <c r="CG74" i="1"/>
  <c r="CG73" i="1"/>
  <c r="CG72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U13" i="1"/>
  <c r="CV13" i="1"/>
  <c r="FT101" i="1"/>
  <c r="FU101" i="1" s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S26" i="1"/>
  <c r="FS21" i="1"/>
  <c r="FS20" i="1"/>
  <c r="FS19" i="1"/>
  <c r="FS18" i="1"/>
  <c r="FS17" i="1"/>
  <c r="FS16" i="1"/>
  <c r="FS15" i="1"/>
  <c r="FS14" i="1"/>
  <c r="FS13" i="1"/>
  <c r="FU20" i="1"/>
  <c r="FU19" i="1"/>
  <c r="FU18" i="1"/>
  <c r="FU17" i="1"/>
  <c r="FW26" i="1"/>
  <c r="FW21" i="1"/>
  <c r="FW20" i="1"/>
  <c r="FW19" i="1"/>
  <c r="FW18" i="1"/>
  <c r="FW17" i="1"/>
  <c r="FW16" i="1"/>
  <c r="FW15" i="1"/>
  <c r="FW14" i="1"/>
  <c r="FW13" i="1"/>
  <c r="FY26" i="1"/>
  <c r="FY21" i="1"/>
  <c r="FY20" i="1"/>
  <c r="FY19" i="1"/>
  <c r="FY18" i="1"/>
  <c r="FY17" i="1"/>
  <c r="FY16" i="1"/>
  <c r="FY15" i="1"/>
  <c r="FY14" i="1"/>
  <c r="FY13" i="1"/>
  <c r="GA26" i="1"/>
  <c r="GA21" i="1"/>
  <c r="GA20" i="1"/>
  <c r="GA19" i="1"/>
  <c r="GA18" i="1"/>
  <c r="GA17" i="1"/>
  <c r="GA16" i="1"/>
  <c r="GA15" i="1"/>
  <c r="GA14" i="1"/>
  <c r="GA13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S55" i="1"/>
  <c r="FS50" i="1"/>
  <c r="FS49" i="1"/>
  <c r="FS48" i="1"/>
  <c r="FS47" i="1"/>
  <c r="FS46" i="1"/>
  <c r="FS45" i="1"/>
  <c r="FS44" i="1"/>
  <c r="FS43" i="1"/>
  <c r="FS42" i="1"/>
  <c r="FU50" i="1"/>
  <c r="FU49" i="1"/>
  <c r="FU48" i="1"/>
  <c r="FU47" i="1"/>
  <c r="FU44" i="1"/>
  <c r="FW55" i="1"/>
  <c r="FW50" i="1"/>
  <c r="FW49" i="1"/>
  <c r="FW48" i="1"/>
  <c r="FW47" i="1"/>
  <c r="FW46" i="1"/>
  <c r="FW45" i="1"/>
  <c r="FW44" i="1"/>
  <c r="FW43" i="1"/>
  <c r="FW42" i="1"/>
  <c r="FY55" i="1"/>
  <c r="FY50" i="1"/>
  <c r="FY49" i="1"/>
  <c r="FY48" i="1"/>
  <c r="FY47" i="1"/>
  <c r="FY46" i="1"/>
  <c r="FY45" i="1"/>
  <c r="FY44" i="1"/>
  <c r="FY43" i="1"/>
  <c r="FY42" i="1"/>
  <c r="GA55" i="1"/>
  <c r="GA50" i="1"/>
  <c r="GA49" i="1"/>
  <c r="GA48" i="1"/>
  <c r="GA47" i="1"/>
  <c r="GA46" i="1"/>
  <c r="GA45" i="1"/>
  <c r="GA44" i="1"/>
  <c r="GA43" i="1"/>
  <c r="GA42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S85" i="1"/>
  <c r="FS80" i="1"/>
  <c r="FS79" i="1"/>
  <c r="FS78" i="1"/>
  <c r="FS77" i="1"/>
  <c r="FS76" i="1"/>
  <c r="FS75" i="1"/>
  <c r="FS74" i="1"/>
  <c r="FS73" i="1"/>
  <c r="FS72" i="1"/>
  <c r="FU80" i="1"/>
  <c r="FU79" i="1"/>
  <c r="FU78" i="1"/>
  <c r="FU77" i="1"/>
  <c r="FU74" i="1"/>
  <c r="FW85" i="1"/>
  <c r="FW80" i="1"/>
  <c r="FW79" i="1"/>
  <c r="FW78" i="1"/>
  <c r="FW77" i="1"/>
  <c r="FW76" i="1"/>
  <c r="FW75" i="1"/>
  <c r="FW74" i="1"/>
  <c r="FW73" i="1"/>
  <c r="FW72" i="1"/>
  <c r="FY85" i="1"/>
  <c r="FY80" i="1"/>
  <c r="FY79" i="1"/>
  <c r="FY78" i="1"/>
  <c r="FY77" i="1"/>
  <c r="FY76" i="1"/>
  <c r="FY75" i="1"/>
  <c r="FY74" i="1"/>
  <c r="FY73" i="1"/>
  <c r="FY72" i="1"/>
  <c r="GA85" i="1"/>
  <c r="GA80" i="1"/>
  <c r="GA79" i="1"/>
  <c r="GA78" i="1"/>
  <c r="GA77" i="1"/>
  <c r="GA76" i="1"/>
  <c r="GA75" i="1"/>
  <c r="GA74" i="1"/>
  <c r="GA73" i="1"/>
  <c r="GA72" i="1"/>
  <c r="FB85" i="1"/>
  <c r="FB84" i="1"/>
  <c r="FB83" i="1"/>
  <c r="FB82" i="1"/>
  <c r="FB81" i="1"/>
  <c r="FB80" i="1"/>
  <c r="FB79" i="1"/>
  <c r="FB78" i="1"/>
  <c r="FB77" i="1"/>
  <c r="FB76" i="1"/>
  <c r="FB75" i="1"/>
  <c r="FB74" i="1"/>
  <c r="FB73" i="1"/>
  <c r="FB72" i="1"/>
  <c r="FD85" i="1"/>
  <c r="FD80" i="1"/>
  <c r="FD79" i="1"/>
  <c r="FD78" i="1"/>
  <c r="FD77" i="1"/>
  <c r="FD76" i="1"/>
  <c r="FD75" i="1"/>
  <c r="FD74" i="1"/>
  <c r="FD73" i="1"/>
  <c r="FD72" i="1"/>
  <c r="FF80" i="1"/>
  <c r="FF79" i="1"/>
  <c r="FF78" i="1"/>
  <c r="FF77" i="1"/>
  <c r="FF74" i="1"/>
  <c r="FH85" i="1"/>
  <c r="FH80" i="1"/>
  <c r="FH79" i="1"/>
  <c r="FH78" i="1"/>
  <c r="FH77" i="1"/>
  <c r="FH76" i="1"/>
  <c r="FH75" i="1"/>
  <c r="FH74" i="1"/>
  <c r="FH73" i="1"/>
  <c r="FH72" i="1"/>
  <c r="FJ85" i="1"/>
  <c r="FJ80" i="1"/>
  <c r="FJ79" i="1"/>
  <c r="FJ78" i="1"/>
  <c r="FJ77" i="1"/>
  <c r="FJ76" i="1"/>
  <c r="FJ75" i="1"/>
  <c r="FJ74" i="1"/>
  <c r="FJ73" i="1"/>
  <c r="FJ72" i="1"/>
  <c r="FL85" i="1"/>
  <c r="FL80" i="1"/>
  <c r="FL79" i="1"/>
  <c r="FL78" i="1"/>
  <c r="FL77" i="1"/>
  <c r="FL76" i="1"/>
  <c r="FL75" i="1"/>
  <c r="FL74" i="1"/>
  <c r="FL73" i="1"/>
  <c r="FL72" i="1"/>
  <c r="FB55" i="1"/>
  <c r="FB54" i="1"/>
  <c r="FB53" i="1"/>
  <c r="FB52" i="1"/>
  <c r="FB51" i="1"/>
  <c r="FB50" i="1"/>
  <c r="FB49" i="1"/>
  <c r="FB48" i="1"/>
  <c r="FB47" i="1"/>
  <c r="FB46" i="1"/>
  <c r="FB45" i="1"/>
  <c r="FB44" i="1"/>
  <c r="FB43" i="1"/>
  <c r="FB42" i="1"/>
  <c r="FD55" i="1"/>
  <c r="FD50" i="1"/>
  <c r="FD49" i="1"/>
  <c r="FD48" i="1"/>
  <c r="FD47" i="1"/>
  <c r="FD46" i="1"/>
  <c r="FD45" i="1"/>
  <c r="FD44" i="1"/>
  <c r="FD43" i="1"/>
  <c r="FD42" i="1"/>
  <c r="FF50" i="1"/>
  <c r="FF49" i="1"/>
  <c r="FF48" i="1"/>
  <c r="FF47" i="1"/>
  <c r="FF44" i="1"/>
  <c r="FH55" i="1"/>
  <c r="FH50" i="1"/>
  <c r="FH49" i="1"/>
  <c r="FH48" i="1"/>
  <c r="FH47" i="1"/>
  <c r="FH46" i="1"/>
  <c r="FH45" i="1"/>
  <c r="FH44" i="1"/>
  <c r="FH43" i="1"/>
  <c r="FH42" i="1"/>
  <c r="FJ55" i="1"/>
  <c r="FJ50" i="1"/>
  <c r="FJ49" i="1"/>
  <c r="FJ48" i="1"/>
  <c r="FJ47" i="1"/>
  <c r="FJ46" i="1"/>
  <c r="FJ45" i="1"/>
  <c r="FJ44" i="1"/>
  <c r="FJ43" i="1"/>
  <c r="FJ42" i="1"/>
  <c r="FL55" i="1"/>
  <c r="FL50" i="1"/>
  <c r="FL49" i="1"/>
  <c r="FL48" i="1"/>
  <c r="FL47" i="1"/>
  <c r="FL46" i="1"/>
  <c r="FL45" i="1"/>
  <c r="FL44" i="1"/>
  <c r="FL43" i="1"/>
  <c r="FL42" i="1"/>
  <c r="FL26" i="1"/>
  <c r="FL21" i="1"/>
  <c r="FL20" i="1"/>
  <c r="FL19" i="1"/>
  <c r="FL18" i="1"/>
  <c r="FL17" i="1"/>
  <c r="FL16" i="1"/>
  <c r="FL15" i="1"/>
  <c r="FL14" i="1"/>
  <c r="FL13" i="1"/>
  <c r="FJ26" i="1"/>
  <c r="FJ21" i="1"/>
  <c r="FJ20" i="1"/>
  <c r="FJ19" i="1"/>
  <c r="FJ18" i="1"/>
  <c r="FJ17" i="1"/>
  <c r="FJ16" i="1"/>
  <c r="FJ15" i="1"/>
  <c r="FJ14" i="1"/>
  <c r="FJ13" i="1"/>
  <c r="FH26" i="1"/>
  <c r="FH21" i="1"/>
  <c r="FH20" i="1"/>
  <c r="FH19" i="1"/>
  <c r="FH18" i="1"/>
  <c r="FH17" i="1"/>
  <c r="FH16" i="1"/>
  <c r="FH15" i="1"/>
  <c r="FH14" i="1"/>
  <c r="FH13" i="1"/>
  <c r="FF20" i="1"/>
  <c r="FF19" i="1"/>
  <c r="FF18" i="1"/>
  <c r="FF17" i="1"/>
  <c r="FD26" i="1"/>
  <c r="FD21" i="1"/>
  <c r="FD20" i="1"/>
  <c r="FD19" i="1"/>
  <c r="FD18" i="1"/>
  <c r="FD17" i="1"/>
  <c r="FD16" i="1"/>
  <c r="FD15" i="1"/>
  <c r="FD14" i="1"/>
  <c r="FD13" i="1"/>
  <c r="FB26" i="1"/>
  <c r="FB25" i="1"/>
  <c r="FB24" i="1"/>
  <c r="FB23" i="1"/>
  <c r="FB22" i="1"/>
  <c r="FB21" i="1"/>
  <c r="FB20" i="1"/>
  <c r="FB19" i="1"/>
  <c r="FB18" i="1"/>
  <c r="FB17" i="1"/>
  <c r="FB16" i="1"/>
  <c r="FB15" i="1"/>
  <c r="FB14" i="1"/>
  <c r="FB13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O26" i="1"/>
  <c r="EO21" i="1"/>
  <c r="EO20" i="1"/>
  <c r="EO19" i="1"/>
  <c r="EO18" i="1"/>
  <c r="EO17" i="1"/>
  <c r="EO16" i="1"/>
  <c r="EO15" i="1"/>
  <c r="EO14" i="1"/>
  <c r="EO13" i="1"/>
  <c r="EQ20" i="1"/>
  <c r="EQ19" i="1"/>
  <c r="EQ18" i="1"/>
  <c r="EQ17" i="1"/>
  <c r="ES26" i="1"/>
  <c r="ES21" i="1"/>
  <c r="ES20" i="1"/>
  <c r="ES19" i="1"/>
  <c r="ES18" i="1"/>
  <c r="ES17" i="1"/>
  <c r="ES16" i="1"/>
  <c r="ES15" i="1"/>
  <c r="ES14" i="1"/>
  <c r="ES13" i="1"/>
  <c r="EU26" i="1"/>
  <c r="EU21" i="1"/>
  <c r="EU20" i="1"/>
  <c r="EU19" i="1"/>
  <c r="EU18" i="1"/>
  <c r="EU17" i="1"/>
  <c r="EU16" i="1"/>
  <c r="EU15" i="1"/>
  <c r="EU14" i="1"/>
  <c r="EU13" i="1"/>
  <c r="EW26" i="1"/>
  <c r="EW21" i="1"/>
  <c r="EW20" i="1"/>
  <c r="EW19" i="1"/>
  <c r="EW18" i="1"/>
  <c r="EW17" i="1"/>
  <c r="EW16" i="1"/>
  <c r="EW15" i="1"/>
  <c r="EW14" i="1"/>
  <c r="EW13" i="1"/>
  <c r="EW55" i="1"/>
  <c r="EW50" i="1"/>
  <c r="EW49" i="1"/>
  <c r="EW48" i="1"/>
  <c r="EW47" i="1"/>
  <c r="EW46" i="1"/>
  <c r="EW45" i="1"/>
  <c r="EW44" i="1"/>
  <c r="EW43" i="1"/>
  <c r="EW42" i="1"/>
  <c r="EU55" i="1"/>
  <c r="EU50" i="1"/>
  <c r="EU49" i="1"/>
  <c r="EU48" i="1"/>
  <c r="EU47" i="1"/>
  <c r="EU46" i="1"/>
  <c r="EU45" i="1"/>
  <c r="EU44" i="1"/>
  <c r="EU43" i="1"/>
  <c r="EU42" i="1"/>
  <c r="ES55" i="1"/>
  <c r="ES50" i="1"/>
  <c r="ES49" i="1"/>
  <c r="ES48" i="1"/>
  <c r="ES47" i="1"/>
  <c r="ES46" i="1"/>
  <c r="ES45" i="1"/>
  <c r="ES44" i="1"/>
  <c r="ES43" i="1"/>
  <c r="ES42" i="1"/>
  <c r="EQ50" i="1"/>
  <c r="EQ49" i="1"/>
  <c r="EQ48" i="1"/>
  <c r="EQ47" i="1"/>
  <c r="EQ44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O85" i="1"/>
  <c r="EO80" i="1"/>
  <c r="EO79" i="1"/>
  <c r="EO78" i="1"/>
  <c r="EO77" i="1"/>
  <c r="EO76" i="1"/>
  <c r="EO75" i="1"/>
  <c r="EO74" i="1"/>
  <c r="EO73" i="1"/>
  <c r="EO72" i="1"/>
  <c r="EQ80" i="1"/>
  <c r="EQ79" i="1"/>
  <c r="EQ78" i="1"/>
  <c r="EQ77" i="1"/>
  <c r="EQ74" i="1"/>
  <c r="ES85" i="1"/>
  <c r="ES80" i="1"/>
  <c r="ES79" i="1"/>
  <c r="ES78" i="1"/>
  <c r="ES77" i="1"/>
  <c r="ES76" i="1"/>
  <c r="ES75" i="1"/>
  <c r="ES74" i="1"/>
  <c r="ES73" i="1"/>
  <c r="ES72" i="1"/>
  <c r="EU85" i="1"/>
  <c r="EU80" i="1"/>
  <c r="EU79" i="1"/>
  <c r="EU78" i="1"/>
  <c r="EU77" i="1"/>
  <c r="EU76" i="1"/>
  <c r="EU75" i="1"/>
  <c r="EU74" i="1"/>
  <c r="EU73" i="1"/>
  <c r="EU72" i="1"/>
  <c r="EW85" i="1"/>
  <c r="EW80" i="1"/>
  <c r="EW79" i="1"/>
  <c r="EW78" i="1"/>
  <c r="EW77" i="1"/>
  <c r="EW76" i="1"/>
  <c r="EW75" i="1"/>
  <c r="EW74" i="1"/>
  <c r="EW73" i="1"/>
  <c r="EW72" i="1"/>
  <c r="DX85" i="1"/>
  <c r="DX84" i="1"/>
  <c r="DX83" i="1"/>
  <c r="DX82" i="1"/>
  <c r="DX81" i="1"/>
  <c r="DX80" i="1"/>
  <c r="DX79" i="1"/>
  <c r="DX78" i="1"/>
  <c r="DX77" i="1"/>
  <c r="DX76" i="1"/>
  <c r="DX75" i="1"/>
  <c r="DX74" i="1"/>
  <c r="DX73" i="1"/>
  <c r="DX72" i="1"/>
  <c r="DZ85" i="1"/>
  <c r="DZ80" i="1"/>
  <c r="DZ79" i="1"/>
  <c r="DZ78" i="1"/>
  <c r="DZ77" i="1"/>
  <c r="DZ76" i="1"/>
  <c r="DZ75" i="1"/>
  <c r="DZ74" i="1"/>
  <c r="DZ73" i="1"/>
  <c r="DZ72" i="1"/>
  <c r="EB80" i="1"/>
  <c r="EB79" i="1"/>
  <c r="EB78" i="1"/>
  <c r="EB77" i="1"/>
  <c r="EB74" i="1"/>
  <c r="ED85" i="1"/>
  <c r="ED80" i="1"/>
  <c r="ED79" i="1"/>
  <c r="ED78" i="1"/>
  <c r="ED77" i="1"/>
  <c r="ED76" i="1"/>
  <c r="ED75" i="1"/>
  <c r="ED74" i="1"/>
  <c r="ED73" i="1"/>
  <c r="ED72" i="1"/>
  <c r="EF85" i="1"/>
  <c r="EF80" i="1"/>
  <c r="EF79" i="1"/>
  <c r="EF78" i="1"/>
  <c r="EF77" i="1"/>
  <c r="EF76" i="1"/>
  <c r="EF75" i="1"/>
  <c r="EF74" i="1"/>
  <c r="EF73" i="1"/>
  <c r="EF72" i="1"/>
  <c r="EH85" i="1"/>
  <c r="EH80" i="1"/>
  <c r="EH79" i="1"/>
  <c r="EH78" i="1"/>
  <c r="EH77" i="1"/>
  <c r="EH76" i="1"/>
  <c r="EH75" i="1"/>
  <c r="EH74" i="1"/>
  <c r="EH73" i="1"/>
  <c r="EH72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Z42" i="1"/>
  <c r="DZ43" i="1"/>
  <c r="DZ44" i="1"/>
  <c r="DZ45" i="1"/>
  <c r="DZ46" i="1"/>
  <c r="DZ47" i="1"/>
  <c r="DZ48" i="1"/>
  <c r="DZ49" i="1"/>
  <c r="DZ50" i="1"/>
  <c r="DZ55" i="1"/>
  <c r="EB50" i="1"/>
  <c r="EB49" i="1"/>
  <c r="EB48" i="1"/>
  <c r="EB47" i="1"/>
  <c r="EB44" i="1"/>
  <c r="ED55" i="1"/>
  <c r="ED50" i="1"/>
  <c r="ED49" i="1"/>
  <c r="ED48" i="1"/>
  <c r="ED47" i="1"/>
  <c r="ED46" i="1"/>
  <c r="ED45" i="1"/>
  <c r="ED44" i="1"/>
  <c r="ED43" i="1"/>
  <c r="ED42" i="1"/>
  <c r="EF55" i="1"/>
  <c r="EF50" i="1"/>
  <c r="EF49" i="1"/>
  <c r="EF48" i="1"/>
  <c r="EF47" i="1"/>
  <c r="EF46" i="1"/>
  <c r="EF45" i="1"/>
  <c r="EF44" i="1"/>
  <c r="EF43" i="1"/>
  <c r="EF42" i="1"/>
  <c r="EH55" i="1"/>
  <c r="EH50" i="1"/>
  <c r="EH49" i="1"/>
  <c r="EH48" i="1"/>
  <c r="EH47" i="1"/>
  <c r="EH46" i="1"/>
  <c r="EH45" i="1"/>
  <c r="EH44" i="1"/>
  <c r="EH43" i="1"/>
  <c r="EH42" i="1"/>
  <c r="EH26" i="1"/>
  <c r="EH21" i="1"/>
  <c r="EH20" i="1"/>
  <c r="EH19" i="1"/>
  <c r="EH18" i="1"/>
  <c r="EH17" i="1"/>
  <c r="EH16" i="1"/>
  <c r="EH15" i="1"/>
  <c r="EH14" i="1"/>
  <c r="EH13" i="1"/>
  <c r="EF26" i="1"/>
  <c r="EF21" i="1"/>
  <c r="EF20" i="1"/>
  <c r="EF19" i="1"/>
  <c r="EF18" i="1"/>
  <c r="EF17" i="1"/>
  <c r="EF16" i="1"/>
  <c r="EF15" i="1"/>
  <c r="EF14" i="1"/>
  <c r="EF13" i="1"/>
  <c r="ED26" i="1"/>
  <c r="ED21" i="1"/>
  <c r="ED20" i="1"/>
  <c r="ED19" i="1"/>
  <c r="ED18" i="1"/>
  <c r="ED17" i="1"/>
  <c r="ED16" i="1"/>
  <c r="ED15" i="1"/>
  <c r="ED14" i="1"/>
  <c r="ED13" i="1"/>
  <c r="EB20" i="1"/>
  <c r="EB19" i="1"/>
  <c r="EB18" i="1"/>
  <c r="EB17" i="1"/>
  <c r="DZ26" i="1"/>
  <c r="DZ21" i="1"/>
  <c r="DZ20" i="1"/>
  <c r="DZ19" i="1"/>
  <c r="DZ18" i="1"/>
  <c r="DZ17" i="1"/>
  <c r="DZ16" i="1"/>
  <c r="DZ15" i="1"/>
  <c r="DZ14" i="1"/>
  <c r="DZ13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W27" i="1"/>
  <c r="EC27" i="1"/>
  <c r="EE27" i="1"/>
  <c r="EI28" i="1"/>
  <c r="DY56" i="1"/>
  <c r="EC56" i="1"/>
  <c r="EE56" i="1"/>
  <c r="EG56" i="1"/>
  <c r="EI57" i="1"/>
  <c r="DW86" i="1"/>
  <c r="DY86" i="1"/>
  <c r="EC86" i="1"/>
  <c r="EE86" i="1"/>
  <c r="EG86" i="1"/>
  <c r="EI87" i="1"/>
  <c r="DW95" i="1"/>
  <c r="DX95" i="1" s="1"/>
  <c r="DY95" i="1"/>
  <c r="DZ95" i="1" s="1"/>
  <c r="EC95" i="1"/>
  <c r="ED95" i="1" s="1"/>
  <c r="EE95" i="1"/>
  <c r="EF95" i="1" s="1"/>
  <c r="EG95" i="1"/>
  <c r="EH95" i="1" s="1"/>
  <c r="DW96" i="1"/>
  <c r="DX96" i="1" s="1"/>
  <c r="DY96" i="1"/>
  <c r="DZ96" i="1" s="1"/>
  <c r="EC96" i="1"/>
  <c r="ED96" i="1" s="1"/>
  <c r="EE96" i="1"/>
  <c r="EF96" i="1" s="1"/>
  <c r="EG96" i="1"/>
  <c r="EH96" i="1" s="1"/>
  <c r="DW97" i="1"/>
  <c r="DX97" i="1" s="1"/>
  <c r="DY97" i="1"/>
  <c r="DZ97" i="1" s="1"/>
  <c r="EA97" i="1"/>
  <c r="EB97" i="1" s="1"/>
  <c r="EC97" i="1"/>
  <c r="ED97" i="1" s="1"/>
  <c r="EE97" i="1"/>
  <c r="EF97" i="1" s="1"/>
  <c r="EG97" i="1"/>
  <c r="EH97" i="1" s="1"/>
  <c r="DW98" i="1"/>
  <c r="DX98" i="1" s="1"/>
  <c r="DY98" i="1"/>
  <c r="DZ98" i="1" s="1"/>
  <c r="EC98" i="1"/>
  <c r="ED98" i="1" s="1"/>
  <c r="EE98" i="1"/>
  <c r="EF98" i="1" s="1"/>
  <c r="EG98" i="1"/>
  <c r="EH98" i="1" s="1"/>
  <c r="DW99" i="1"/>
  <c r="DX99" i="1" s="1"/>
  <c r="DY99" i="1"/>
  <c r="DZ99" i="1" s="1"/>
  <c r="EC99" i="1"/>
  <c r="ED99" i="1" s="1"/>
  <c r="EE99" i="1"/>
  <c r="EF99" i="1" s="1"/>
  <c r="EG99" i="1"/>
  <c r="EH99" i="1" s="1"/>
  <c r="DW100" i="1"/>
  <c r="DX100" i="1" s="1"/>
  <c r="DY100" i="1"/>
  <c r="DZ100" i="1" s="1"/>
  <c r="EA100" i="1"/>
  <c r="EB100" i="1" s="1"/>
  <c r="EC100" i="1"/>
  <c r="EE100" i="1"/>
  <c r="EF100" i="1" s="1"/>
  <c r="EG100" i="1"/>
  <c r="EH100" i="1" s="1"/>
  <c r="DW101" i="1"/>
  <c r="DX101" i="1" s="1"/>
  <c r="DY101" i="1"/>
  <c r="DZ101" i="1" s="1"/>
  <c r="EA101" i="1"/>
  <c r="EB101" i="1" s="1"/>
  <c r="EC101" i="1"/>
  <c r="ED101" i="1" s="1"/>
  <c r="EE101" i="1"/>
  <c r="EF101" i="1" s="1"/>
  <c r="EG101" i="1"/>
  <c r="EH101" i="1" s="1"/>
  <c r="DW102" i="1"/>
  <c r="DX102" i="1" s="1"/>
  <c r="EC102" i="1"/>
  <c r="ED102" i="1" s="1"/>
  <c r="EE102" i="1"/>
  <c r="EF102" i="1" s="1"/>
  <c r="DW103" i="1"/>
  <c r="DX103" i="1" s="1"/>
  <c r="DY103" i="1"/>
  <c r="DZ103" i="1" s="1"/>
  <c r="EA103" i="1"/>
  <c r="EB103" i="1" s="1"/>
  <c r="EC103" i="1"/>
  <c r="ED103" i="1" s="1"/>
  <c r="EE103" i="1"/>
  <c r="EF103" i="1" s="1"/>
  <c r="EG103" i="1"/>
  <c r="EH103" i="1" s="1"/>
  <c r="DW104" i="1"/>
  <c r="DX104" i="1" s="1"/>
  <c r="DW105" i="1"/>
  <c r="DX105" i="1" s="1"/>
  <c r="DW106" i="1"/>
  <c r="DX106" i="1" s="1"/>
  <c r="DW107" i="1"/>
  <c r="DX107" i="1" s="1"/>
  <c r="DW108" i="1"/>
  <c r="DX108" i="1" s="1"/>
  <c r="DY108" i="1"/>
  <c r="DZ108" i="1" s="1"/>
  <c r="EC108" i="1"/>
  <c r="ED108" i="1" s="1"/>
  <c r="EE108" i="1"/>
  <c r="EF108" i="1" s="1"/>
  <c r="EG108" i="1"/>
  <c r="EH108" i="1" s="1"/>
  <c r="DX110" i="1"/>
  <c r="DZ110" i="1"/>
  <c r="ED110" i="1"/>
  <c r="EF110" i="1"/>
  <c r="EH110" i="1"/>
  <c r="DS85" i="1"/>
  <c r="DS80" i="1"/>
  <c r="DS79" i="1"/>
  <c r="DS78" i="1"/>
  <c r="DS77" i="1"/>
  <c r="DS76" i="1"/>
  <c r="DS75" i="1"/>
  <c r="DS74" i="1"/>
  <c r="DS73" i="1"/>
  <c r="DS72" i="1"/>
  <c r="DQ85" i="1"/>
  <c r="DQ80" i="1"/>
  <c r="DQ79" i="1"/>
  <c r="DQ78" i="1"/>
  <c r="DQ77" i="1"/>
  <c r="DQ76" i="1"/>
  <c r="DQ75" i="1"/>
  <c r="DQ74" i="1"/>
  <c r="DQ73" i="1"/>
  <c r="DQ72" i="1"/>
  <c r="DO85" i="1"/>
  <c r="DO80" i="1"/>
  <c r="DO79" i="1"/>
  <c r="DO78" i="1"/>
  <c r="DO77" i="1"/>
  <c r="DO76" i="1"/>
  <c r="DO75" i="1"/>
  <c r="DO74" i="1"/>
  <c r="DO73" i="1"/>
  <c r="DO72" i="1"/>
  <c r="DK85" i="1"/>
  <c r="DK80" i="1"/>
  <c r="DK79" i="1"/>
  <c r="DK78" i="1"/>
  <c r="DK77" i="1"/>
  <c r="DK75" i="1"/>
  <c r="DK74" i="1"/>
  <c r="DK73" i="1"/>
  <c r="DK72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S55" i="1"/>
  <c r="DS50" i="1"/>
  <c r="DS49" i="1"/>
  <c r="DS48" i="1"/>
  <c r="DS47" i="1"/>
  <c r="DS46" i="1"/>
  <c r="DS45" i="1"/>
  <c r="DS44" i="1"/>
  <c r="DS43" i="1"/>
  <c r="DS42" i="1"/>
  <c r="DQ55" i="1"/>
  <c r="DQ50" i="1"/>
  <c r="DQ49" i="1"/>
  <c r="DQ48" i="1"/>
  <c r="DQ47" i="1"/>
  <c r="DQ46" i="1"/>
  <c r="DQ45" i="1"/>
  <c r="DQ44" i="1"/>
  <c r="DQ43" i="1"/>
  <c r="DQ42" i="1"/>
  <c r="DO55" i="1"/>
  <c r="DO50" i="1"/>
  <c r="DO49" i="1"/>
  <c r="DO48" i="1"/>
  <c r="DO47" i="1"/>
  <c r="DO46" i="1"/>
  <c r="DO45" i="1"/>
  <c r="DO44" i="1"/>
  <c r="DO43" i="1"/>
  <c r="DO42" i="1"/>
  <c r="DM50" i="1"/>
  <c r="DM49" i="1"/>
  <c r="DM48" i="1"/>
  <c r="DM47" i="1"/>
  <c r="DM44" i="1"/>
  <c r="DK55" i="1"/>
  <c r="DK50" i="1"/>
  <c r="DK49" i="1"/>
  <c r="DK48" i="1"/>
  <c r="DK47" i="1"/>
  <c r="DK46" i="1"/>
  <c r="DK45" i="1"/>
  <c r="DK44" i="1"/>
  <c r="DK43" i="1"/>
  <c r="DK42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S13" i="1"/>
  <c r="DO15" i="1"/>
  <c r="DO13" i="1"/>
  <c r="DQ19" i="1"/>
  <c r="DQ15" i="1"/>
  <c r="DQ14" i="1"/>
  <c r="DQ13" i="1"/>
  <c r="DI21" i="1"/>
  <c r="DI26" i="1"/>
  <c r="DI19" i="1"/>
  <c r="DI20" i="1"/>
  <c r="DI18" i="1"/>
  <c r="DI15" i="1"/>
  <c r="DI14" i="1"/>
  <c r="DI13" i="1"/>
  <c r="PM118" i="1" l="1"/>
  <c r="DX27" i="1"/>
  <c r="DX29" i="1" s="1"/>
  <c r="DX86" i="1"/>
  <c r="DX88" i="1" s="1"/>
  <c r="HM56" i="1"/>
  <c r="HM58" i="1" s="1"/>
  <c r="JM27" i="1"/>
  <c r="JM29" i="1" s="1"/>
  <c r="JG56" i="1"/>
  <c r="JG58" i="1" s="1"/>
  <c r="IY56" i="1"/>
  <c r="IY58" i="1" s="1"/>
  <c r="II56" i="1"/>
  <c r="II58" i="1" s="1"/>
  <c r="HK56" i="1"/>
  <c r="HK58" i="1" s="1"/>
  <c r="JV27" i="1"/>
  <c r="JV29" i="1" s="1"/>
  <c r="JO27" i="1"/>
  <c r="JO29" i="1" s="1"/>
  <c r="IS56" i="1"/>
  <c r="IS58" i="1" s="1"/>
  <c r="IS86" i="1"/>
  <c r="IS88" i="1" s="1"/>
  <c r="IK56" i="1"/>
  <c r="IG86" i="1"/>
  <c r="IG88" i="1" s="1"/>
  <c r="IA86" i="1"/>
  <c r="IA88" i="1" s="1"/>
  <c r="EH86" i="1"/>
  <c r="ED27" i="1"/>
  <c r="ED29" i="1" s="1"/>
  <c r="ED86" i="1"/>
  <c r="ED88" i="1" s="1"/>
  <c r="DZ86" i="1"/>
  <c r="DZ88" i="1" s="1"/>
  <c r="EC109" i="1"/>
  <c r="ED100" i="1"/>
  <c r="ED109" i="1" s="1"/>
  <c r="ED111" i="1" s="1"/>
  <c r="EF86" i="1"/>
  <c r="EF88" i="1" s="1"/>
  <c r="EE109" i="1"/>
  <c r="EF109" i="1"/>
  <c r="EF111" i="1" s="1"/>
  <c r="EF27" i="1"/>
  <c r="EF29" i="1" s="1"/>
  <c r="DW109" i="1"/>
  <c r="DX109" i="1"/>
  <c r="DX111" i="1" s="1"/>
  <c r="JX86" i="1"/>
  <c r="JX88" i="1" s="1"/>
  <c r="JI86" i="1"/>
  <c r="JI88" i="1" s="1"/>
  <c r="IC86" i="1"/>
  <c r="IC88" i="1" s="1"/>
  <c r="HQ86" i="1"/>
  <c r="HQ88" i="1" s="1"/>
  <c r="JX56" i="1"/>
  <c r="JX58" i="1" s="1"/>
  <c r="KB56" i="1"/>
  <c r="KB58" i="1" s="1"/>
  <c r="JM56" i="1"/>
  <c r="JM58" i="1" s="1"/>
  <c r="IW56" i="1"/>
  <c r="IW58" i="1" s="1"/>
  <c r="IG56" i="1"/>
  <c r="IG58" i="1" s="1"/>
  <c r="KF56" i="1"/>
  <c r="KF58" i="1" s="1"/>
  <c r="JQ56" i="1"/>
  <c r="JQ58" i="1" s="1"/>
  <c r="JI56" i="1"/>
  <c r="JI58" i="1" s="1"/>
  <c r="JA56" i="1"/>
  <c r="IC56" i="1"/>
  <c r="IC58" i="1" s="1"/>
  <c r="KF27" i="1"/>
  <c r="KF29" i="1" s="1"/>
  <c r="JX27" i="1"/>
  <c r="JX29" i="1" s="1"/>
  <c r="JX109" i="1"/>
  <c r="JX115" i="1" s="1"/>
  <c r="LB13" i="1"/>
  <c r="JI27" i="1"/>
  <c r="JI29" i="1" s="1"/>
  <c r="JI109" i="1"/>
  <c r="JI115" i="1" s="1"/>
  <c r="LJ14" i="1"/>
  <c r="LJ15" i="1"/>
  <c r="LJ19" i="1"/>
  <c r="LJ20" i="1"/>
  <c r="JA27" i="1"/>
  <c r="JA29" i="1" s="1"/>
  <c r="LD15" i="1"/>
  <c r="LB16" i="1"/>
  <c r="IS27" i="1"/>
  <c r="IS29" i="1" s="1"/>
  <c r="IS109" i="1"/>
  <c r="IS115" i="1" s="1"/>
  <c r="LB14" i="1"/>
  <c r="LH26" i="1"/>
  <c r="LB15" i="1"/>
  <c r="LB19" i="1"/>
  <c r="KZ21" i="1"/>
  <c r="KZ14" i="1"/>
  <c r="LJ26" i="1"/>
  <c r="LJ21" i="1"/>
  <c r="LJ18" i="1"/>
  <c r="LJ16" i="1"/>
  <c r="JQ27" i="1"/>
  <c r="JQ29" i="1" s="1"/>
  <c r="LJ17" i="1"/>
  <c r="LF21" i="1"/>
  <c r="LF14" i="1"/>
  <c r="IW27" i="1"/>
  <c r="IW29" i="1" s="1"/>
  <c r="LD21" i="1"/>
  <c r="LB17" i="1"/>
  <c r="LB21" i="1"/>
  <c r="LD20" i="1"/>
  <c r="IG27" i="1"/>
  <c r="IG29" i="1" s="1"/>
  <c r="IF109" i="1"/>
  <c r="IK27" i="1"/>
  <c r="IK29" i="1" s="1"/>
  <c r="IJ109" i="1"/>
  <c r="LB18" i="1"/>
  <c r="LB20" i="1"/>
  <c r="KZ17" i="1"/>
  <c r="LD18" i="1"/>
  <c r="LD19" i="1"/>
  <c r="KZ19" i="1"/>
  <c r="KZ18" i="1"/>
  <c r="KD86" i="1"/>
  <c r="KD88" i="1" s="1"/>
  <c r="IY86" i="1"/>
  <c r="IY88" i="1" s="1"/>
  <c r="II86" i="1"/>
  <c r="II88" i="1" s="1"/>
  <c r="HS86" i="1"/>
  <c r="HS88" i="1" s="1"/>
  <c r="KD56" i="1"/>
  <c r="KD58" i="1" s="1"/>
  <c r="JV56" i="1"/>
  <c r="JV58" i="1" s="1"/>
  <c r="JO56" i="1"/>
  <c r="JO58" i="1" s="1"/>
  <c r="IA56" i="1"/>
  <c r="IA58" i="1" s="1"/>
  <c r="KG110" i="1"/>
  <c r="KD27" i="1"/>
  <c r="KD29" i="1" s="1"/>
  <c r="KD109" i="1"/>
  <c r="KD115" i="1" s="1"/>
  <c r="KZ110" i="1"/>
  <c r="KZ26" i="1"/>
  <c r="JG27" i="1"/>
  <c r="JG29" i="1" s="1"/>
  <c r="KZ23" i="1"/>
  <c r="IL110" i="1"/>
  <c r="LF110" i="1"/>
  <c r="LF20" i="1"/>
  <c r="IH109" i="1"/>
  <c r="IA27" i="1"/>
  <c r="IA29" i="1" s="1"/>
  <c r="HZ109" i="1"/>
  <c r="LH20" i="1"/>
  <c r="LF15" i="1"/>
  <c r="LF16" i="1"/>
  <c r="LF17" i="1"/>
  <c r="LF18" i="1"/>
  <c r="LF19" i="1"/>
  <c r="LH17" i="1"/>
  <c r="LH16" i="1"/>
  <c r="LH19" i="1"/>
  <c r="LH15" i="1"/>
  <c r="JR110" i="1"/>
  <c r="JO86" i="1"/>
  <c r="JO88" i="1" s="1"/>
  <c r="JO109" i="1"/>
  <c r="JO115" i="1" s="1"/>
  <c r="JB110" i="1"/>
  <c r="LH13" i="1"/>
  <c r="IY109" i="1"/>
  <c r="IY115" i="1" s="1"/>
  <c r="LH21" i="1"/>
  <c r="IY27" i="1"/>
  <c r="IY29" i="1" s="1"/>
  <c r="LH18" i="1"/>
  <c r="KZ16" i="1"/>
  <c r="KZ15" i="1"/>
  <c r="KZ20" i="1"/>
  <c r="KZ25" i="1"/>
  <c r="IQ27" i="1"/>
  <c r="IQ29" i="1" s="1"/>
  <c r="KZ24" i="1"/>
  <c r="LA27" i="1"/>
  <c r="LE27" i="1"/>
  <c r="LG27" i="1"/>
  <c r="LI27" i="1"/>
  <c r="LB110" i="1"/>
  <c r="LA95" i="1"/>
  <c r="LE95" i="1"/>
  <c r="LG95" i="1"/>
  <c r="LI95" i="1"/>
  <c r="LA96" i="1"/>
  <c r="LB96" i="1" s="1"/>
  <c r="LE96" i="1"/>
  <c r="LF96" i="1" s="1"/>
  <c r="LG96" i="1"/>
  <c r="LH96" i="1" s="1"/>
  <c r="LI96" i="1"/>
  <c r="LJ96" i="1" s="1"/>
  <c r="KY97" i="1"/>
  <c r="KZ97" i="1" s="1"/>
  <c r="LA97" i="1"/>
  <c r="LB97" i="1" s="1"/>
  <c r="LC97" i="1"/>
  <c r="LD97" i="1" s="1"/>
  <c r="LE97" i="1"/>
  <c r="LF97" i="1" s="1"/>
  <c r="LI97" i="1"/>
  <c r="LJ97" i="1" s="1"/>
  <c r="KY98" i="1"/>
  <c r="KZ98" i="1" s="1"/>
  <c r="LA98" i="1"/>
  <c r="LB98" i="1" s="1"/>
  <c r="LE98" i="1"/>
  <c r="LF98" i="1" s="1"/>
  <c r="LI98" i="1"/>
  <c r="LJ98" i="1" s="1"/>
  <c r="LA99" i="1"/>
  <c r="LB99" i="1" s="1"/>
  <c r="LE99" i="1"/>
  <c r="LF99" i="1" s="1"/>
  <c r="LG99" i="1"/>
  <c r="LH99" i="1" s="1"/>
  <c r="LI99" i="1"/>
  <c r="LJ99" i="1" s="1"/>
  <c r="KY100" i="1"/>
  <c r="KZ100" i="1" s="1"/>
  <c r="LA100" i="1"/>
  <c r="LB100" i="1" s="1"/>
  <c r="LC100" i="1"/>
  <c r="LD100" i="1" s="1"/>
  <c r="LE100" i="1"/>
  <c r="LF100" i="1" s="1"/>
  <c r="LG100" i="1"/>
  <c r="LH100" i="1" s="1"/>
  <c r="LI100" i="1"/>
  <c r="LJ100" i="1" s="1"/>
  <c r="KY101" i="1"/>
  <c r="KZ101" i="1" s="1"/>
  <c r="LA101" i="1"/>
  <c r="LB101" i="1" s="1"/>
  <c r="LC101" i="1"/>
  <c r="LD101" i="1" s="1"/>
  <c r="LE101" i="1"/>
  <c r="LF101" i="1" s="1"/>
  <c r="LG101" i="1"/>
  <c r="LH101" i="1" s="1"/>
  <c r="LI101" i="1"/>
  <c r="LJ101" i="1" s="1"/>
  <c r="KY102" i="1"/>
  <c r="KZ102" i="1" s="1"/>
  <c r="LA102" i="1"/>
  <c r="LB102" i="1" s="1"/>
  <c r="LC102" i="1"/>
  <c r="LD102" i="1" s="1"/>
  <c r="LE102" i="1"/>
  <c r="LF102" i="1" s="1"/>
  <c r="LG102" i="1"/>
  <c r="LH102" i="1" s="1"/>
  <c r="LI102" i="1"/>
  <c r="LJ102" i="1" s="1"/>
  <c r="KY103" i="1"/>
  <c r="KZ103" i="1" s="1"/>
  <c r="LA103" i="1"/>
  <c r="LB103" i="1" s="1"/>
  <c r="LC103" i="1"/>
  <c r="LD103" i="1" s="1"/>
  <c r="LE103" i="1"/>
  <c r="LF103" i="1" s="1"/>
  <c r="LG103" i="1"/>
  <c r="LH103" i="1" s="1"/>
  <c r="LI103" i="1"/>
  <c r="LJ103" i="1" s="1"/>
  <c r="KY104" i="1"/>
  <c r="KZ104" i="1" s="1"/>
  <c r="KY105" i="1"/>
  <c r="KZ105" i="1" s="1"/>
  <c r="KY106" i="1"/>
  <c r="KZ106" i="1" s="1"/>
  <c r="KY107" i="1"/>
  <c r="KZ107" i="1" s="1"/>
  <c r="KY108" i="1"/>
  <c r="KZ108" i="1" s="1"/>
  <c r="LA108" i="1"/>
  <c r="LB108" i="1" s="1"/>
  <c r="LE108" i="1"/>
  <c r="LF108" i="1" s="1"/>
  <c r="LG108" i="1"/>
  <c r="LH108" i="1" s="1"/>
  <c r="LI108" i="1"/>
  <c r="LJ108" i="1" s="1"/>
  <c r="KG27" i="1"/>
  <c r="KG29" i="1" s="1"/>
  <c r="JU32" i="1" s="1"/>
  <c r="JU109" i="1"/>
  <c r="KA109" i="1"/>
  <c r="KE109" i="1"/>
  <c r="JV86" i="1"/>
  <c r="JV88" i="1" s="1"/>
  <c r="KB86" i="1"/>
  <c r="KB88" i="1" s="1"/>
  <c r="KF86" i="1"/>
  <c r="JV109" i="1"/>
  <c r="KB109" i="1"/>
  <c r="KF109" i="1"/>
  <c r="JW109" i="1"/>
  <c r="KC109" i="1"/>
  <c r="JF109" i="1"/>
  <c r="JL109" i="1"/>
  <c r="JP109" i="1"/>
  <c r="JG86" i="1"/>
  <c r="JG88" i="1" s="1"/>
  <c r="JM86" i="1"/>
  <c r="JM88" i="1" s="1"/>
  <c r="JQ86" i="1"/>
  <c r="JG109" i="1"/>
  <c r="JM109" i="1"/>
  <c r="JQ109" i="1"/>
  <c r="JH109" i="1"/>
  <c r="JN109" i="1"/>
  <c r="JA58" i="1"/>
  <c r="JB56" i="1"/>
  <c r="JB58" i="1" s="1"/>
  <c r="IP61" i="1" s="1"/>
  <c r="IP109" i="1"/>
  <c r="IV109" i="1"/>
  <c r="IZ109" i="1"/>
  <c r="IQ86" i="1"/>
  <c r="IQ88" i="1" s="1"/>
  <c r="IW86" i="1"/>
  <c r="IW88" i="1" s="1"/>
  <c r="JA86" i="1"/>
  <c r="IQ109" i="1"/>
  <c r="IW109" i="1"/>
  <c r="JA109" i="1"/>
  <c r="IR109" i="1"/>
  <c r="IX109" i="1"/>
  <c r="IC27" i="1"/>
  <c r="IC29" i="1" s="1"/>
  <c r="II27" i="1"/>
  <c r="II29" i="1" s="1"/>
  <c r="IK88" i="1"/>
  <c r="IK58" i="1"/>
  <c r="IA95" i="1"/>
  <c r="IA109" i="1" s="1"/>
  <c r="IC95" i="1"/>
  <c r="IC109" i="1" s="1"/>
  <c r="IG95" i="1"/>
  <c r="IG109" i="1" s="1"/>
  <c r="II95" i="1"/>
  <c r="II109" i="1" s="1"/>
  <c r="IK95" i="1"/>
  <c r="IK109" i="1" s="1"/>
  <c r="HU27" i="1"/>
  <c r="HU29" i="1" s="1"/>
  <c r="HQ27" i="1"/>
  <c r="HQ29" i="1" s="1"/>
  <c r="HK27" i="1"/>
  <c r="HK29" i="1" s="1"/>
  <c r="HJ109" i="1"/>
  <c r="HU56" i="1"/>
  <c r="HU58" i="1" s="1"/>
  <c r="HS56" i="1"/>
  <c r="HS58" i="1" s="1"/>
  <c r="HP109" i="1"/>
  <c r="HU86" i="1"/>
  <c r="HU88" i="1" s="1"/>
  <c r="HS109" i="1"/>
  <c r="HS115" i="1" s="1"/>
  <c r="HR109" i="1"/>
  <c r="HQ109" i="1"/>
  <c r="HQ111" i="1" s="1"/>
  <c r="HK109" i="1"/>
  <c r="HK111" i="1" s="1"/>
  <c r="HU109" i="1"/>
  <c r="HL95" i="1"/>
  <c r="HM13" i="1"/>
  <c r="HM27" i="1" s="1"/>
  <c r="HM29" i="1" s="1"/>
  <c r="HS27" i="1"/>
  <c r="HS29" i="1" s="1"/>
  <c r="HL27" i="1"/>
  <c r="HT109" i="1"/>
  <c r="HV110" i="1"/>
  <c r="HV57" i="1"/>
  <c r="DX115" i="1"/>
  <c r="DX56" i="1"/>
  <c r="DX58" i="1" s="1"/>
  <c r="EH56" i="1"/>
  <c r="EH58" i="1" s="1"/>
  <c r="EF56" i="1"/>
  <c r="EF58" i="1" s="1"/>
  <c r="ED115" i="1"/>
  <c r="EI110" i="1"/>
  <c r="ED56" i="1"/>
  <c r="ED58" i="1" s="1"/>
  <c r="DZ56" i="1"/>
  <c r="DZ58" i="1" s="1"/>
  <c r="EH27" i="1"/>
  <c r="EH29" i="1" s="1"/>
  <c r="DZ27" i="1"/>
  <c r="DZ29" i="1" s="1"/>
  <c r="EG102" i="1"/>
  <c r="EH102" i="1" s="1"/>
  <c r="EA102" i="1"/>
  <c r="EB102" i="1" s="1"/>
  <c r="DY102" i="1"/>
  <c r="DZ102" i="1" s="1"/>
  <c r="EH88" i="1"/>
  <c r="EG27" i="1"/>
  <c r="DY27" i="1"/>
  <c r="JB27" i="1" l="1"/>
  <c r="JB29" i="1" s="1"/>
  <c r="IP32" i="1" s="1"/>
  <c r="HQ115" i="1"/>
  <c r="EI86" i="1"/>
  <c r="EI88" i="1" s="1"/>
  <c r="DW91" i="1" s="1"/>
  <c r="EF115" i="1"/>
  <c r="ED116" i="1" s="1"/>
  <c r="LG98" i="1"/>
  <c r="LH98" i="1" s="1"/>
  <c r="KG56" i="1"/>
  <c r="KG58" i="1" s="1"/>
  <c r="JU61" i="1" s="1"/>
  <c r="JX111" i="1"/>
  <c r="JR56" i="1"/>
  <c r="JR58" i="1" s="1"/>
  <c r="JF61" i="1" s="1"/>
  <c r="IL56" i="1"/>
  <c r="IL58" i="1" s="1"/>
  <c r="HZ61" i="1" s="1"/>
  <c r="KY96" i="1"/>
  <c r="KZ96" i="1" s="1"/>
  <c r="JI111" i="1"/>
  <c r="JR27" i="1"/>
  <c r="JR29" i="1" s="1"/>
  <c r="JF32" i="1" s="1"/>
  <c r="IS111" i="1"/>
  <c r="LG97" i="1"/>
  <c r="LH97" i="1" s="1"/>
  <c r="KY99" i="1"/>
  <c r="KZ99" i="1" s="1"/>
  <c r="KY27" i="1"/>
  <c r="LJ27" i="1"/>
  <c r="LJ29" i="1" s="1"/>
  <c r="LF13" i="1"/>
  <c r="LF27" i="1" s="1"/>
  <c r="LF29" i="1" s="1"/>
  <c r="LB27" i="1"/>
  <c r="LB29" i="1" s="1"/>
  <c r="KD111" i="1"/>
  <c r="IL86" i="1"/>
  <c r="IL88" i="1" s="1"/>
  <c r="HZ91" i="1" s="1"/>
  <c r="HS111" i="1"/>
  <c r="HV86" i="1"/>
  <c r="HV88" i="1" s="1"/>
  <c r="HJ91" i="1" s="1"/>
  <c r="LJ110" i="1"/>
  <c r="IY111" i="1"/>
  <c r="LH110" i="1"/>
  <c r="HV56" i="1"/>
  <c r="HV58" i="1" s="1"/>
  <c r="HJ61" i="1" s="1"/>
  <c r="HK115" i="1"/>
  <c r="HQ116" i="1" s="1"/>
  <c r="IL27" i="1"/>
  <c r="IL29" i="1" s="1"/>
  <c r="HZ32" i="1" s="1"/>
  <c r="LH27" i="1"/>
  <c r="LH29" i="1" s="1"/>
  <c r="LK28" i="1"/>
  <c r="JO111" i="1"/>
  <c r="KZ13" i="1"/>
  <c r="KZ27" i="1" s="1"/>
  <c r="KZ29" i="1" s="1"/>
  <c r="LI109" i="1"/>
  <c r="LJ95" i="1"/>
  <c r="LJ109" i="1" s="1"/>
  <c r="LE109" i="1"/>
  <c r="LF95" i="1"/>
  <c r="LF109" i="1" s="1"/>
  <c r="KZ95" i="1"/>
  <c r="LH95" i="1"/>
  <c r="LA109" i="1"/>
  <c r="LB95" i="1"/>
  <c r="LB109" i="1" s="1"/>
  <c r="KB115" i="1"/>
  <c r="KB111" i="1"/>
  <c r="KF88" i="1"/>
  <c r="KG86" i="1"/>
  <c r="KG88" i="1" s="1"/>
  <c r="JU91" i="1" s="1"/>
  <c r="KF115" i="1"/>
  <c r="KF111" i="1"/>
  <c r="KG109" i="1"/>
  <c r="KG111" i="1" s="1"/>
  <c r="JU114" i="1" s="1"/>
  <c r="JV115" i="1"/>
  <c r="KB116" i="1" s="1"/>
  <c r="JV111" i="1"/>
  <c r="JM115" i="1"/>
  <c r="JM111" i="1"/>
  <c r="JQ88" i="1"/>
  <c r="JR86" i="1"/>
  <c r="JR88" i="1" s="1"/>
  <c r="JF91" i="1" s="1"/>
  <c r="JQ115" i="1"/>
  <c r="JQ111" i="1"/>
  <c r="JR109" i="1"/>
  <c r="JR111" i="1" s="1"/>
  <c r="JF114" i="1" s="1"/>
  <c r="JG115" i="1"/>
  <c r="JM116" i="1" s="1"/>
  <c r="JG111" i="1"/>
  <c r="IW115" i="1"/>
  <c r="IW111" i="1"/>
  <c r="JA88" i="1"/>
  <c r="JB86" i="1"/>
  <c r="JB88" i="1" s="1"/>
  <c r="IP91" i="1" s="1"/>
  <c r="JA115" i="1"/>
  <c r="JA111" i="1"/>
  <c r="JB109" i="1"/>
  <c r="JB111" i="1" s="1"/>
  <c r="IP114" i="1" s="1"/>
  <c r="IQ115" i="1"/>
  <c r="IW116" i="1" s="1"/>
  <c r="IQ111" i="1"/>
  <c r="IL109" i="1"/>
  <c r="IL111" i="1" s="1"/>
  <c r="HZ114" i="1" s="1"/>
  <c r="IK115" i="1"/>
  <c r="IK111" i="1"/>
  <c r="IG115" i="1"/>
  <c r="IG111" i="1"/>
  <c r="IA115" i="1"/>
  <c r="IA111" i="1"/>
  <c r="II115" i="1"/>
  <c r="II111" i="1"/>
  <c r="IC115" i="1"/>
  <c r="IC111" i="1"/>
  <c r="HL109" i="1"/>
  <c r="HM95" i="1"/>
  <c r="HM109" i="1" s="1"/>
  <c r="HV109" i="1" s="1"/>
  <c r="HV111" i="1" s="1"/>
  <c r="HJ114" i="1" s="1"/>
  <c r="HV27" i="1"/>
  <c r="HV29" i="1" s="1"/>
  <c r="HJ32" i="1" s="1"/>
  <c r="HU115" i="1"/>
  <c r="HU111" i="1"/>
  <c r="EI27" i="1"/>
  <c r="EI29" i="1" s="1"/>
  <c r="DW32" i="1" s="1"/>
  <c r="EI56" i="1"/>
  <c r="EI58" i="1" s="1"/>
  <c r="DW61" i="1" s="1"/>
  <c r="DY109" i="1"/>
  <c r="DZ109" i="1"/>
  <c r="EG109" i="1"/>
  <c r="EH109" i="1"/>
  <c r="IG117" i="1" l="1"/>
  <c r="KY109" i="1"/>
  <c r="KY91" i="1"/>
  <c r="KZ109" i="1"/>
  <c r="KZ111" i="1" s="1"/>
  <c r="LH109" i="1"/>
  <c r="LH115" i="1" s="1"/>
  <c r="LG109" i="1"/>
  <c r="LK110" i="1"/>
  <c r="LK27" i="1"/>
  <c r="LK29" i="1" s="1"/>
  <c r="KY32" i="1" s="1"/>
  <c r="LB115" i="1"/>
  <c r="LB111" i="1"/>
  <c r="LF115" i="1"/>
  <c r="LF111" i="1"/>
  <c r="LJ115" i="1"/>
  <c r="LJ111" i="1"/>
  <c r="KB117" i="1"/>
  <c r="KB118" i="1" s="1"/>
  <c r="JM117" i="1"/>
  <c r="JM118" i="1" s="1"/>
  <c r="IW117" i="1"/>
  <c r="IW118" i="1" s="1"/>
  <c r="IG116" i="1"/>
  <c r="IG118" i="1" s="1"/>
  <c r="HM115" i="1"/>
  <c r="HQ117" i="1" s="1"/>
  <c r="HQ118" i="1" s="1"/>
  <c r="HM111" i="1"/>
  <c r="EI109" i="1"/>
  <c r="EI111" i="1" s="1"/>
  <c r="DW114" i="1" s="1"/>
  <c r="EH111" i="1"/>
  <c r="EH115" i="1"/>
  <c r="DZ111" i="1"/>
  <c r="DZ115" i="1"/>
  <c r="ED117" i="1" s="1"/>
  <c r="ED118" i="1" s="1"/>
  <c r="KZ115" i="1" l="1"/>
  <c r="LF116" i="1" s="1"/>
  <c r="LH111" i="1"/>
  <c r="LK109" i="1"/>
  <c r="LK111" i="1" s="1"/>
  <c r="KY114" i="1" s="1"/>
  <c r="KY61" i="1"/>
  <c r="LF117" i="1"/>
  <c r="HE87" i="1"/>
  <c r="HC87" i="1"/>
  <c r="HA87" i="1"/>
  <c r="GZ87" i="1"/>
  <c r="GY87" i="1"/>
  <c r="GW87" i="1"/>
  <c r="HE57" i="1"/>
  <c r="HC57" i="1"/>
  <c r="HA57" i="1"/>
  <c r="GZ57" i="1"/>
  <c r="GY57" i="1"/>
  <c r="GW57" i="1"/>
  <c r="GO85" i="1"/>
  <c r="GP85" i="1" s="1"/>
  <c r="GP87" i="1"/>
  <c r="GN87" i="1"/>
  <c r="GL87" i="1"/>
  <c r="GH87" i="1"/>
  <c r="GF87" i="1"/>
  <c r="GM85" i="1"/>
  <c r="GN85" i="1" s="1"/>
  <c r="GK85" i="1"/>
  <c r="GL85" i="1" s="1"/>
  <c r="GG85" i="1"/>
  <c r="GH85" i="1" s="1"/>
  <c r="GE85" i="1"/>
  <c r="GF85" i="1" s="1"/>
  <c r="GO84" i="1"/>
  <c r="GM84" i="1"/>
  <c r="GK84" i="1"/>
  <c r="GG84" i="1"/>
  <c r="GE84" i="1"/>
  <c r="GF84" i="1" s="1"/>
  <c r="GO83" i="1"/>
  <c r="GM83" i="1"/>
  <c r="GK83" i="1"/>
  <c r="GG83" i="1"/>
  <c r="GE83" i="1"/>
  <c r="GF83" i="1" s="1"/>
  <c r="GO82" i="1"/>
  <c r="GM82" i="1"/>
  <c r="GK82" i="1"/>
  <c r="GG82" i="1"/>
  <c r="GE82" i="1"/>
  <c r="GF82" i="1" s="1"/>
  <c r="GO81" i="1"/>
  <c r="GM81" i="1"/>
  <c r="GK81" i="1"/>
  <c r="GG81" i="1"/>
  <c r="GE81" i="1"/>
  <c r="GF81" i="1" s="1"/>
  <c r="GO80" i="1"/>
  <c r="GP80" i="1" s="1"/>
  <c r="GM80" i="1"/>
  <c r="GN80" i="1" s="1"/>
  <c r="GK80" i="1"/>
  <c r="GL80" i="1" s="1"/>
  <c r="GI80" i="1"/>
  <c r="GJ80" i="1" s="1"/>
  <c r="GG80" i="1"/>
  <c r="GH80" i="1" s="1"/>
  <c r="GE80" i="1"/>
  <c r="GF80" i="1" s="1"/>
  <c r="GO79" i="1"/>
  <c r="GP79" i="1" s="1"/>
  <c r="GM79" i="1"/>
  <c r="GN79" i="1" s="1"/>
  <c r="GK79" i="1"/>
  <c r="GL79" i="1" s="1"/>
  <c r="GI79" i="1"/>
  <c r="GJ79" i="1" s="1"/>
  <c r="GG79" i="1"/>
  <c r="GH79" i="1" s="1"/>
  <c r="GE79" i="1"/>
  <c r="GF79" i="1" s="1"/>
  <c r="GO78" i="1"/>
  <c r="GP78" i="1" s="1"/>
  <c r="GM78" i="1"/>
  <c r="GN78" i="1" s="1"/>
  <c r="GK78" i="1"/>
  <c r="GL78" i="1" s="1"/>
  <c r="GI78" i="1"/>
  <c r="GJ78" i="1" s="1"/>
  <c r="GG78" i="1"/>
  <c r="GH78" i="1" s="1"/>
  <c r="GE78" i="1"/>
  <c r="GF78" i="1" s="1"/>
  <c r="GO77" i="1"/>
  <c r="GP77" i="1" s="1"/>
  <c r="GM77" i="1"/>
  <c r="GN77" i="1" s="1"/>
  <c r="GK77" i="1"/>
  <c r="GL77" i="1" s="1"/>
  <c r="GI77" i="1"/>
  <c r="GJ77" i="1" s="1"/>
  <c r="GG77" i="1"/>
  <c r="GH77" i="1" s="1"/>
  <c r="GE77" i="1"/>
  <c r="GF77" i="1" s="1"/>
  <c r="GO76" i="1"/>
  <c r="GP76" i="1" s="1"/>
  <c r="GM76" i="1"/>
  <c r="GN76" i="1" s="1"/>
  <c r="GK76" i="1"/>
  <c r="GL76" i="1" s="1"/>
  <c r="GG76" i="1"/>
  <c r="GH76" i="1" s="1"/>
  <c r="GE76" i="1"/>
  <c r="GF76" i="1" s="1"/>
  <c r="GO75" i="1"/>
  <c r="GP75" i="1" s="1"/>
  <c r="GM75" i="1"/>
  <c r="GN75" i="1" s="1"/>
  <c r="GK75" i="1"/>
  <c r="GL75" i="1" s="1"/>
  <c r="GG75" i="1"/>
  <c r="GH75" i="1" s="1"/>
  <c r="GE75" i="1"/>
  <c r="GF75" i="1" s="1"/>
  <c r="GO74" i="1"/>
  <c r="GP74" i="1" s="1"/>
  <c r="GM74" i="1"/>
  <c r="GN74" i="1" s="1"/>
  <c r="GK74" i="1"/>
  <c r="GL74" i="1" s="1"/>
  <c r="GI74" i="1"/>
  <c r="GJ74" i="1" s="1"/>
  <c r="GG74" i="1"/>
  <c r="GH74" i="1" s="1"/>
  <c r="GE74" i="1"/>
  <c r="GF74" i="1" s="1"/>
  <c r="GO73" i="1"/>
  <c r="GP73" i="1" s="1"/>
  <c r="GM73" i="1"/>
  <c r="GN73" i="1" s="1"/>
  <c r="GK73" i="1"/>
  <c r="GL73" i="1" s="1"/>
  <c r="GG73" i="1"/>
  <c r="GH73" i="1" s="1"/>
  <c r="GE73" i="1"/>
  <c r="GF73" i="1" s="1"/>
  <c r="GO72" i="1"/>
  <c r="GP72" i="1" s="1"/>
  <c r="GM72" i="1"/>
  <c r="GN72" i="1" s="1"/>
  <c r="GK72" i="1"/>
  <c r="GL72" i="1" s="1"/>
  <c r="GG72" i="1"/>
  <c r="GH72" i="1" s="1"/>
  <c r="GE72" i="1"/>
  <c r="GF72" i="1" s="1"/>
  <c r="GP57" i="1"/>
  <c r="GN57" i="1"/>
  <c r="GL57" i="1"/>
  <c r="GH57" i="1"/>
  <c r="GF57" i="1"/>
  <c r="GO55" i="1"/>
  <c r="GP55" i="1" s="1"/>
  <c r="GM55" i="1"/>
  <c r="GN55" i="1" s="1"/>
  <c r="GK55" i="1"/>
  <c r="GL55" i="1" s="1"/>
  <c r="GG55" i="1"/>
  <c r="GH55" i="1" s="1"/>
  <c r="GE55" i="1"/>
  <c r="GF55" i="1" s="1"/>
  <c r="GO54" i="1"/>
  <c r="GM54" i="1"/>
  <c r="GK54" i="1"/>
  <c r="GG54" i="1"/>
  <c r="GE54" i="1"/>
  <c r="GF54" i="1" s="1"/>
  <c r="GO53" i="1"/>
  <c r="GM53" i="1"/>
  <c r="GK53" i="1"/>
  <c r="GG53" i="1"/>
  <c r="GE53" i="1"/>
  <c r="GF53" i="1" s="1"/>
  <c r="GO52" i="1"/>
  <c r="GM52" i="1"/>
  <c r="GK52" i="1"/>
  <c r="GG52" i="1"/>
  <c r="GE52" i="1"/>
  <c r="GF52" i="1" s="1"/>
  <c r="GO51" i="1"/>
  <c r="GM51" i="1"/>
  <c r="GK51" i="1"/>
  <c r="GG51" i="1"/>
  <c r="GE51" i="1"/>
  <c r="GF51" i="1" s="1"/>
  <c r="GO50" i="1"/>
  <c r="GP50" i="1" s="1"/>
  <c r="GM50" i="1"/>
  <c r="GN50" i="1" s="1"/>
  <c r="GK50" i="1"/>
  <c r="GL50" i="1" s="1"/>
  <c r="GI50" i="1"/>
  <c r="GJ50" i="1" s="1"/>
  <c r="GG50" i="1"/>
  <c r="GH50" i="1" s="1"/>
  <c r="GE50" i="1"/>
  <c r="GF50" i="1" s="1"/>
  <c r="GO49" i="1"/>
  <c r="GP49" i="1" s="1"/>
  <c r="GM49" i="1"/>
  <c r="GN49" i="1" s="1"/>
  <c r="GK49" i="1"/>
  <c r="GL49" i="1" s="1"/>
  <c r="GI49" i="1"/>
  <c r="GJ49" i="1" s="1"/>
  <c r="GG49" i="1"/>
  <c r="GH49" i="1" s="1"/>
  <c r="GE49" i="1"/>
  <c r="GF49" i="1" s="1"/>
  <c r="GO48" i="1"/>
  <c r="GP48" i="1" s="1"/>
  <c r="GM48" i="1"/>
  <c r="GN48" i="1" s="1"/>
  <c r="GK48" i="1"/>
  <c r="GL48" i="1" s="1"/>
  <c r="GI48" i="1"/>
  <c r="GJ48" i="1" s="1"/>
  <c r="GG48" i="1"/>
  <c r="GH48" i="1" s="1"/>
  <c r="GE48" i="1"/>
  <c r="GF48" i="1" s="1"/>
  <c r="GO47" i="1"/>
  <c r="GP47" i="1" s="1"/>
  <c r="GM47" i="1"/>
  <c r="GN47" i="1" s="1"/>
  <c r="GK47" i="1"/>
  <c r="GL47" i="1" s="1"/>
  <c r="GI47" i="1"/>
  <c r="GJ47" i="1" s="1"/>
  <c r="GG47" i="1"/>
  <c r="GH47" i="1" s="1"/>
  <c r="GE47" i="1"/>
  <c r="GF47" i="1" s="1"/>
  <c r="GO46" i="1"/>
  <c r="GP46" i="1" s="1"/>
  <c r="GM46" i="1"/>
  <c r="GN46" i="1" s="1"/>
  <c r="GK46" i="1"/>
  <c r="GL46" i="1" s="1"/>
  <c r="GG46" i="1"/>
  <c r="GH46" i="1" s="1"/>
  <c r="GE46" i="1"/>
  <c r="GF46" i="1" s="1"/>
  <c r="GO45" i="1"/>
  <c r="GP45" i="1" s="1"/>
  <c r="GM45" i="1"/>
  <c r="GN45" i="1" s="1"/>
  <c r="GK45" i="1"/>
  <c r="GL45" i="1" s="1"/>
  <c r="GG45" i="1"/>
  <c r="GH45" i="1" s="1"/>
  <c r="GE45" i="1"/>
  <c r="GF45" i="1" s="1"/>
  <c r="GO44" i="1"/>
  <c r="GP44" i="1" s="1"/>
  <c r="GM44" i="1"/>
  <c r="GN44" i="1" s="1"/>
  <c r="GK44" i="1"/>
  <c r="GL44" i="1" s="1"/>
  <c r="GI44" i="1"/>
  <c r="GJ44" i="1" s="1"/>
  <c r="GG44" i="1"/>
  <c r="GH44" i="1" s="1"/>
  <c r="GE44" i="1"/>
  <c r="GF44" i="1" s="1"/>
  <c r="GO43" i="1"/>
  <c r="GP43" i="1" s="1"/>
  <c r="GM43" i="1"/>
  <c r="GN43" i="1" s="1"/>
  <c r="GK43" i="1"/>
  <c r="GL43" i="1" s="1"/>
  <c r="GG43" i="1"/>
  <c r="GH43" i="1" s="1"/>
  <c r="GE43" i="1"/>
  <c r="GF43" i="1" s="1"/>
  <c r="GO42" i="1"/>
  <c r="GP42" i="1" s="1"/>
  <c r="GM42" i="1"/>
  <c r="GN42" i="1" s="1"/>
  <c r="GK42" i="1"/>
  <c r="GL42" i="1" s="1"/>
  <c r="GG42" i="1"/>
  <c r="GH42" i="1" s="1"/>
  <c r="GE42" i="1"/>
  <c r="GF42" i="1" s="1"/>
  <c r="DC14" i="1"/>
  <c r="DD14" i="1" s="1"/>
  <c r="DC15" i="1"/>
  <c r="DD15" i="1" s="1"/>
  <c r="DC16" i="1"/>
  <c r="DD16" i="1" s="1"/>
  <c r="DC17" i="1"/>
  <c r="DD17" i="1" s="1"/>
  <c r="DC18" i="1"/>
  <c r="DD18" i="1" s="1"/>
  <c r="DC19" i="1"/>
  <c r="DD19" i="1" s="1"/>
  <c r="DC20" i="1"/>
  <c r="DD20" i="1" s="1"/>
  <c r="DC21" i="1"/>
  <c r="DD21" i="1" s="1"/>
  <c r="DC22" i="1"/>
  <c r="DC23" i="1"/>
  <c r="DC24" i="1"/>
  <c r="DC25" i="1"/>
  <c r="DC26" i="1"/>
  <c r="DD26" i="1" s="1"/>
  <c r="DC13" i="1"/>
  <c r="DD13" i="1" s="1"/>
  <c r="GO14" i="1"/>
  <c r="GP14" i="1" s="1"/>
  <c r="GO15" i="1"/>
  <c r="GP15" i="1" s="1"/>
  <c r="GO16" i="1"/>
  <c r="GP16" i="1" s="1"/>
  <c r="GO17" i="1"/>
  <c r="GP17" i="1" s="1"/>
  <c r="GO18" i="1"/>
  <c r="GP18" i="1" s="1"/>
  <c r="GO19" i="1"/>
  <c r="GP19" i="1" s="1"/>
  <c r="GO20" i="1"/>
  <c r="GP20" i="1" s="1"/>
  <c r="GO21" i="1"/>
  <c r="GP21" i="1" s="1"/>
  <c r="GO22" i="1"/>
  <c r="GO23" i="1"/>
  <c r="GO24" i="1"/>
  <c r="GO25" i="1"/>
  <c r="GO26" i="1"/>
  <c r="GO13" i="1"/>
  <c r="GP13" i="1" s="1"/>
  <c r="GN86" i="1" l="1"/>
  <c r="GN88" i="1" s="1"/>
  <c r="HE13" i="1"/>
  <c r="LY13" i="1" s="1"/>
  <c r="QE13" i="1" s="1"/>
  <c r="LF118" i="1"/>
  <c r="HE26" i="1"/>
  <c r="GP26" i="1"/>
  <c r="GQ57" i="1"/>
  <c r="GQ87" i="1"/>
  <c r="GH86" i="1"/>
  <c r="GH88" i="1" s="1"/>
  <c r="GF56" i="1"/>
  <c r="GF58" i="1" s="1"/>
  <c r="GL56" i="1"/>
  <c r="GL58" i="1" s="1"/>
  <c r="GP56" i="1"/>
  <c r="GP58" i="1" s="1"/>
  <c r="GF86" i="1"/>
  <c r="GL86" i="1"/>
  <c r="GL88" i="1" s="1"/>
  <c r="GP86" i="1"/>
  <c r="GP88" i="1" s="1"/>
  <c r="GE86" i="1"/>
  <c r="GG86" i="1"/>
  <c r="GK86" i="1"/>
  <c r="GM86" i="1"/>
  <c r="GO86" i="1"/>
  <c r="GH56" i="1"/>
  <c r="GH58" i="1" s="1"/>
  <c r="GN56" i="1"/>
  <c r="GN58" i="1" s="1"/>
  <c r="GE56" i="1"/>
  <c r="GG56" i="1"/>
  <c r="GK56" i="1"/>
  <c r="GM56" i="1"/>
  <c r="GO56" i="1"/>
  <c r="HF13" i="1" l="1"/>
  <c r="LY26" i="1"/>
  <c r="HF26" i="1"/>
  <c r="LZ13" i="1"/>
  <c r="GF88" i="1"/>
  <c r="GQ86" i="1"/>
  <c r="GQ88" i="1" s="1"/>
  <c r="GE91" i="1" s="1"/>
  <c r="GQ56" i="1"/>
  <c r="GQ58" i="1" s="1"/>
  <c r="GE61" i="1" s="1"/>
  <c r="FP27" i="1"/>
  <c r="LZ26" i="1" l="1"/>
  <c r="QE26" i="1"/>
  <c r="HE14" i="1"/>
  <c r="HE16" i="1"/>
  <c r="HE19" i="1"/>
  <c r="HE20" i="1"/>
  <c r="HE21" i="1"/>
  <c r="GW28" i="1"/>
  <c r="GY28" i="1"/>
  <c r="GZ28" i="1"/>
  <c r="HA28" i="1"/>
  <c r="HC28" i="1"/>
  <c r="HE28" i="1"/>
  <c r="LY21" i="1" l="1"/>
  <c r="HF21" i="1"/>
  <c r="LY20" i="1"/>
  <c r="QE20" i="1" s="1"/>
  <c r="HF20" i="1"/>
  <c r="LY16" i="1"/>
  <c r="QE16" i="1" s="1"/>
  <c r="HF16" i="1"/>
  <c r="LY19" i="1"/>
  <c r="QE19" i="1" s="1"/>
  <c r="HF19" i="1"/>
  <c r="LY14" i="1"/>
  <c r="QE14" i="1" s="1"/>
  <c r="HF14" i="1"/>
  <c r="LZ21" i="1" l="1"/>
  <c r="QE21" i="1"/>
  <c r="LZ14" i="1"/>
  <c r="LZ19" i="1"/>
  <c r="LZ16" i="1"/>
  <c r="LZ20" i="1"/>
  <c r="BQ27" i="1"/>
  <c r="AE28" i="1" l="1"/>
  <c r="CD56" i="1"/>
  <c r="GF28" i="1"/>
  <c r="GE13" i="1"/>
  <c r="EV56" i="1"/>
  <c r="CS13" i="1"/>
  <c r="GF13" i="1" l="1"/>
  <c r="GU13" i="1"/>
  <c r="CT13" i="1"/>
  <c r="QG110" i="1"/>
  <c r="LO13" i="1" l="1"/>
  <c r="PU13" i="1" s="1"/>
  <c r="GV13" i="1"/>
  <c r="LP13" i="1" l="1"/>
  <c r="EV100" i="1" l="1"/>
  <c r="EW100" i="1" s="1"/>
  <c r="EV98" i="1"/>
  <c r="EW98" i="1" s="1"/>
  <c r="DJ56" i="1"/>
  <c r="DJ27" i="1"/>
  <c r="FZ27" i="1"/>
  <c r="GB28" i="1"/>
  <c r="GP28" i="1"/>
  <c r="GH28" i="1"/>
  <c r="GL28" i="1"/>
  <c r="GN28" i="1"/>
  <c r="GM14" i="1"/>
  <c r="GN14" i="1" s="1"/>
  <c r="GM15" i="1"/>
  <c r="GN15" i="1" s="1"/>
  <c r="GM16" i="1"/>
  <c r="GN16" i="1" s="1"/>
  <c r="GM17" i="1"/>
  <c r="GN17" i="1" s="1"/>
  <c r="GM18" i="1"/>
  <c r="GN18" i="1" s="1"/>
  <c r="GM19" i="1"/>
  <c r="GN19" i="1" s="1"/>
  <c r="GM20" i="1"/>
  <c r="GN20" i="1" s="1"/>
  <c r="GM21" i="1"/>
  <c r="GN21" i="1" s="1"/>
  <c r="GM22" i="1"/>
  <c r="GM23" i="1"/>
  <c r="GM24" i="1"/>
  <c r="GM25" i="1"/>
  <c r="GM26" i="1"/>
  <c r="GN26" i="1" s="1"/>
  <c r="GM13" i="1"/>
  <c r="GN13" i="1" s="1"/>
  <c r="GK14" i="1"/>
  <c r="GK15" i="1"/>
  <c r="GK16" i="1"/>
  <c r="GL16" i="1" s="1"/>
  <c r="GK17" i="1"/>
  <c r="GL17" i="1" s="1"/>
  <c r="GK18" i="1"/>
  <c r="GL18" i="1" s="1"/>
  <c r="GK19" i="1"/>
  <c r="GL19" i="1" s="1"/>
  <c r="GK20" i="1"/>
  <c r="GL20" i="1" s="1"/>
  <c r="GK21" i="1"/>
  <c r="GL21" i="1" s="1"/>
  <c r="GK22" i="1"/>
  <c r="GK23" i="1"/>
  <c r="GK24" i="1"/>
  <c r="GK25" i="1"/>
  <c r="GK26" i="1"/>
  <c r="GL26" i="1" s="1"/>
  <c r="GK13" i="1"/>
  <c r="GL13" i="1" s="1"/>
  <c r="GI18" i="1"/>
  <c r="GJ18" i="1" s="1"/>
  <c r="GI19" i="1"/>
  <c r="GJ19" i="1" s="1"/>
  <c r="GI20" i="1"/>
  <c r="GJ20" i="1" s="1"/>
  <c r="GI21" i="1"/>
  <c r="GJ21" i="1" s="1"/>
  <c r="GI15" i="1"/>
  <c r="GJ15" i="1" s="1"/>
  <c r="GG14" i="1"/>
  <c r="GH14" i="1" s="1"/>
  <c r="GG15" i="1"/>
  <c r="GH15" i="1" s="1"/>
  <c r="GG16" i="1"/>
  <c r="GH16" i="1" s="1"/>
  <c r="GG17" i="1"/>
  <c r="GH17" i="1" s="1"/>
  <c r="GG18" i="1"/>
  <c r="GG19" i="1"/>
  <c r="GH19" i="1" s="1"/>
  <c r="GG20" i="1"/>
  <c r="GH20" i="1" s="1"/>
  <c r="GG21" i="1"/>
  <c r="GH21" i="1" s="1"/>
  <c r="GG22" i="1"/>
  <c r="GG23" i="1"/>
  <c r="GG24" i="1"/>
  <c r="GG25" i="1"/>
  <c r="GG26" i="1"/>
  <c r="GG13" i="1"/>
  <c r="GE14" i="1"/>
  <c r="GE15" i="1"/>
  <c r="GE16" i="1"/>
  <c r="GE17" i="1"/>
  <c r="GE18" i="1"/>
  <c r="GF18" i="1" s="1"/>
  <c r="GE19" i="1"/>
  <c r="GF19" i="1" s="1"/>
  <c r="GE20" i="1"/>
  <c r="GF20" i="1" s="1"/>
  <c r="GE21" i="1"/>
  <c r="GF21" i="1" s="1"/>
  <c r="GE22" i="1"/>
  <c r="GF22" i="1" s="1"/>
  <c r="GE23" i="1"/>
  <c r="GE24" i="1"/>
  <c r="GF24" i="1" s="1"/>
  <c r="GE25" i="1"/>
  <c r="GF25" i="1" s="1"/>
  <c r="GE26" i="1"/>
  <c r="GF26" i="1" s="1"/>
  <c r="GA110" i="1"/>
  <c r="FY110" i="1"/>
  <c r="FW110" i="1"/>
  <c r="FS110" i="1"/>
  <c r="FQ110" i="1"/>
  <c r="FZ108" i="1"/>
  <c r="GA108" i="1" s="1"/>
  <c r="FX108" i="1"/>
  <c r="FY108" i="1" s="1"/>
  <c r="FV108" i="1"/>
  <c r="FW108" i="1" s="1"/>
  <c r="FR108" i="1"/>
  <c r="FS108" i="1" s="1"/>
  <c r="FP108" i="1"/>
  <c r="FQ108" i="1" s="1"/>
  <c r="FP107" i="1"/>
  <c r="FQ107" i="1" s="1"/>
  <c r="FP106" i="1"/>
  <c r="FQ106" i="1" s="1"/>
  <c r="FP105" i="1"/>
  <c r="FQ105" i="1" s="1"/>
  <c r="FP104" i="1"/>
  <c r="FQ104" i="1" s="1"/>
  <c r="FX103" i="1"/>
  <c r="FY103" i="1" s="1"/>
  <c r="FV103" i="1"/>
  <c r="FW103" i="1" s="1"/>
  <c r="FP103" i="1"/>
  <c r="FQ103" i="1" s="1"/>
  <c r="FX102" i="1"/>
  <c r="FY102" i="1" s="1"/>
  <c r="FV102" i="1"/>
  <c r="FW102" i="1" s="1"/>
  <c r="FT102" i="1"/>
  <c r="FU102" i="1" s="1"/>
  <c r="FP102" i="1"/>
  <c r="FQ102" i="1" s="1"/>
  <c r="FZ101" i="1"/>
  <c r="GA101" i="1" s="1"/>
  <c r="FX101" i="1"/>
  <c r="FY101" i="1" s="1"/>
  <c r="FV101" i="1"/>
  <c r="FW101" i="1" s="1"/>
  <c r="FR101" i="1"/>
  <c r="FS101" i="1" s="1"/>
  <c r="FP101" i="1"/>
  <c r="FQ101" i="1" s="1"/>
  <c r="FX100" i="1"/>
  <c r="FY100" i="1" s="1"/>
  <c r="FV100" i="1"/>
  <c r="FW100" i="1" s="1"/>
  <c r="FP100" i="1"/>
  <c r="FQ100" i="1" s="1"/>
  <c r="FX99" i="1"/>
  <c r="FY99" i="1" s="1"/>
  <c r="FV99" i="1"/>
  <c r="FW99" i="1" s="1"/>
  <c r="FR99" i="1"/>
  <c r="FS99" i="1" s="1"/>
  <c r="FP99" i="1"/>
  <c r="FQ99" i="1" s="1"/>
  <c r="FZ98" i="1"/>
  <c r="GA98" i="1" s="1"/>
  <c r="FX98" i="1"/>
  <c r="FY98" i="1" s="1"/>
  <c r="FV98" i="1"/>
  <c r="FW98" i="1" s="1"/>
  <c r="FR98" i="1"/>
  <c r="FS98" i="1" s="1"/>
  <c r="FP98" i="1"/>
  <c r="FQ98" i="1" s="1"/>
  <c r="FX97" i="1"/>
  <c r="FY97" i="1" s="1"/>
  <c r="FV97" i="1"/>
  <c r="FW97" i="1" s="1"/>
  <c r="FT97" i="1"/>
  <c r="FU97" i="1" s="1"/>
  <c r="FP97" i="1"/>
  <c r="FQ97" i="1" s="1"/>
  <c r="FX96" i="1"/>
  <c r="FY96" i="1" s="1"/>
  <c r="FV96" i="1"/>
  <c r="FW96" i="1" s="1"/>
  <c r="FR96" i="1"/>
  <c r="FS96" i="1" s="1"/>
  <c r="FP96" i="1"/>
  <c r="FQ96" i="1" s="1"/>
  <c r="FX95" i="1"/>
  <c r="FY95" i="1" s="1"/>
  <c r="FV95" i="1"/>
  <c r="FW95" i="1" s="1"/>
  <c r="FR95" i="1"/>
  <c r="FS95" i="1" s="1"/>
  <c r="FP95" i="1"/>
  <c r="FQ95" i="1" s="1"/>
  <c r="GB87" i="1"/>
  <c r="FX86" i="1"/>
  <c r="FV86" i="1"/>
  <c r="FR86" i="1"/>
  <c r="FP86" i="1"/>
  <c r="GB57" i="1"/>
  <c r="FZ56" i="1"/>
  <c r="FX56" i="1"/>
  <c r="FV56" i="1"/>
  <c r="FR56" i="1"/>
  <c r="FP56" i="1"/>
  <c r="FX27" i="1"/>
  <c r="FV27" i="1"/>
  <c r="FZ103" i="1"/>
  <c r="GA103" i="1" s="1"/>
  <c r="FR103" i="1"/>
  <c r="FS103" i="1" s="1"/>
  <c r="FZ102" i="1"/>
  <c r="GA102" i="1" s="1"/>
  <c r="FR102" i="1"/>
  <c r="FS102" i="1" s="1"/>
  <c r="FZ100" i="1"/>
  <c r="GA100" i="1" s="1"/>
  <c r="FR100" i="1"/>
  <c r="FS100" i="1" s="1"/>
  <c r="FZ99" i="1"/>
  <c r="GA99" i="1" s="1"/>
  <c r="FR97" i="1"/>
  <c r="FS97" i="1" s="1"/>
  <c r="FQ27" i="1"/>
  <c r="FQ29" i="1" s="1"/>
  <c r="FL110" i="1"/>
  <c r="FJ110" i="1"/>
  <c r="FH110" i="1"/>
  <c r="FD110" i="1"/>
  <c r="FB110" i="1"/>
  <c r="FK108" i="1"/>
  <c r="FL108" i="1" s="1"/>
  <c r="FI108" i="1"/>
  <c r="FJ108" i="1" s="1"/>
  <c r="FG108" i="1"/>
  <c r="FH108" i="1" s="1"/>
  <c r="FC108" i="1"/>
  <c r="FD108" i="1" s="1"/>
  <c r="FA108" i="1"/>
  <c r="FB108" i="1" s="1"/>
  <c r="FA107" i="1"/>
  <c r="FB107" i="1" s="1"/>
  <c r="FA106" i="1"/>
  <c r="FB106" i="1" s="1"/>
  <c r="FA105" i="1"/>
  <c r="FB105" i="1" s="1"/>
  <c r="FA104" i="1"/>
  <c r="FB104" i="1" s="1"/>
  <c r="FI103" i="1"/>
  <c r="FJ103" i="1" s="1"/>
  <c r="FG103" i="1"/>
  <c r="FH103" i="1" s="1"/>
  <c r="FA103" i="1"/>
  <c r="FB103" i="1" s="1"/>
  <c r="FI102" i="1"/>
  <c r="FJ102" i="1" s="1"/>
  <c r="FG102" i="1"/>
  <c r="FH102" i="1" s="1"/>
  <c r="FA102" i="1"/>
  <c r="FB102" i="1" s="1"/>
  <c r="FK101" i="1"/>
  <c r="FL101" i="1" s="1"/>
  <c r="FI101" i="1"/>
  <c r="FJ101" i="1" s="1"/>
  <c r="FG101" i="1"/>
  <c r="FH101" i="1" s="1"/>
  <c r="FE101" i="1"/>
  <c r="FF101" i="1" s="1"/>
  <c r="FC101" i="1"/>
  <c r="FD101" i="1" s="1"/>
  <c r="FA101" i="1"/>
  <c r="FB101" i="1" s="1"/>
  <c r="FI100" i="1"/>
  <c r="FJ100" i="1" s="1"/>
  <c r="FG100" i="1"/>
  <c r="FH100" i="1" s="1"/>
  <c r="FA100" i="1"/>
  <c r="FB100" i="1" s="1"/>
  <c r="FI99" i="1"/>
  <c r="FJ99" i="1" s="1"/>
  <c r="FG99" i="1"/>
  <c r="FH99" i="1" s="1"/>
  <c r="FC99" i="1"/>
  <c r="FD99" i="1" s="1"/>
  <c r="FA99" i="1"/>
  <c r="FB99" i="1" s="1"/>
  <c r="FK98" i="1"/>
  <c r="FL98" i="1" s="1"/>
  <c r="FI98" i="1"/>
  <c r="FJ98" i="1" s="1"/>
  <c r="FG98" i="1"/>
  <c r="FH98" i="1" s="1"/>
  <c r="FC98" i="1"/>
  <c r="FD98" i="1" s="1"/>
  <c r="FA98" i="1"/>
  <c r="FB98" i="1" s="1"/>
  <c r="FI97" i="1"/>
  <c r="FJ97" i="1" s="1"/>
  <c r="FG97" i="1"/>
  <c r="FH97" i="1" s="1"/>
  <c r="FE97" i="1"/>
  <c r="FF97" i="1" s="1"/>
  <c r="FA97" i="1"/>
  <c r="FB97" i="1" s="1"/>
  <c r="FI96" i="1"/>
  <c r="FJ96" i="1" s="1"/>
  <c r="FG96" i="1"/>
  <c r="FH96" i="1" s="1"/>
  <c r="FC96" i="1"/>
  <c r="FD96" i="1" s="1"/>
  <c r="FA96" i="1"/>
  <c r="FB96" i="1" s="1"/>
  <c r="FI95" i="1"/>
  <c r="FJ95" i="1" s="1"/>
  <c r="FG95" i="1"/>
  <c r="FH95" i="1" s="1"/>
  <c r="FC95" i="1"/>
  <c r="FD95" i="1" s="1"/>
  <c r="FA95" i="1"/>
  <c r="FB95" i="1" s="1"/>
  <c r="FM87" i="1"/>
  <c r="FK86" i="1"/>
  <c r="FI86" i="1"/>
  <c r="FG86" i="1"/>
  <c r="FC86" i="1"/>
  <c r="FA86" i="1"/>
  <c r="FM57" i="1"/>
  <c r="FK56" i="1"/>
  <c r="FI56" i="1"/>
  <c r="FG56" i="1"/>
  <c r="FC56" i="1"/>
  <c r="FA56" i="1"/>
  <c r="FM28" i="1"/>
  <c r="FI27" i="1"/>
  <c r="FG27" i="1"/>
  <c r="FA27" i="1"/>
  <c r="FK103" i="1"/>
  <c r="FL103" i="1" s="1"/>
  <c r="FE103" i="1"/>
  <c r="FF103" i="1" s="1"/>
  <c r="FC103" i="1"/>
  <c r="FD103" i="1" s="1"/>
  <c r="FK102" i="1"/>
  <c r="FL102" i="1" s="1"/>
  <c r="FE102" i="1"/>
  <c r="FF102" i="1" s="1"/>
  <c r="FC102" i="1"/>
  <c r="FD102" i="1" s="1"/>
  <c r="FK100" i="1"/>
  <c r="FL100" i="1" s="1"/>
  <c r="FE100" i="1"/>
  <c r="FF100" i="1" s="1"/>
  <c r="FC100" i="1"/>
  <c r="FD100" i="1" s="1"/>
  <c r="FK99" i="1"/>
  <c r="FL99" i="1" s="1"/>
  <c r="FK97" i="1"/>
  <c r="FL97" i="1" s="1"/>
  <c r="FC97" i="1"/>
  <c r="FD97" i="1" s="1"/>
  <c r="FK96" i="1"/>
  <c r="FL96" i="1" s="1"/>
  <c r="FK95" i="1"/>
  <c r="FL95" i="1" s="1"/>
  <c r="EW110" i="1"/>
  <c r="EU110" i="1"/>
  <c r="ES110" i="1"/>
  <c r="EO110" i="1"/>
  <c r="EM110" i="1"/>
  <c r="EV108" i="1"/>
  <c r="EW108" i="1" s="1"/>
  <c r="ET108" i="1"/>
  <c r="EU108" i="1" s="1"/>
  <c r="ER108" i="1"/>
  <c r="ES108" i="1" s="1"/>
  <c r="EN108" i="1"/>
  <c r="EO108" i="1" s="1"/>
  <c r="EL108" i="1"/>
  <c r="EM108" i="1" s="1"/>
  <c r="EL107" i="1"/>
  <c r="EM107" i="1" s="1"/>
  <c r="EL106" i="1"/>
  <c r="EM106" i="1" s="1"/>
  <c r="EL105" i="1"/>
  <c r="EM105" i="1" s="1"/>
  <c r="EL104" i="1"/>
  <c r="EM104" i="1" s="1"/>
  <c r="EV103" i="1"/>
  <c r="EW103" i="1" s="1"/>
  <c r="ET103" i="1"/>
  <c r="EU103" i="1" s="1"/>
  <c r="ER103" i="1"/>
  <c r="ES103" i="1" s="1"/>
  <c r="EN103" i="1"/>
  <c r="EO103" i="1" s="1"/>
  <c r="EL103" i="1"/>
  <c r="EM103" i="1" s="1"/>
  <c r="ET102" i="1"/>
  <c r="EU102" i="1" s="1"/>
  <c r="ER102" i="1"/>
  <c r="ES102" i="1" s="1"/>
  <c r="EL102" i="1"/>
  <c r="EM102" i="1" s="1"/>
  <c r="EV101" i="1"/>
  <c r="EW101" i="1" s="1"/>
  <c r="ET101" i="1"/>
  <c r="EU101" i="1" s="1"/>
  <c r="ER101" i="1"/>
  <c r="ES101" i="1" s="1"/>
  <c r="EP101" i="1"/>
  <c r="EQ101" i="1" s="1"/>
  <c r="EN101" i="1"/>
  <c r="EO101" i="1" s="1"/>
  <c r="EL101" i="1"/>
  <c r="EM101" i="1" s="1"/>
  <c r="ET100" i="1"/>
  <c r="EU100" i="1" s="1"/>
  <c r="ER100" i="1"/>
  <c r="ES100" i="1" s="1"/>
  <c r="EN100" i="1"/>
  <c r="EO100" i="1" s="1"/>
  <c r="EL100" i="1"/>
  <c r="EM100" i="1" s="1"/>
  <c r="ET99" i="1"/>
  <c r="EU99" i="1" s="1"/>
  <c r="ER99" i="1"/>
  <c r="ES99" i="1" s="1"/>
  <c r="EN99" i="1"/>
  <c r="EO99" i="1" s="1"/>
  <c r="EL99" i="1"/>
  <c r="EM99" i="1" s="1"/>
  <c r="ET98" i="1"/>
  <c r="EU98" i="1" s="1"/>
  <c r="ER98" i="1"/>
  <c r="ES98" i="1" s="1"/>
  <c r="EN98" i="1"/>
  <c r="EO98" i="1" s="1"/>
  <c r="EL98" i="1"/>
  <c r="EM98" i="1" s="1"/>
  <c r="EV97" i="1"/>
  <c r="EW97" i="1" s="1"/>
  <c r="ET97" i="1"/>
  <c r="EU97" i="1" s="1"/>
  <c r="ER97" i="1"/>
  <c r="ES97" i="1" s="1"/>
  <c r="EP97" i="1"/>
  <c r="EQ97" i="1" s="1"/>
  <c r="EL97" i="1"/>
  <c r="EM97" i="1" s="1"/>
  <c r="EV96" i="1"/>
  <c r="EW96" i="1" s="1"/>
  <c r="ET96" i="1"/>
  <c r="EU96" i="1" s="1"/>
  <c r="ER96" i="1"/>
  <c r="ES96" i="1" s="1"/>
  <c r="EN96" i="1"/>
  <c r="EO96" i="1" s="1"/>
  <c r="EL96" i="1"/>
  <c r="EM96" i="1" s="1"/>
  <c r="ET95" i="1"/>
  <c r="EU95" i="1" s="1"/>
  <c r="ER95" i="1"/>
  <c r="ES95" i="1" s="1"/>
  <c r="EN95" i="1"/>
  <c r="EO95" i="1" s="1"/>
  <c r="EL95" i="1"/>
  <c r="EM95" i="1" s="1"/>
  <c r="EX87" i="1"/>
  <c r="ET86" i="1"/>
  <c r="ER86" i="1"/>
  <c r="EN86" i="1"/>
  <c r="EL86" i="1"/>
  <c r="EX57" i="1"/>
  <c r="ET56" i="1"/>
  <c r="ER56" i="1"/>
  <c r="EN56" i="1"/>
  <c r="EL56" i="1"/>
  <c r="EO55" i="1"/>
  <c r="EM55" i="1"/>
  <c r="EM54" i="1"/>
  <c r="EM53" i="1"/>
  <c r="EM52" i="1"/>
  <c r="EM51" i="1"/>
  <c r="EO50" i="1"/>
  <c r="EM50" i="1"/>
  <c r="EO49" i="1"/>
  <c r="EM49" i="1"/>
  <c r="EO48" i="1"/>
  <c r="EM48" i="1"/>
  <c r="EO47" i="1"/>
  <c r="EM47" i="1"/>
  <c r="EO46" i="1"/>
  <c r="EM46" i="1"/>
  <c r="EO45" i="1"/>
  <c r="EM45" i="1"/>
  <c r="EO44" i="1"/>
  <c r="EM44" i="1"/>
  <c r="EO43" i="1"/>
  <c r="EM43" i="1"/>
  <c r="EO42" i="1"/>
  <c r="EM42" i="1"/>
  <c r="EX28" i="1"/>
  <c r="ET27" i="1"/>
  <c r="ER27" i="1"/>
  <c r="EL27" i="1"/>
  <c r="EP103" i="1"/>
  <c r="EQ103" i="1" s="1"/>
  <c r="EP102" i="1"/>
  <c r="EQ102" i="1" s="1"/>
  <c r="EP100" i="1"/>
  <c r="EQ100" i="1" s="1"/>
  <c r="EV95" i="1"/>
  <c r="EW95" i="1" s="1"/>
  <c r="ES27" i="1"/>
  <c r="ES29" i="1" s="1"/>
  <c r="DS110" i="1"/>
  <c r="DQ110" i="1"/>
  <c r="DO110" i="1"/>
  <c r="DK110" i="1"/>
  <c r="DI110" i="1"/>
  <c r="DR108" i="1"/>
  <c r="DS108" i="1" s="1"/>
  <c r="DP108" i="1"/>
  <c r="DQ108" i="1" s="1"/>
  <c r="DN108" i="1"/>
  <c r="DO108" i="1" s="1"/>
  <c r="DJ108" i="1"/>
  <c r="DK108" i="1" s="1"/>
  <c r="DH108" i="1"/>
  <c r="DI108" i="1" s="1"/>
  <c r="DH107" i="1"/>
  <c r="DI107" i="1" s="1"/>
  <c r="DH106" i="1"/>
  <c r="DI106" i="1" s="1"/>
  <c r="DH105" i="1"/>
  <c r="DI105" i="1" s="1"/>
  <c r="DH104" i="1"/>
  <c r="DI104" i="1" s="1"/>
  <c r="DP103" i="1"/>
  <c r="DQ103" i="1" s="1"/>
  <c r="DN103" i="1"/>
  <c r="DO103" i="1" s="1"/>
  <c r="DH103" i="1"/>
  <c r="DI103" i="1" s="1"/>
  <c r="DP102" i="1"/>
  <c r="DQ102" i="1" s="1"/>
  <c r="DN102" i="1"/>
  <c r="DO102" i="1" s="1"/>
  <c r="DL102" i="1"/>
  <c r="DM102" i="1" s="1"/>
  <c r="DH102" i="1"/>
  <c r="DI102" i="1" s="1"/>
  <c r="DR101" i="1"/>
  <c r="DS101" i="1" s="1"/>
  <c r="DP101" i="1"/>
  <c r="DQ101" i="1" s="1"/>
  <c r="DN101" i="1"/>
  <c r="DO101" i="1" s="1"/>
  <c r="DL101" i="1"/>
  <c r="DM101" i="1" s="1"/>
  <c r="DJ101" i="1"/>
  <c r="DK101" i="1" s="1"/>
  <c r="DH101" i="1"/>
  <c r="DI101" i="1" s="1"/>
  <c r="DP100" i="1"/>
  <c r="DQ100" i="1" s="1"/>
  <c r="DN100" i="1"/>
  <c r="DO100" i="1" s="1"/>
  <c r="DH100" i="1"/>
  <c r="DI100" i="1" s="1"/>
  <c r="DP99" i="1"/>
  <c r="DQ99" i="1" s="1"/>
  <c r="DN99" i="1"/>
  <c r="DO99" i="1" s="1"/>
  <c r="DJ99" i="1"/>
  <c r="DK99" i="1" s="1"/>
  <c r="DH99" i="1"/>
  <c r="DI99" i="1" s="1"/>
  <c r="DR98" i="1"/>
  <c r="DS98" i="1" s="1"/>
  <c r="DP98" i="1"/>
  <c r="DQ98" i="1" s="1"/>
  <c r="DN98" i="1"/>
  <c r="DO98" i="1" s="1"/>
  <c r="DJ98" i="1"/>
  <c r="DK98" i="1" s="1"/>
  <c r="DH98" i="1"/>
  <c r="DI98" i="1" s="1"/>
  <c r="DP97" i="1"/>
  <c r="DQ97" i="1" s="1"/>
  <c r="DN97" i="1"/>
  <c r="DO97" i="1" s="1"/>
  <c r="DL97" i="1"/>
  <c r="DM97" i="1" s="1"/>
  <c r="DH97" i="1"/>
  <c r="DI97" i="1" s="1"/>
  <c r="DP96" i="1"/>
  <c r="DQ96" i="1" s="1"/>
  <c r="DN96" i="1"/>
  <c r="DO96" i="1" s="1"/>
  <c r="DJ96" i="1"/>
  <c r="DK96" i="1" s="1"/>
  <c r="DH96" i="1"/>
  <c r="DI96" i="1" s="1"/>
  <c r="DP95" i="1"/>
  <c r="DQ95" i="1" s="1"/>
  <c r="DN95" i="1"/>
  <c r="DO95" i="1" s="1"/>
  <c r="DJ95" i="1"/>
  <c r="DK95" i="1" s="1"/>
  <c r="DH95" i="1"/>
  <c r="DI95" i="1" s="1"/>
  <c r="DT87" i="1"/>
  <c r="DR86" i="1"/>
  <c r="DP86" i="1"/>
  <c r="DN86" i="1"/>
  <c r="DJ86" i="1"/>
  <c r="DH86" i="1"/>
  <c r="DM80" i="1"/>
  <c r="DM79" i="1"/>
  <c r="DM78" i="1"/>
  <c r="DM77" i="1"/>
  <c r="DT57" i="1"/>
  <c r="DR56" i="1"/>
  <c r="DP56" i="1"/>
  <c r="DN56" i="1"/>
  <c r="DH56" i="1"/>
  <c r="DT28" i="1"/>
  <c r="DP27" i="1"/>
  <c r="DN27" i="1"/>
  <c r="DH27" i="1"/>
  <c r="DS26" i="1"/>
  <c r="DQ26" i="1"/>
  <c r="DO26" i="1"/>
  <c r="DK26" i="1"/>
  <c r="DI25" i="1"/>
  <c r="DI24" i="1"/>
  <c r="DI23" i="1"/>
  <c r="DI22" i="1"/>
  <c r="DR103" i="1"/>
  <c r="DS103" i="1" s="1"/>
  <c r="DQ21" i="1"/>
  <c r="DO21" i="1"/>
  <c r="DM21" i="1"/>
  <c r="DJ103" i="1"/>
  <c r="DK103" i="1" s="1"/>
  <c r="DS20" i="1"/>
  <c r="DR102" i="1"/>
  <c r="DS102" i="1" s="1"/>
  <c r="DQ20" i="1"/>
  <c r="DO20" i="1"/>
  <c r="DM20" i="1"/>
  <c r="DK20" i="1"/>
  <c r="DJ102" i="1"/>
  <c r="DK102" i="1" s="1"/>
  <c r="DS19" i="1"/>
  <c r="DO19" i="1"/>
  <c r="DM19" i="1"/>
  <c r="DK19" i="1"/>
  <c r="DR100" i="1"/>
  <c r="DS100" i="1" s="1"/>
  <c r="DQ18" i="1"/>
  <c r="DO18" i="1"/>
  <c r="DM18" i="1"/>
  <c r="DJ100" i="1"/>
  <c r="DK100" i="1" s="1"/>
  <c r="DS17" i="1"/>
  <c r="DR99" i="1"/>
  <c r="DS99" i="1" s="1"/>
  <c r="DQ17" i="1"/>
  <c r="DO17" i="1"/>
  <c r="DK17" i="1"/>
  <c r="DI17" i="1"/>
  <c r="DS16" i="1"/>
  <c r="DQ16" i="1"/>
  <c r="DO16" i="1"/>
  <c r="DK16" i="1"/>
  <c r="DI16" i="1"/>
  <c r="DR97" i="1"/>
  <c r="DS97" i="1" s="1"/>
  <c r="HE15" i="1"/>
  <c r="DM15" i="1"/>
  <c r="DK15" i="1"/>
  <c r="DJ97" i="1"/>
  <c r="DK97" i="1" s="1"/>
  <c r="DR96" i="1"/>
  <c r="DS96" i="1" s="1"/>
  <c r="DO14" i="1"/>
  <c r="DK14" i="1"/>
  <c r="DR27" i="1"/>
  <c r="DK13" i="1"/>
  <c r="GW13" i="1" l="1"/>
  <c r="GX13" i="1" s="1"/>
  <c r="GH13" i="1"/>
  <c r="LQ13" i="1"/>
  <c r="LY15" i="1"/>
  <c r="QE15" i="1" s="1"/>
  <c r="HF15" i="1"/>
  <c r="GF23" i="1"/>
  <c r="GF17" i="1"/>
  <c r="GF15" i="1"/>
  <c r="GL14" i="1"/>
  <c r="GF16" i="1"/>
  <c r="GF14" i="1"/>
  <c r="GH26" i="1"/>
  <c r="GH18" i="1"/>
  <c r="GL15" i="1"/>
  <c r="HE17" i="1"/>
  <c r="FW86" i="1"/>
  <c r="FW88" i="1" s="1"/>
  <c r="DO56" i="1"/>
  <c r="DO58" i="1" s="1"/>
  <c r="FQ86" i="1"/>
  <c r="FQ88" i="1" s="1"/>
  <c r="FW109" i="1"/>
  <c r="FW115" i="1" s="1"/>
  <c r="FB86" i="1"/>
  <c r="FB88" i="1" s="1"/>
  <c r="EW56" i="1"/>
  <c r="EW58" i="1" s="1"/>
  <c r="DO86" i="1"/>
  <c r="DO88" i="1" s="1"/>
  <c r="DI56" i="1"/>
  <c r="DI58" i="1" s="1"/>
  <c r="DO27" i="1"/>
  <c r="DO29" i="1" s="1"/>
  <c r="EV86" i="1"/>
  <c r="FH27" i="1"/>
  <c r="FH29" i="1" s="1"/>
  <c r="FH56" i="1"/>
  <c r="FH58" i="1" s="1"/>
  <c r="FJ56" i="1"/>
  <c r="FJ58" i="1" s="1"/>
  <c r="FD86" i="1"/>
  <c r="FD88" i="1" s="1"/>
  <c r="FJ86" i="1"/>
  <c r="FJ88" i="1" s="1"/>
  <c r="GE95" i="1"/>
  <c r="GF95" i="1" s="1"/>
  <c r="GK95" i="1"/>
  <c r="GL95" i="1" s="1"/>
  <c r="FW27" i="1"/>
  <c r="FW29" i="1" s="1"/>
  <c r="FH86" i="1"/>
  <c r="FH88" i="1" s="1"/>
  <c r="ES56" i="1"/>
  <c r="ES58" i="1" s="1"/>
  <c r="FZ86" i="1"/>
  <c r="FZ97" i="1"/>
  <c r="GA97" i="1" s="1"/>
  <c r="GA86" i="1"/>
  <c r="GA88" i="1" s="1"/>
  <c r="GA56" i="1"/>
  <c r="GA58" i="1" s="1"/>
  <c r="FS56" i="1"/>
  <c r="FS58" i="1" s="1"/>
  <c r="FD56" i="1"/>
  <c r="FD58" i="1" s="1"/>
  <c r="FL56" i="1"/>
  <c r="FL58" i="1" s="1"/>
  <c r="GO95" i="1"/>
  <c r="GP95" i="1" s="1"/>
  <c r="EW27" i="1"/>
  <c r="EW29" i="1" s="1"/>
  <c r="EO56" i="1"/>
  <c r="EO58" i="1" s="1"/>
  <c r="DS56" i="1"/>
  <c r="DS58" i="1" s="1"/>
  <c r="DK56" i="1"/>
  <c r="DK58" i="1" s="1"/>
  <c r="FS86" i="1"/>
  <c r="FS88" i="1" s="1"/>
  <c r="DS86" i="1"/>
  <c r="DS88" i="1" s="1"/>
  <c r="DK86" i="1"/>
  <c r="DK88" i="1" s="1"/>
  <c r="EU86" i="1"/>
  <c r="EU88" i="1" s="1"/>
  <c r="DI86" i="1"/>
  <c r="DI88" i="1" s="1"/>
  <c r="FY56" i="1"/>
  <c r="FY58" i="1" s="1"/>
  <c r="EU56" i="1"/>
  <c r="EU58" i="1" s="1"/>
  <c r="DQ56" i="1"/>
  <c r="DQ58" i="1" s="1"/>
  <c r="FY27" i="1"/>
  <c r="FY29" i="1" s="1"/>
  <c r="HE18" i="1"/>
  <c r="EU109" i="1"/>
  <c r="EU115" i="1" s="1"/>
  <c r="EU27" i="1"/>
  <c r="EU29" i="1" s="1"/>
  <c r="FY86" i="1"/>
  <c r="FY88" i="1" s="1"/>
  <c r="FW56" i="1"/>
  <c r="FW58" i="1" s="1"/>
  <c r="FQ56" i="1"/>
  <c r="FQ58" i="1" s="1"/>
  <c r="GB110" i="1"/>
  <c r="FZ96" i="1"/>
  <c r="GA96" i="1" s="1"/>
  <c r="FQ109" i="1"/>
  <c r="FQ111" i="1" s="1"/>
  <c r="FL86" i="1"/>
  <c r="FL88" i="1" s="1"/>
  <c r="FG109" i="1"/>
  <c r="FB56" i="1"/>
  <c r="FB58" i="1" s="1"/>
  <c r="FM110" i="1"/>
  <c r="FJ27" i="1"/>
  <c r="FJ29" i="1" s="1"/>
  <c r="FI109" i="1"/>
  <c r="FB27" i="1"/>
  <c r="FB29" i="1" s="1"/>
  <c r="FA109" i="1"/>
  <c r="EO86" i="1"/>
  <c r="EO88" i="1" s="1"/>
  <c r="EM56" i="1"/>
  <c r="EM58" i="1" s="1"/>
  <c r="GF110" i="1"/>
  <c r="EX110" i="1"/>
  <c r="EM27" i="1"/>
  <c r="EM29" i="1" s="1"/>
  <c r="GK27" i="1"/>
  <c r="DQ86" i="1"/>
  <c r="DQ88" i="1" s="1"/>
  <c r="DT110" i="1"/>
  <c r="GQ28" i="1"/>
  <c r="DO109" i="1"/>
  <c r="DO115" i="1" s="1"/>
  <c r="DI109" i="1"/>
  <c r="DI115" i="1" s="1"/>
  <c r="DQ27" i="1"/>
  <c r="DQ29" i="1" s="1"/>
  <c r="GG95" i="1"/>
  <c r="GH95" i="1" s="1"/>
  <c r="DI27" i="1"/>
  <c r="DI29" i="1" s="1"/>
  <c r="GE27" i="1"/>
  <c r="GG27" i="1"/>
  <c r="GM27" i="1"/>
  <c r="GG96" i="1"/>
  <c r="GH96" i="1" s="1"/>
  <c r="GM96" i="1"/>
  <c r="GN96" i="1" s="1"/>
  <c r="GE97" i="1"/>
  <c r="GF97" i="1" s="1"/>
  <c r="GI97" i="1"/>
  <c r="GJ97" i="1" s="1"/>
  <c r="GM97" i="1"/>
  <c r="GN97" i="1" s="1"/>
  <c r="GE98" i="1"/>
  <c r="GF98" i="1" s="1"/>
  <c r="GK98" i="1"/>
  <c r="GL98" i="1" s="1"/>
  <c r="GG99" i="1"/>
  <c r="GH99" i="1" s="1"/>
  <c r="GM95" i="1"/>
  <c r="GN95" i="1" s="1"/>
  <c r="GE96" i="1"/>
  <c r="GF96" i="1" s="1"/>
  <c r="GK96" i="1"/>
  <c r="GL96" i="1" s="1"/>
  <c r="GK97" i="1"/>
  <c r="GL97" i="1" s="1"/>
  <c r="GG98" i="1"/>
  <c r="GH98" i="1" s="1"/>
  <c r="GM98" i="1"/>
  <c r="GN98" i="1" s="1"/>
  <c r="GE99" i="1"/>
  <c r="GF99" i="1" s="1"/>
  <c r="GK99" i="1"/>
  <c r="GL99" i="1" s="1"/>
  <c r="GM99" i="1"/>
  <c r="GN99" i="1" s="1"/>
  <c r="GE100" i="1"/>
  <c r="GF100" i="1" s="1"/>
  <c r="GG100" i="1"/>
  <c r="GH100" i="1" s="1"/>
  <c r="GI100" i="1"/>
  <c r="GJ100" i="1" s="1"/>
  <c r="GK100" i="1"/>
  <c r="GL100" i="1" s="1"/>
  <c r="GM100" i="1"/>
  <c r="GN100" i="1" s="1"/>
  <c r="GE101" i="1"/>
  <c r="GF101" i="1" s="1"/>
  <c r="GG101" i="1"/>
  <c r="GH101" i="1" s="1"/>
  <c r="GI101" i="1"/>
  <c r="GJ101" i="1" s="1"/>
  <c r="GK101" i="1"/>
  <c r="GL101" i="1" s="1"/>
  <c r="GM101" i="1"/>
  <c r="GN101" i="1" s="1"/>
  <c r="GO101" i="1"/>
  <c r="GP101" i="1" s="1"/>
  <c r="GE102" i="1"/>
  <c r="GF102" i="1" s="1"/>
  <c r="GG102" i="1"/>
  <c r="GH102" i="1" s="1"/>
  <c r="GI102" i="1"/>
  <c r="GJ102" i="1" s="1"/>
  <c r="GK102" i="1"/>
  <c r="GL102" i="1" s="1"/>
  <c r="GM102" i="1"/>
  <c r="GN102" i="1" s="1"/>
  <c r="GE103" i="1"/>
  <c r="GF103" i="1" s="1"/>
  <c r="GG103" i="1"/>
  <c r="GH103" i="1" s="1"/>
  <c r="GI103" i="1"/>
  <c r="GJ103" i="1" s="1"/>
  <c r="GK103" i="1"/>
  <c r="GL103" i="1" s="1"/>
  <c r="GM103" i="1"/>
  <c r="GN103" i="1" s="1"/>
  <c r="GE104" i="1"/>
  <c r="GF104" i="1" s="1"/>
  <c r="GE105" i="1"/>
  <c r="GF105" i="1" s="1"/>
  <c r="GE106" i="1"/>
  <c r="GF106" i="1" s="1"/>
  <c r="GE107" i="1"/>
  <c r="GF107" i="1" s="1"/>
  <c r="GE108" i="1"/>
  <c r="GF108" i="1" s="1"/>
  <c r="GG108" i="1"/>
  <c r="GH108" i="1" s="1"/>
  <c r="GM108" i="1"/>
  <c r="GN108" i="1" s="1"/>
  <c r="GH110" i="1"/>
  <c r="GN110" i="1"/>
  <c r="GK108" i="1"/>
  <c r="GL108" i="1" s="1"/>
  <c r="GO108" i="1"/>
  <c r="GP108" i="1" s="1"/>
  <c r="GL110" i="1"/>
  <c r="GP110" i="1"/>
  <c r="FZ95" i="1"/>
  <c r="GA95" i="1" s="1"/>
  <c r="FT100" i="1"/>
  <c r="FU100" i="1" s="1"/>
  <c r="FT103" i="1"/>
  <c r="FU103" i="1" s="1"/>
  <c r="FR109" i="1"/>
  <c r="FX109" i="1"/>
  <c r="FR27" i="1"/>
  <c r="FY109" i="1"/>
  <c r="FP109" i="1"/>
  <c r="FV109" i="1"/>
  <c r="FK109" i="1"/>
  <c r="FL109" i="1"/>
  <c r="FK27" i="1"/>
  <c r="FC109" i="1"/>
  <c r="FC27" i="1"/>
  <c r="FB109" i="1"/>
  <c r="FD109" i="1"/>
  <c r="FH109" i="1"/>
  <c r="FJ109" i="1"/>
  <c r="EN27" i="1"/>
  <c r="EV27" i="1"/>
  <c r="EN97" i="1"/>
  <c r="EO97" i="1" s="1"/>
  <c r="EV99" i="1"/>
  <c r="EW99" i="1" s="1"/>
  <c r="EN102" i="1"/>
  <c r="EO102" i="1" s="1"/>
  <c r="EV102" i="1"/>
  <c r="EW102" i="1" s="1"/>
  <c r="EL109" i="1"/>
  <c r="ER109" i="1"/>
  <c r="EO27" i="1"/>
  <c r="EM86" i="1"/>
  <c r="EM88" i="1" s="1"/>
  <c r="ES86" i="1"/>
  <c r="ES88" i="1" s="1"/>
  <c r="EW86" i="1"/>
  <c r="EM109" i="1"/>
  <c r="ES109" i="1"/>
  <c r="EN109" i="1"/>
  <c r="ET109" i="1"/>
  <c r="DR95" i="1"/>
  <c r="DS95" i="1" s="1"/>
  <c r="DL100" i="1"/>
  <c r="DM100" i="1" s="1"/>
  <c r="DL103" i="1"/>
  <c r="DM103" i="1" s="1"/>
  <c r="DJ109" i="1"/>
  <c r="DP109" i="1"/>
  <c r="DS14" i="1"/>
  <c r="DS15" i="1"/>
  <c r="DK18" i="1"/>
  <c r="DS18" i="1"/>
  <c r="DK21" i="1"/>
  <c r="DK27" i="1" s="1"/>
  <c r="DS21" i="1"/>
  <c r="DQ109" i="1"/>
  <c r="DH109" i="1"/>
  <c r="DN109" i="1"/>
  <c r="LR13" i="1" l="1"/>
  <c r="PW13" i="1"/>
  <c r="LY18" i="1"/>
  <c r="QE18" i="1" s="1"/>
  <c r="HF18" i="1"/>
  <c r="LY17" i="1"/>
  <c r="QE17" i="1" s="1"/>
  <c r="HF17" i="1"/>
  <c r="LZ15" i="1"/>
  <c r="GN27" i="1"/>
  <c r="GN29" i="1" s="1"/>
  <c r="GF27" i="1"/>
  <c r="GF29" i="1" s="1"/>
  <c r="GH27" i="1"/>
  <c r="GH29" i="1" s="1"/>
  <c r="DT86" i="1"/>
  <c r="DT88" i="1" s="1"/>
  <c r="DH91" i="1" s="1"/>
  <c r="FW111" i="1"/>
  <c r="FL27" i="1"/>
  <c r="FL29" i="1" s="1"/>
  <c r="GO102" i="1"/>
  <c r="GP102" i="1" s="1"/>
  <c r="GG97" i="1"/>
  <c r="GH97" i="1" s="1"/>
  <c r="GO97" i="1"/>
  <c r="GP97" i="1" s="1"/>
  <c r="DT56" i="1"/>
  <c r="DT58" i="1" s="1"/>
  <c r="DH61" i="1" s="1"/>
  <c r="FM86" i="1"/>
  <c r="FM88" i="1" s="1"/>
  <c r="FA91" i="1" s="1"/>
  <c r="DO111" i="1"/>
  <c r="GB56" i="1"/>
  <c r="GB58" i="1" s="1"/>
  <c r="FP61" i="1" s="1"/>
  <c r="GO99" i="1"/>
  <c r="GP99" i="1" s="1"/>
  <c r="GB86" i="1"/>
  <c r="GB88" i="1" s="1"/>
  <c r="FP91" i="1" s="1"/>
  <c r="EO109" i="1"/>
  <c r="EO111" i="1" s="1"/>
  <c r="FQ115" i="1"/>
  <c r="GO103" i="1"/>
  <c r="GP103" i="1" s="1"/>
  <c r="EX56" i="1"/>
  <c r="EX58" i="1" s="1"/>
  <c r="EL61" i="1" s="1"/>
  <c r="GO98" i="1"/>
  <c r="GP98" i="1" s="1"/>
  <c r="GO96" i="1"/>
  <c r="GP96" i="1" s="1"/>
  <c r="EU111" i="1"/>
  <c r="GO100" i="1"/>
  <c r="GP100" i="1" s="1"/>
  <c r="GO27" i="1"/>
  <c r="DI111" i="1"/>
  <c r="FS109" i="1"/>
  <c r="FS115" i="1" s="1"/>
  <c r="FS27" i="1"/>
  <c r="FS29" i="1" s="1"/>
  <c r="FM56" i="1"/>
  <c r="FM58" i="1" s="1"/>
  <c r="FA61" i="1" s="1"/>
  <c r="FD27" i="1"/>
  <c r="FD29" i="1" s="1"/>
  <c r="DK109" i="1"/>
  <c r="DK115" i="1" s="1"/>
  <c r="GQ110" i="1"/>
  <c r="GL27" i="1"/>
  <c r="GL29" i="1" s="1"/>
  <c r="DK29" i="1"/>
  <c r="GN109" i="1"/>
  <c r="GM109" i="1"/>
  <c r="GF109" i="1"/>
  <c r="GE109" i="1"/>
  <c r="GL109" i="1"/>
  <c r="GK109" i="1"/>
  <c r="FY115" i="1"/>
  <c r="FY111" i="1"/>
  <c r="GA109" i="1"/>
  <c r="FZ109" i="1"/>
  <c r="GA27" i="1"/>
  <c r="FJ115" i="1"/>
  <c r="FJ111" i="1"/>
  <c r="FD115" i="1"/>
  <c r="FD111" i="1"/>
  <c r="FH115" i="1"/>
  <c r="FH111" i="1"/>
  <c r="FB115" i="1"/>
  <c r="FH116" i="1" s="1"/>
  <c r="FB111" i="1"/>
  <c r="FM109" i="1"/>
  <c r="FM111" i="1" s="1"/>
  <c r="FA114" i="1" s="1"/>
  <c r="FL115" i="1"/>
  <c r="FL111" i="1"/>
  <c r="EO29" i="1"/>
  <c r="EX27" i="1"/>
  <c r="EX29" i="1" s="1"/>
  <c r="EL32" i="1" s="1"/>
  <c r="ES115" i="1"/>
  <c r="ES111" i="1"/>
  <c r="EW88" i="1"/>
  <c r="EX86" i="1"/>
  <c r="EX88" i="1" s="1"/>
  <c r="EL91" i="1" s="1"/>
  <c r="EW109" i="1"/>
  <c r="EM115" i="1"/>
  <c r="ES116" i="1" s="1"/>
  <c r="EM111" i="1"/>
  <c r="EV109" i="1"/>
  <c r="DQ115" i="1"/>
  <c r="DQ111" i="1"/>
  <c r="DS109" i="1"/>
  <c r="DR109" i="1"/>
  <c r="DO116" i="1"/>
  <c r="DS27" i="1"/>
  <c r="CU20" i="1"/>
  <c r="CF100" i="1"/>
  <c r="CG100" i="1" s="1"/>
  <c r="CN100" i="1"/>
  <c r="CO100" i="1" s="1"/>
  <c r="CN102" i="1"/>
  <c r="CO102" i="1" s="1"/>
  <c r="CN97" i="1"/>
  <c r="CO97" i="1" s="1"/>
  <c r="BY103" i="1"/>
  <c r="BZ103" i="1" s="1"/>
  <c r="BY100" i="1"/>
  <c r="BZ100" i="1" s="1"/>
  <c r="BY96" i="1"/>
  <c r="BZ96" i="1" s="1"/>
  <c r="BI102" i="1"/>
  <c r="BJ102" i="1" s="1"/>
  <c r="BI100" i="1"/>
  <c r="BJ100" i="1" s="1"/>
  <c r="CW19" i="1"/>
  <c r="CW18" i="1"/>
  <c r="BA103" i="1"/>
  <c r="BB103" i="1" s="1"/>
  <c r="BA100" i="1"/>
  <c r="BB100" i="1" s="1"/>
  <c r="BA99" i="1"/>
  <c r="BB99" i="1" s="1"/>
  <c r="BA98" i="1"/>
  <c r="BB98" i="1" s="1"/>
  <c r="CU15" i="1"/>
  <c r="DB87" i="1"/>
  <c r="HD87" i="1" s="1"/>
  <c r="LX87" i="1" s="1"/>
  <c r="DB57" i="1"/>
  <c r="HD57" i="1" s="1"/>
  <c r="LX57" i="1" s="1"/>
  <c r="CT57" i="1"/>
  <c r="DD87" i="1"/>
  <c r="HF87" i="1" s="1"/>
  <c r="LZ87" i="1" s="1"/>
  <c r="CZ87" i="1"/>
  <c r="HB87" i="1" s="1"/>
  <c r="LV87" i="1" s="1"/>
  <c r="CV87" i="1"/>
  <c r="GX87" i="1" s="1"/>
  <c r="DC85" i="1"/>
  <c r="DA85" i="1"/>
  <c r="CY85" i="1"/>
  <c r="CU85" i="1"/>
  <c r="CS85" i="1"/>
  <c r="DC84" i="1"/>
  <c r="DA84" i="1"/>
  <c r="CY84" i="1"/>
  <c r="CU84" i="1"/>
  <c r="GW84" i="1" s="1"/>
  <c r="CS84" i="1"/>
  <c r="DC83" i="1"/>
  <c r="DA83" i="1"/>
  <c r="CY83" i="1"/>
  <c r="CU83" i="1"/>
  <c r="GW83" i="1" s="1"/>
  <c r="CS83" i="1"/>
  <c r="DC82" i="1"/>
  <c r="DA82" i="1"/>
  <c r="CY82" i="1"/>
  <c r="CU82" i="1"/>
  <c r="GW82" i="1" s="1"/>
  <c r="CS82" i="1"/>
  <c r="DC81" i="1"/>
  <c r="DA81" i="1"/>
  <c r="CY81" i="1"/>
  <c r="CU81" i="1"/>
  <c r="GW81" i="1" s="1"/>
  <c r="CS81" i="1"/>
  <c r="DC80" i="1"/>
  <c r="DA80" i="1"/>
  <c r="CY80" i="1"/>
  <c r="CW80" i="1"/>
  <c r="CU80" i="1"/>
  <c r="CS80" i="1"/>
  <c r="DC79" i="1"/>
  <c r="DA79" i="1"/>
  <c r="CY79" i="1"/>
  <c r="CW79" i="1"/>
  <c r="CU79" i="1"/>
  <c r="CS79" i="1"/>
  <c r="DC78" i="1"/>
  <c r="DA78" i="1"/>
  <c r="CY78" i="1"/>
  <c r="CW78" i="1"/>
  <c r="CU78" i="1"/>
  <c r="CS78" i="1"/>
  <c r="DC77" i="1"/>
  <c r="DA77" i="1"/>
  <c r="CY77" i="1"/>
  <c r="CW77" i="1"/>
  <c r="CU77" i="1"/>
  <c r="CS77" i="1"/>
  <c r="DC76" i="1"/>
  <c r="DA76" i="1"/>
  <c r="CY76" i="1"/>
  <c r="CU76" i="1"/>
  <c r="CS76" i="1"/>
  <c r="DC75" i="1"/>
  <c r="DA75" i="1"/>
  <c r="CY75" i="1"/>
  <c r="CU75" i="1"/>
  <c r="CS75" i="1"/>
  <c r="DC74" i="1"/>
  <c r="DA74" i="1"/>
  <c r="CY74" i="1"/>
  <c r="CW74" i="1"/>
  <c r="CU74" i="1"/>
  <c r="CS74" i="1"/>
  <c r="DC73" i="1"/>
  <c r="DA73" i="1"/>
  <c r="CY73" i="1"/>
  <c r="CU73" i="1"/>
  <c r="CS73" i="1"/>
  <c r="DC72" i="1"/>
  <c r="DA72" i="1"/>
  <c r="CY72" i="1"/>
  <c r="CU72" i="1"/>
  <c r="CS72" i="1"/>
  <c r="DD57" i="1"/>
  <c r="CZ57" i="1"/>
  <c r="CV57" i="1"/>
  <c r="DC55" i="1"/>
  <c r="DA55" i="1"/>
  <c r="CY55" i="1"/>
  <c r="CU55" i="1"/>
  <c r="CS55" i="1"/>
  <c r="DC54" i="1"/>
  <c r="DA54" i="1"/>
  <c r="CY54" i="1"/>
  <c r="CU54" i="1"/>
  <c r="GW54" i="1" s="1"/>
  <c r="CS54" i="1"/>
  <c r="DC53" i="1"/>
  <c r="DA53" i="1"/>
  <c r="CY53" i="1"/>
  <c r="CU53" i="1"/>
  <c r="GW53" i="1" s="1"/>
  <c r="CS53" i="1"/>
  <c r="DC52" i="1"/>
  <c r="DA52" i="1"/>
  <c r="CY52" i="1"/>
  <c r="CU52" i="1"/>
  <c r="GW52" i="1" s="1"/>
  <c r="CS52" i="1"/>
  <c r="DC51" i="1"/>
  <c r="DA51" i="1"/>
  <c r="CY51" i="1"/>
  <c r="CU51" i="1"/>
  <c r="GW51" i="1" s="1"/>
  <c r="CS51" i="1"/>
  <c r="DC50" i="1"/>
  <c r="DD50" i="1" s="1"/>
  <c r="DA50" i="1"/>
  <c r="CY50" i="1"/>
  <c r="CW50" i="1"/>
  <c r="CU50" i="1"/>
  <c r="CS50" i="1"/>
  <c r="DC49" i="1"/>
  <c r="DA49" i="1"/>
  <c r="CY49" i="1"/>
  <c r="CW49" i="1"/>
  <c r="CU49" i="1"/>
  <c r="CS49" i="1"/>
  <c r="DC48" i="1"/>
  <c r="DD48" i="1" s="1"/>
  <c r="DA48" i="1"/>
  <c r="CY48" i="1"/>
  <c r="CW48" i="1"/>
  <c r="CU48" i="1"/>
  <c r="CS48" i="1"/>
  <c r="DC47" i="1"/>
  <c r="DA47" i="1"/>
  <c r="CY47" i="1"/>
  <c r="CW47" i="1"/>
  <c r="CU47" i="1"/>
  <c r="CS47" i="1"/>
  <c r="DC46" i="1"/>
  <c r="DA46" i="1"/>
  <c r="CY46" i="1"/>
  <c r="CU46" i="1"/>
  <c r="CS46" i="1"/>
  <c r="DC45" i="1"/>
  <c r="DA45" i="1"/>
  <c r="CY45" i="1"/>
  <c r="CU45" i="1"/>
  <c r="CS45" i="1"/>
  <c r="DC44" i="1"/>
  <c r="DA44" i="1"/>
  <c r="CY44" i="1"/>
  <c r="CW44" i="1"/>
  <c r="CU44" i="1"/>
  <c r="CS44" i="1"/>
  <c r="DC43" i="1"/>
  <c r="DD43" i="1" s="1"/>
  <c r="DA43" i="1"/>
  <c r="CY43" i="1"/>
  <c r="CU43" i="1"/>
  <c r="CS43" i="1"/>
  <c r="DC42" i="1"/>
  <c r="DA42" i="1"/>
  <c r="CY42" i="1"/>
  <c r="CU42" i="1"/>
  <c r="CS42" i="1"/>
  <c r="CV28" i="1"/>
  <c r="CZ28" i="1"/>
  <c r="DB28" i="1"/>
  <c r="DD28" i="1"/>
  <c r="CT28" i="1"/>
  <c r="GV28" i="1" s="1"/>
  <c r="S99" i="1"/>
  <c r="T99" i="1" s="1"/>
  <c r="B26" i="1"/>
  <c r="B21" i="1"/>
  <c r="B20" i="1"/>
  <c r="B19" i="1"/>
  <c r="B18" i="1"/>
  <c r="B17" i="1"/>
  <c r="B16" i="1"/>
  <c r="B15" i="1"/>
  <c r="K15" i="1" s="1"/>
  <c r="B14" i="1"/>
  <c r="B13" i="1"/>
  <c r="K13" i="1" s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13" i="1"/>
  <c r="CW20" i="1"/>
  <c r="CW21" i="1"/>
  <c r="CW15" i="1"/>
  <c r="CU14" i="1"/>
  <c r="CU16" i="1"/>
  <c r="CU17" i="1"/>
  <c r="CU19" i="1"/>
  <c r="CU22" i="1"/>
  <c r="GW22" i="1" s="1"/>
  <c r="CU23" i="1"/>
  <c r="GW23" i="1" s="1"/>
  <c r="CU24" i="1"/>
  <c r="GW24" i="1" s="1"/>
  <c r="CU25" i="1"/>
  <c r="GW25" i="1" s="1"/>
  <c r="CU26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O110" i="1"/>
  <c r="CM110" i="1"/>
  <c r="CK110" i="1"/>
  <c r="CG110" i="1"/>
  <c r="CE110" i="1"/>
  <c r="CN108" i="1"/>
  <c r="CO108" i="1" s="1"/>
  <c r="CL108" i="1"/>
  <c r="CM108" i="1" s="1"/>
  <c r="CJ108" i="1"/>
  <c r="CK108" i="1" s="1"/>
  <c r="CF108" i="1"/>
  <c r="CG108" i="1" s="1"/>
  <c r="CD108" i="1"/>
  <c r="CE108" i="1" s="1"/>
  <c r="CD107" i="1"/>
  <c r="CE107" i="1" s="1"/>
  <c r="CD106" i="1"/>
  <c r="CE106" i="1" s="1"/>
  <c r="CD105" i="1"/>
  <c r="CE105" i="1" s="1"/>
  <c r="CD104" i="1"/>
  <c r="CE104" i="1" s="1"/>
  <c r="CL103" i="1"/>
  <c r="CM103" i="1" s="1"/>
  <c r="CJ103" i="1"/>
  <c r="CK103" i="1" s="1"/>
  <c r="CH103" i="1"/>
  <c r="CI103" i="1" s="1"/>
  <c r="CD103" i="1"/>
  <c r="CE103" i="1" s="1"/>
  <c r="CL102" i="1"/>
  <c r="CM102" i="1" s="1"/>
  <c r="CJ102" i="1"/>
  <c r="CK102" i="1" s="1"/>
  <c r="CH102" i="1"/>
  <c r="CI102" i="1" s="1"/>
  <c r="CD102" i="1"/>
  <c r="CE102" i="1" s="1"/>
  <c r="CN101" i="1"/>
  <c r="CO101" i="1" s="1"/>
  <c r="CL101" i="1"/>
  <c r="CM101" i="1" s="1"/>
  <c r="CJ101" i="1"/>
  <c r="CK101" i="1" s="1"/>
  <c r="CH101" i="1"/>
  <c r="CI101" i="1" s="1"/>
  <c r="CF101" i="1"/>
  <c r="CG101" i="1" s="1"/>
  <c r="CD101" i="1"/>
  <c r="CE101" i="1" s="1"/>
  <c r="CL100" i="1"/>
  <c r="CM100" i="1" s="1"/>
  <c r="CJ100" i="1"/>
  <c r="CK100" i="1" s="1"/>
  <c r="CH100" i="1"/>
  <c r="CI100" i="1" s="1"/>
  <c r="CD100" i="1"/>
  <c r="CE100" i="1" s="1"/>
  <c r="CN99" i="1"/>
  <c r="CO99" i="1" s="1"/>
  <c r="CL99" i="1"/>
  <c r="CM99" i="1" s="1"/>
  <c r="CJ99" i="1"/>
  <c r="CK99" i="1" s="1"/>
  <c r="CF99" i="1"/>
  <c r="CG99" i="1" s="1"/>
  <c r="CD99" i="1"/>
  <c r="CE99" i="1" s="1"/>
  <c r="CN98" i="1"/>
  <c r="CO98" i="1" s="1"/>
  <c r="CL98" i="1"/>
  <c r="CM98" i="1" s="1"/>
  <c r="CJ98" i="1"/>
  <c r="CK98" i="1" s="1"/>
  <c r="CF98" i="1"/>
  <c r="CG98" i="1" s="1"/>
  <c r="CD98" i="1"/>
  <c r="CE98" i="1" s="1"/>
  <c r="CL97" i="1"/>
  <c r="CM97" i="1" s="1"/>
  <c r="CJ97" i="1"/>
  <c r="CK97" i="1" s="1"/>
  <c r="CH97" i="1"/>
  <c r="CI97" i="1" s="1"/>
  <c r="CF97" i="1"/>
  <c r="CG97" i="1" s="1"/>
  <c r="CD97" i="1"/>
  <c r="CE97" i="1" s="1"/>
  <c r="CN96" i="1"/>
  <c r="CO96" i="1" s="1"/>
  <c r="CL96" i="1"/>
  <c r="CM96" i="1" s="1"/>
  <c r="CJ96" i="1"/>
  <c r="CK96" i="1" s="1"/>
  <c r="CF96" i="1"/>
  <c r="CG96" i="1" s="1"/>
  <c r="CD96" i="1"/>
  <c r="CE96" i="1" s="1"/>
  <c r="CN95" i="1"/>
  <c r="CO95" i="1" s="1"/>
  <c r="CL95" i="1"/>
  <c r="CM95" i="1" s="1"/>
  <c r="CJ95" i="1"/>
  <c r="CK95" i="1" s="1"/>
  <c r="CF95" i="1"/>
  <c r="CG95" i="1" s="1"/>
  <c r="CD95" i="1"/>
  <c r="CE95" i="1" s="1"/>
  <c r="CP87" i="1"/>
  <c r="CN86" i="1"/>
  <c r="CL86" i="1"/>
  <c r="CJ86" i="1"/>
  <c r="CF86" i="1"/>
  <c r="CD86" i="1"/>
  <c r="CP57" i="1"/>
  <c r="CN56" i="1"/>
  <c r="CL56" i="1"/>
  <c r="CJ56" i="1"/>
  <c r="CF56" i="1"/>
  <c r="CP28" i="1"/>
  <c r="CL27" i="1"/>
  <c r="CJ27" i="1"/>
  <c r="CD27" i="1"/>
  <c r="BZ110" i="1"/>
  <c r="BX110" i="1"/>
  <c r="BV110" i="1"/>
  <c r="BR110" i="1"/>
  <c r="BP110" i="1"/>
  <c r="BY108" i="1"/>
  <c r="BZ108" i="1" s="1"/>
  <c r="BW108" i="1"/>
  <c r="BX108" i="1" s="1"/>
  <c r="BU108" i="1"/>
  <c r="BV108" i="1" s="1"/>
  <c r="BQ108" i="1"/>
  <c r="BR108" i="1" s="1"/>
  <c r="BO108" i="1"/>
  <c r="BP108" i="1" s="1"/>
  <c r="BO107" i="1"/>
  <c r="BP107" i="1" s="1"/>
  <c r="BO106" i="1"/>
  <c r="BP106" i="1" s="1"/>
  <c r="BO105" i="1"/>
  <c r="BP105" i="1" s="1"/>
  <c r="BO104" i="1"/>
  <c r="BP104" i="1" s="1"/>
  <c r="BW103" i="1"/>
  <c r="BX103" i="1" s="1"/>
  <c r="BU103" i="1"/>
  <c r="BV103" i="1" s="1"/>
  <c r="BS103" i="1"/>
  <c r="BT103" i="1" s="1"/>
  <c r="BQ103" i="1"/>
  <c r="BR103" i="1" s="1"/>
  <c r="BO103" i="1"/>
  <c r="BP103" i="1" s="1"/>
  <c r="BY102" i="1"/>
  <c r="BZ102" i="1" s="1"/>
  <c r="BW102" i="1"/>
  <c r="BX102" i="1" s="1"/>
  <c r="BU102" i="1"/>
  <c r="BV102" i="1" s="1"/>
  <c r="BS102" i="1"/>
  <c r="BT102" i="1" s="1"/>
  <c r="BQ102" i="1"/>
  <c r="BR102" i="1" s="1"/>
  <c r="BO102" i="1"/>
  <c r="BP102" i="1" s="1"/>
  <c r="BY101" i="1"/>
  <c r="BZ101" i="1" s="1"/>
  <c r="BW101" i="1"/>
  <c r="BX101" i="1" s="1"/>
  <c r="BU101" i="1"/>
  <c r="BV101" i="1" s="1"/>
  <c r="BS101" i="1"/>
  <c r="BT101" i="1" s="1"/>
  <c r="BQ101" i="1"/>
  <c r="BR101" i="1" s="1"/>
  <c r="BO101" i="1"/>
  <c r="BP101" i="1" s="1"/>
  <c r="BW100" i="1"/>
  <c r="BX100" i="1" s="1"/>
  <c r="BU100" i="1"/>
  <c r="BV100" i="1" s="1"/>
  <c r="BS100" i="1"/>
  <c r="BT100" i="1" s="1"/>
  <c r="BQ100" i="1"/>
  <c r="BR100" i="1" s="1"/>
  <c r="BO100" i="1"/>
  <c r="BP100" i="1" s="1"/>
  <c r="BW99" i="1"/>
  <c r="BX99" i="1" s="1"/>
  <c r="BU99" i="1"/>
  <c r="BV99" i="1" s="1"/>
  <c r="BQ99" i="1"/>
  <c r="BR99" i="1" s="1"/>
  <c r="BO99" i="1"/>
  <c r="BP99" i="1" s="1"/>
  <c r="BY98" i="1"/>
  <c r="BZ98" i="1" s="1"/>
  <c r="BW98" i="1"/>
  <c r="BX98" i="1" s="1"/>
  <c r="BU98" i="1"/>
  <c r="BV98" i="1" s="1"/>
  <c r="BQ98" i="1"/>
  <c r="BR98" i="1" s="1"/>
  <c r="BO98" i="1"/>
  <c r="BP98" i="1" s="1"/>
  <c r="BY97" i="1"/>
  <c r="BZ97" i="1" s="1"/>
  <c r="BW97" i="1"/>
  <c r="BX97" i="1" s="1"/>
  <c r="BU97" i="1"/>
  <c r="BV97" i="1" s="1"/>
  <c r="BS97" i="1"/>
  <c r="BT97" i="1" s="1"/>
  <c r="BQ97" i="1"/>
  <c r="BR97" i="1" s="1"/>
  <c r="BO97" i="1"/>
  <c r="BP97" i="1" s="1"/>
  <c r="BW96" i="1"/>
  <c r="BX96" i="1" s="1"/>
  <c r="BU96" i="1"/>
  <c r="BV96" i="1" s="1"/>
  <c r="BQ96" i="1"/>
  <c r="BR96" i="1" s="1"/>
  <c r="BO96" i="1"/>
  <c r="BP96" i="1" s="1"/>
  <c r="BY95" i="1"/>
  <c r="BZ95" i="1" s="1"/>
  <c r="BW95" i="1"/>
  <c r="BX95" i="1" s="1"/>
  <c r="BU95" i="1"/>
  <c r="BV95" i="1" s="1"/>
  <c r="BQ95" i="1"/>
  <c r="BR95" i="1" s="1"/>
  <c r="BO95" i="1"/>
  <c r="BP95" i="1" s="1"/>
  <c r="CA87" i="1"/>
  <c r="BO90" i="1" s="1"/>
  <c r="BY86" i="1"/>
  <c r="BW86" i="1"/>
  <c r="BU86" i="1"/>
  <c r="BQ86" i="1"/>
  <c r="BO86" i="1"/>
  <c r="CA57" i="1"/>
  <c r="BO60" i="1" s="1"/>
  <c r="BY56" i="1"/>
  <c r="BW56" i="1"/>
  <c r="BU56" i="1"/>
  <c r="BQ56" i="1"/>
  <c r="BO56" i="1"/>
  <c r="CA28" i="1"/>
  <c r="BO31" i="1" s="1"/>
  <c r="BY27" i="1"/>
  <c r="BW27" i="1"/>
  <c r="BU27" i="1"/>
  <c r="BO27" i="1"/>
  <c r="BJ110" i="1"/>
  <c r="BH110" i="1"/>
  <c r="BF110" i="1"/>
  <c r="BB110" i="1"/>
  <c r="AZ110" i="1"/>
  <c r="BI108" i="1"/>
  <c r="BJ108" i="1" s="1"/>
  <c r="BG108" i="1"/>
  <c r="BH108" i="1" s="1"/>
  <c r="BE108" i="1"/>
  <c r="BF108" i="1" s="1"/>
  <c r="BA108" i="1"/>
  <c r="BB108" i="1" s="1"/>
  <c r="AY108" i="1"/>
  <c r="AZ108" i="1" s="1"/>
  <c r="AY107" i="1"/>
  <c r="AZ107" i="1" s="1"/>
  <c r="AY106" i="1"/>
  <c r="AZ106" i="1" s="1"/>
  <c r="AY105" i="1"/>
  <c r="AZ105" i="1" s="1"/>
  <c r="AY104" i="1"/>
  <c r="AZ104" i="1" s="1"/>
  <c r="BI103" i="1"/>
  <c r="BJ103" i="1" s="1"/>
  <c r="BG103" i="1"/>
  <c r="BH103" i="1" s="1"/>
  <c r="BE103" i="1"/>
  <c r="BF103" i="1" s="1"/>
  <c r="BC103" i="1"/>
  <c r="BD103" i="1" s="1"/>
  <c r="AY103" i="1"/>
  <c r="AZ103" i="1" s="1"/>
  <c r="BG102" i="1"/>
  <c r="BH102" i="1" s="1"/>
  <c r="BE102" i="1"/>
  <c r="BF102" i="1" s="1"/>
  <c r="BC102" i="1"/>
  <c r="BD102" i="1" s="1"/>
  <c r="BA102" i="1"/>
  <c r="BB102" i="1" s="1"/>
  <c r="AY102" i="1"/>
  <c r="AZ102" i="1" s="1"/>
  <c r="BI101" i="1"/>
  <c r="BJ101" i="1" s="1"/>
  <c r="BG101" i="1"/>
  <c r="BH101" i="1" s="1"/>
  <c r="BE101" i="1"/>
  <c r="BF101" i="1" s="1"/>
  <c r="BC101" i="1"/>
  <c r="BD101" i="1" s="1"/>
  <c r="BA101" i="1"/>
  <c r="BB101" i="1" s="1"/>
  <c r="AY101" i="1"/>
  <c r="AZ101" i="1" s="1"/>
  <c r="BG100" i="1"/>
  <c r="BH100" i="1" s="1"/>
  <c r="BE100" i="1"/>
  <c r="BF100" i="1" s="1"/>
  <c r="BC100" i="1"/>
  <c r="BD100" i="1" s="1"/>
  <c r="AY100" i="1"/>
  <c r="AZ100" i="1" s="1"/>
  <c r="BI99" i="1"/>
  <c r="BJ99" i="1" s="1"/>
  <c r="BG99" i="1"/>
  <c r="BH99" i="1" s="1"/>
  <c r="BE99" i="1"/>
  <c r="BF99" i="1" s="1"/>
  <c r="AY99" i="1"/>
  <c r="AZ99" i="1" s="1"/>
  <c r="BI98" i="1"/>
  <c r="BJ98" i="1" s="1"/>
  <c r="BG98" i="1"/>
  <c r="BH98" i="1" s="1"/>
  <c r="BE98" i="1"/>
  <c r="BF98" i="1" s="1"/>
  <c r="AY98" i="1"/>
  <c r="AZ98" i="1" s="1"/>
  <c r="BG97" i="1"/>
  <c r="BH97" i="1" s="1"/>
  <c r="BE97" i="1"/>
  <c r="BF97" i="1" s="1"/>
  <c r="BC97" i="1"/>
  <c r="BD97" i="1" s="1"/>
  <c r="AY97" i="1"/>
  <c r="AZ97" i="1" s="1"/>
  <c r="BI96" i="1"/>
  <c r="BJ96" i="1" s="1"/>
  <c r="BG96" i="1"/>
  <c r="BH96" i="1" s="1"/>
  <c r="BE96" i="1"/>
  <c r="BF96" i="1" s="1"/>
  <c r="BA96" i="1"/>
  <c r="BB96" i="1" s="1"/>
  <c r="AY96" i="1"/>
  <c r="AZ96" i="1" s="1"/>
  <c r="BI95" i="1"/>
  <c r="BJ95" i="1" s="1"/>
  <c r="BG95" i="1"/>
  <c r="BH95" i="1" s="1"/>
  <c r="BE95" i="1"/>
  <c r="BF95" i="1" s="1"/>
  <c r="BA95" i="1"/>
  <c r="BB95" i="1" s="1"/>
  <c r="AY95" i="1"/>
  <c r="AZ95" i="1" s="1"/>
  <c r="BK87" i="1"/>
  <c r="AY90" i="1" s="1"/>
  <c r="BI86" i="1"/>
  <c r="BG86" i="1"/>
  <c r="BE86" i="1"/>
  <c r="BA86" i="1"/>
  <c r="AY86" i="1"/>
  <c r="AZ86" i="1"/>
  <c r="AZ88" i="1" s="1"/>
  <c r="BK57" i="1"/>
  <c r="BI56" i="1"/>
  <c r="BG56" i="1"/>
  <c r="BE56" i="1"/>
  <c r="BA56" i="1"/>
  <c r="AY56" i="1"/>
  <c r="BK28" i="1"/>
  <c r="AY31" i="1" s="1"/>
  <c r="BG27" i="1"/>
  <c r="BE27" i="1"/>
  <c r="AY27" i="1"/>
  <c r="AT110" i="1"/>
  <c r="AR110" i="1"/>
  <c r="AP110" i="1"/>
  <c r="AL110" i="1"/>
  <c r="AJ110" i="1"/>
  <c r="AS108" i="1"/>
  <c r="AT108" i="1" s="1"/>
  <c r="AQ108" i="1"/>
  <c r="AR108" i="1" s="1"/>
  <c r="AO108" i="1"/>
  <c r="AP108" i="1" s="1"/>
  <c r="AK108" i="1"/>
  <c r="AL108" i="1" s="1"/>
  <c r="AI108" i="1"/>
  <c r="AJ108" i="1" s="1"/>
  <c r="AI107" i="1"/>
  <c r="AJ107" i="1" s="1"/>
  <c r="AI106" i="1"/>
  <c r="AJ106" i="1" s="1"/>
  <c r="AI105" i="1"/>
  <c r="AJ105" i="1" s="1"/>
  <c r="AI104" i="1"/>
  <c r="AJ104" i="1" s="1"/>
  <c r="AS103" i="1"/>
  <c r="AT103" i="1" s="1"/>
  <c r="AQ103" i="1"/>
  <c r="AR103" i="1" s="1"/>
  <c r="AO103" i="1"/>
  <c r="AP103" i="1" s="1"/>
  <c r="AM103" i="1"/>
  <c r="AN103" i="1" s="1"/>
  <c r="AK103" i="1"/>
  <c r="AL103" i="1" s="1"/>
  <c r="AI103" i="1"/>
  <c r="AJ103" i="1" s="1"/>
  <c r="AS102" i="1"/>
  <c r="AT102" i="1" s="1"/>
  <c r="AQ102" i="1"/>
  <c r="AR102" i="1" s="1"/>
  <c r="AO102" i="1"/>
  <c r="AP102" i="1" s="1"/>
  <c r="AM102" i="1"/>
  <c r="AN102" i="1" s="1"/>
  <c r="AK102" i="1"/>
  <c r="AL102" i="1" s="1"/>
  <c r="AI102" i="1"/>
  <c r="AJ102" i="1" s="1"/>
  <c r="AS101" i="1"/>
  <c r="AT101" i="1" s="1"/>
  <c r="AQ101" i="1"/>
  <c r="AR101" i="1" s="1"/>
  <c r="AO101" i="1"/>
  <c r="AP101" i="1" s="1"/>
  <c r="AM101" i="1"/>
  <c r="AN101" i="1" s="1"/>
  <c r="AK101" i="1"/>
  <c r="AL101" i="1" s="1"/>
  <c r="AI101" i="1"/>
  <c r="AJ101" i="1" s="1"/>
  <c r="AS100" i="1"/>
  <c r="AT100" i="1" s="1"/>
  <c r="AQ100" i="1"/>
  <c r="AR100" i="1" s="1"/>
  <c r="AO100" i="1"/>
  <c r="AP100" i="1" s="1"/>
  <c r="AM100" i="1"/>
  <c r="AN100" i="1" s="1"/>
  <c r="AK100" i="1"/>
  <c r="AL100" i="1" s="1"/>
  <c r="AI100" i="1"/>
  <c r="AJ100" i="1" s="1"/>
  <c r="AS99" i="1"/>
  <c r="AT99" i="1" s="1"/>
  <c r="AQ99" i="1"/>
  <c r="AR99" i="1" s="1"/>
  <c r="AO99" i="1"/>
  <c r="AP99" i="1" s="1"/>
  <c r="AK99" i="1"/>
  <c r="AL99" i="1" s="1"/>
  <c r="AI99" i="1"/>
  <c r="AJ99" i="1" s="1"/>
  <c r="AS98" i="1"/>
  <c r="AT98" i="1" s="1"/>
  <c r="AQ98" i="1"/>
  <c r="AR98" i="1" s="1"/>
  <c r="AO98" i="1"/>
  <c r="AP98" i="1" s="1"/>
  <c r="AK98" i="1"/>
  <c r="AL98" i="1" s="1"/>
  <c r="AI98" i="1"/>
  <c r="AJ98" i="1" s="1"/>
  <c r="AS97" i="1"/>
  <c r="AT97" i="1" s="1"/>
  <c r="AQ97" i="1"/>
  <c r="AR97" i="1" s="1"/>
  <c r="AO97" i="1"/>
  <c r="AP97" i="1" s="1"/>
  <c r="AM97" i="1"/>
  <c r="AN97" i="1" s="1"/>
  <c r="AK97" i="1"/>
  <c r="AL97" i="1" s="1"/>
  <c r="AI97" i="1"/>
  <c r="AJ97" i="1" s="1"/>
  <c r="AS96" i="1"/>
  <c r="AT96" i="1" s="1"/>
  <c r="AQ96" i="1"/>
  <c r="AR96" i="1" s="1"/>
  <c r="AO96" i="1"/>
  <c r="AP96" i="1" s="1"/>
  <c r="AK96" i="1"/>
  <c r="AL96" i="1" s="1"/>
  <c r="AI96" i="1"/>
  <c r="AJ96" i="1" s="1"/>
  <c r="AS95" i="1"/>
  <c r="AT95" i="1" s="1"/>
  <c r="AQ95" i="1"/>
  <c r="AR95" i="1" s="1"/>
  <c r="AO95" i="1"/>
  <c r="AP95" i="1" s="1"/>
  <c r="AK95" i="1"/>
  <c r="AL95" i="1" s="1"/>
  <c r="AI95" i="1"/>
  <c r="AJ95" i="1" s="1"/>
  <c r="AU87" i="1"/>
  <c r="AS86" i="1"/>
  <c r="AQ86" i="1"/>
  <c r="AO86" i="1"/>
  <c r="AK86" i="1"/>
  <c r="AI86" i="1"/>
  <c r="AU57" i="1"/>
  <c r="AI60" i="1" s="1"/>
  <c r="AS56" i="1"/>
  <c r="AQ56" i="1"/>
  <c r="AO56" i="1"/>
  <c r="AK56" i="1"/>
  <c r="AI56" i="1"/>
  <c r="AU28" i="1"/>
  <c r="AS27" i="1"/>
  <c r="AQ27" i="1"/>
  <c r="AO27" i="1"/>
  <c r="AK27" i="1"/>
  <c r="AI27" i="1"/>
  <c r="AL26" i="1"/>
  <c r="AL21" i="1"/>
  <c r="AL20" i="1"/>
  <c r="AL19" i="1"/>
  <c r="AL18" i="1"/>
  <c r="AL17" i="1"/>
  <c r="AL16" i="1"/>
  <c r="AL15" i="1"/>
  <c r="AL14" i="1"/>
  <c r="AL13" i="1"/>
  <c r="AD110" i="1"/>
  <c r="Z110" i="1"/>
  <c r="V110" i="1"/>
  <c r="AC108" i="1"/>
  <c r="AD108" i="1" s="1"/>
  <c r="AA108" i="1"/>
  <c r="AB108" i="1" s="1"/>
  <c r="Y108" i="1"/>
  <c r="Z108" i="1" s="1"/>
  <c r="U108" i="1"/>
  <c r="V108" i="1" s="1"/>
  <c r="S108" i="1"/>
  <c r="T108" i="1" s="1"/>
  <c r="S107" i="1"/>
  <c r="T107" i="1" s="1"/>
  <c r="S106" i="1"/>
  <c r="T106" i="1" s="1"/>
  <c r="S105" i="1"/>
  <c r="T105" i="1" s="1"/>
  <c r="S104" i="1"/>
  <c r="T104" i="1" s="1"/>
  <c r="AC103" i="1"/>
  <c r="AD103" i="1" s="1"/>
  <c r="AA103" i="1"/>
  <c r="AB103" i="1" s="1"/>
  <c r="Y103" i="1"/>
  <c r="Z103" i="1" s="1"/>
  <c r="W103" i="1"/>
  <c r="X103" i="1" s="1"/>
  <c r="U103" i="1"/>
  <c r="V103" i="1" s="1"/>
  <c r="S103" i="1"/>
  <c r="T103" i="1" s="1"/>
  <c r="AC102" i="1"/>
  <c r="AD102" i="1" s="1"/>
  <c r="AA102" i="1"/>
  <c r="AB102" i="1" s="1"/>
  <c r="Y102" i="1"/>
  <c r="Z102" i="1" s="1"/>
  <c r="W102" i="1"/>
  <c r="X102" i="1" s="1"/>
  <c r="U102" i="1"/>
  <c r="V102" i="1" s="1"/>
  <c r="S102" i="1"/>
  <c r="T102" i="1" s="1"/>
  <c r="AC101" i="1"/>
  <c r="AD101" i="1" s="1"/>
  <c r="AA101" i="1"/>
  <c r="AB101" i="1" s="1"/>
  <c r="Y101" i="1"/>
  <c r="Z101" i="1" s="1"/>
  <c r="W101" i="1"/>
  <c r="X101" i="1" s="1"/>
  <c r="U101" i="1"/>
  <c r="V101" i="1" s="1"/>
  <c r="S101" i="1"/>
  <c r="T101" i="1" s="1"/>
  <c r="AC100" i="1"/>
  <c r="AD100" i="1" s="1"/>
  <c r="AA100" i="1"/>
  <c r="AB100" i="1" s="1"/>
  <c r="Y100" i="1"/>
  <c r="Z100" i="1" s="1"/>
  <c r="W100" i="1"/>
  <c r="X100" i="1" s="1"/>
  <c r="U100" i="1"/>
  <c r="V100" i="1" s="1"/>
  <c r="S100" i="1"/>
  <c r="T100" i="1" s="1"/>
  <c r="AC99" i="1"/>
  <c r="AD99" i="1" s="1"/>
  <c r="AA99" i="1"/>
  <c r="AB99" i="1" s="1"/>
  <c r="Y99" i="1"/>
  <c r="Z99" i="1" s="1"/>
  <c r="U99" i="1"/>
  <c r="V99" i="1" s="1"/>
  <c r="AC98" i="1"/>
  <c r="AD98" i="1" s="1"/>
  <c r="AA98" i="1"/>
  <c r="AB98" i="1" s="1"/>
  <c r="Y98" i="1"/>
  <c r="Z98" i="1" s="1"/>
  <c r="U98" i="1"/>
  <c r="V98" i="1" s="1"/>
  <c r="S98" i="1"/>
  <c r="T98" i="1" s="1"/>
  <c r="AC97" i="1"/>
  <c r="AD97" i="1" s="1"/>
  <c r="AA97" i="1"/>
  <c r="AB97" i="1" s="1"/>
  <c r="Y97" i="1"/>
  <c r="Z97" i="1" s="1"/>
  <c r="W97" i="1"/>
  <c r="X97" i="1" s="1"/>
  <c r="U97" i="1"/>
  <c r="V97" i="1" s="1"/>
  <c r="S97" i="1"/>
  <c r="T97" i="1" s="1"/>
  <c r="AC96" i="1"/>
  <c r="AD96" i="1" s="1"/>
  <c r="AA96" i="1"/>
  <c r="AB96" i="1" s="1"/>
  <c r="Y96" i="1"/>
  <c r="Z96" i="1" s="1"/>
  <c r="U96" i="1"/>
  <c r="V96" i="1" s="1"/>
  <c r="S96" i="1"/>
  <c r="T96" i="1" s="1"/>
  <c r="AC95" i="1"/>
  <c r="AD95" i="1" s="1"/>
  <c r="AA95" i="1"/>
  <c r="AB95" i="1" s="1"/>
  <c r="Y95" i="1"/>
  <c r="Z95" i="1" s="1"/>
  <c r="U95" i="1"/>
  <c r="V95" i="1" s="1"/>
  <c r="S95" i="1"/>
  <c r="T95" i="1" s="1"/>
  <c r="AE87" i="1"/>
  <c r="S90" i="1" s="1"/>
  <c r="AC86" i="1"/>
  <c r="AA86" i="1"/>
  <c r="Y86" i="1"/>
  <c r="U86" i="1"/>
  <c r="S86" i="1"/>
  <c r="AC56" i="1"/>
  <c r="AA56" i="1"/>
  <c r="Y56" i="1"/>
  <c r="U56" i="1"/>
  <c r="S56" i="1"/>
  <c r="S31" i="1"/>
  <c r="AC27" i="1"/>
  <c r="AA27" i="1"/>
  <c r="Y27" i="1"/>
  <c r="U27" i="1"/>
  <c r="S27" i="1"/>
  <c r="NJ31" i="1" l="1"/>
  <c r="NZ90" i="1"/>
  <c r="OO31" i="1"/>
  <c r="OO90" i="1"/>
  <c r="MT31" i="1"/>
  <c r="MT60" i="1"/>
  <c r="NJ60" i="1"/>
  <c r="NZ31" i="1"/>
  <c r="NZ60" i="1"/>
  <c r="OO60" i="1"/>
  <c r="MD31" i="1"/>
  <c r="MD60" i="1"/>
  <c r="MD90" i="1"/>
  <c r="MT90" i="1"/>
  <c r="KJ31" i="1"/>
  <c r="KJ60" i="1"/>
  <c r="MD113" i="1"/>
  <c r="NJ113" i="1"/>
  <c r="MT113" i="1"/>
  <c r="NJ90" i="1"/>
  <c r="PF60" i="1"/>
  <c r="OO113" i="1"/>
  <c r="NZ113" i="1"/>
  <c r="KJ90" i="1"/>
  <c r="PF31" i="1"/>
  <c r="KJ113" i="1"/>
  <c r="PF90" i="1"/>
  <c r="PF113" i="1"/>
  <c r="HJ31" i="1"/>
  <c r="HJ90" i="1"/>
  <c r="HZ31" i="1"/>
  <c r="HZ60" i="1"/>
  <c r="HZ90" i="1"/>
  <c r="IP60" i="1"/>
  <c r="JF31" i="1"/>
  <c r="JF60" i="1"/>
  <c r="JF90" i="1"/>
  <c r="JU31" i="1"/>
  <c r="JU60" i="1"/>
  <c r="JU90" i="1"/>
  <c r="IP90" i="1"/>
  <c r="IP31" i="1"/>
  <c r="KY90" i="1"/>
  <c r="HJ113" i="1"/>
  <c r="IP113" i="1"/>
  <c r="JF113" i="1"/>
  <c r="HZ113" i="1"/>
  <c r="JU113" i="1"/>
  <c r="HJ60" i="1"/>
  <c r="KY31" i="1"/>
  <c r="KY60" i="1"/>
  <c r="KY113" i="1"/>
  <c r="HA42" i="1"/>
  <c r="CZ42" i="1"/>
  <c r="CT72" i="1"/>
  <c r="GU72" i="1"/>
  <c r="CZ72" i="1"/>
  <c r="HA72" i="1"/>
  <c r="CT84" i="1"/>
  <c r="GU84" i="1"/>
  <c r="CT85" i="1"/>
  <c r="GU85" i="1"/>
  <c r="CV85" i="1"/>
  <c r="GW85" i="1"/>
  <c r="LU42" i="1"/>
  <c r="HB42" i="1"/>
  <c r="CX74" i="1"/>
  <c r="GY74" i="1"/>
  <c r="CT73" i="1"/>
  <c r="GU73" i="1"/>
  <c r="CT76" i="1"/>
  <c r="GU76" i="1"/>
  <c r="CT82" i="1"/>
  <c r="GU82" i="1"/>
  <c r="CT74" i="1"/>
  <c r="GU74" i="1"/>
  <c r="CT75" i="1"/>
  <c r="GU75" i="1"/>
  <c r="CT77" i="1"/>
  <c r="GU77" i="1"/>
  <c r="CT78" i="1"/>
  <c r="GU78" i="1"/>
  <c r="CT79" i="1"/>
  <c r="GU79" i="1"/>
  <c r="CT80" i="1"/>
  <c r="GU80" i="1"/>
  <c r="CT81" i="1"/>
  <c r="GU81" i="1"/>
  <c r="HE42" i="1"/>
  <c r="DD42" i="1"/>
  <c r="HC21" i="1"/>
  <c r="DB21" i="1"/>
  <c r="CZ73" i="1"/>
  <c r="HA73" i="1"/>
  <c r="CZ74" i="1"/>
  <c r="HA74" i="1"/>
  <c r="CZ76" i="1"/>
  <c r="HA76" i="1"/>
  <c r="CZ75" i="1"/>
  <c r="HA75" i="1"/>
  <c r="HE49" i="1"/>
  <c r="DD49" i="1"/>
  <c r="HE55" i="1"/>
  <c r="DD55" i="1"/>
  <c r="GY44" i="1"/>
  <c r="CX44" i="1"/>
  <c r="GW43" i="1"/>
  <c r="CV43" i="1"/>
  <c r="GU42" i="1"/>
  <c r="CT42" i="1"/>
  <c r="LY27" i="1"/>
  <c r="DB13" i="1"/>
  <c r="HC13" i="1"/>
  <c r="GW26" i="1"/>
  <c r="CV26" i="1"/>
  <c r="GW14" i="1"/>
  <c r="CV14" i="1"/>
  <c r="HA26" i="1"/>
  <c r="CZ26" i="1"/>
  <c r="HA21" i="1"/>
  <c r="CZ21" i="1"/>
  <c r="GW46" i="1"/>
  <c r="CV46" i="1"/>
  <c r="GW45" i="1"/>
  <c r="CV45" i="1"/>
  <c r="GW44" i="1"/>
  <c r="CV44" i="1"/>
  <c r="GW42" i="1"/>
  <c r="CV42" i="1"/>
  <c r="HA55" i="1"/>
  <c r="CZ55" i="1"/>
  <c r="HA43" i="1"/>
  <c r="CZ43" i="1"/>
  <c r="CT83" i="1"/>
  <c r="GU83" i="1"/>
  <c r="HC55" i="1"/>
  <c r="DB55" i="1"/>
  <c r="HC43" i="1"/>
  <c r="DB43" i="1"/>
  <c r="HC49" i="1"/>
  <c r="DB49" i="1"/>
  <c r="HC50" i="1"/>
  <c r="DB50" i="1"/>
  <c r="HC26" i="1"/>
  <c r="DB26" i="1"/>
  <c r="GU26" i="1"/>
  <c r="CT26" i="1"/>
  <c r="GU14" i="1"/>
  <c r="CT14" i="1"/>
  <c r="LR87" i="1"/>
  <c r="DD72" i="1"/>
  <c r="HE72" i="1"/>
  <c r="DD75" i="1"/>
  <c r="HE75" i="1"/>
  <c r="DD85" i="1"/>
  <c r="HE85" i="1"/>
  <c r="DD73" i="1"/>
  <c r="HE73" i="1"/>
  <c r="DD74" i="1"/>
  <c r="HE74" i="1"/>
  <c r="DD76" i="1"/>
  <c r="HE76" i="1"/>
  <c r="DD77" i="1"/>
  <c r="HE77" i="1"/>
  <c r="DD78" i="1"/>
  <c r="HE78" i="1"/>
  <c r="DD79" i="1"/>
  <c r="HE79" i="1"/>
  <c r="DD80" i="1"/>
  <c r="HE80" i="1"/>
  <c r="DB73" i="1"/>
  <c r="HC73" i="1"/>
  <c r="DB74" i="1"/>
  <c r="HC74" i="1"/>
  <c r="DB76" i="1"/>
  <c r="HC76" i="1"/>
  <c r="DB77" i="1"/>
  <c r="HC77" i="1"/>
  <c r="DB78" i="1"/>
  <c r="HC78" i="1"/>
  <c r="DB79" i="1"/>
  <c r="HC79" i="1"/>
  <c r="DB80" i="1"/>
  <c r="HC80" i="1"/>
  <c r="DB72" i="1"/>
  <c r="HC72" i="1"/>
  <c r="DB75" i="1"/>
  <c r="HC75" i="1"/>
  <c r="DB85" i="1"/>
  <c r="HC85" i="1"/>
  <c r="CZ85" i="1"/>
  <c r="HA85" i="1"/>
  <c r="CZ77" i="1"/>
  <c r="HA77" i="1"/>
  <c r="CZ78" i="1"/>
  <c r="HA78" i="1"/>
  <c r="CZ79" i="1"/>
  <c r="HA79" i="1"/>
  <c r="CZ80" i="1"/>
  <c r="HA80" i="1"/>
  <c r="CX77" i="1"/>
  <c r="GY77" i="1"/>
  <c r="CX78" i="1"/>
  <c r="GY78" i="1"/>
  <c r="CX79" i="1"/>
  <c r="GY79" i="1"/>
  <c r="CX80" i="1"/>
  <c r="GY80" i="1"/>
  <c r="CV73" i="1"/>
  <c r="GW73" i="1"/>
  <c r="CV76" i="1"/>
  <c r="GW76" i="1"/>
  <c r="CV72" i="1"/>
  <c r="GW72" i="1"/>
  <c r="GW95" i="1" s="1"/>
  <c r="GX95" i="1" s="1"/>
  <c r="CV74" i="1"/>
  <c r="GW74" i="1"/>
  <c r="CV75" i="1"/>
  <c r="GW75" i="1"/>
  <c r="CV77" i="1"/>
  <c r="GW77" i="1"/>
  <c r="CV78" i="1"/>
  <c r="GW78" i="1"/>
  <c r="CV79" i="1"/>
  <c r="GW79" i="1"/>
  <c r="CV80" i="1"/>
  <c r="GW80" i="1"/>
  <c r="HE44" i="1"/>
  <c r="DD44" i="1"/>
  <c r="HE46" i="1"/>
  <c r="DD46" i="1"/>
  <c r="HE47" i="1"/>
  <c r="DD47" i="1"/>
  <c r="HE45" i="1"/>
  <c r="DD45" i="1"/>
  <c r="HC42" i="1"/>
  <c r="DB42" i="1"/>
  <c r="HC45" i="1"/>
  <c r="DB45" i="1"/>
  <c r="HC44" i="1"/>
  <c r="DB44" i="1"/>
  <c r="HC46" i="1"/>
  <c r="DB46" i="1"/>
  <c r="HC47" i="1"/>
  <c r="DB47" i="1"/>
  <c r="HC48" i="1"/>
  <c r="DB48" i="1"/>
  <c r="HA44" i="1"/>
  <c r="CZ44" i="1"/>
  <c r="HA46" i="1"/>
  <c r="CZ46" i="1"/>
  <c r="HA47" i="1"/>
  <c r="CZ47" i="1"/>
  <c r="HA48" i="1"/>
  <c r="CZ48" i="1"/>
  <c r="HA49" i="1"/>
  <c r="CZ49" i="1"/>
  <c r="HA50" i="1"/>
  <c r="CZ50" i="1"/>
  <c r="HA45" i="1"/>
  <c r="CZ45" i="1"/>
  <c r="GY47" i="1"/>
  <c r="CX47" i="1"/>
  <c r="GY48" i="1"/>
  <c r="CX48" i="1"/>
  <c r="GY49" i="1"/>
  <c r="CX49" i="1"/>
  <c r="GY50" i="1"/>
  <c r="CX50" i="1"/>
  <c r="GW47" i="1"/>
  <c r="CV47" i="1"/>
  <c r="GW48" i="1"/>
  <c r="CV48" i="1"/>
  <c r="GW49" i="1"/>
  <c r="CV49" i="1"/>
  <c r="GW50" i="1"/>
  <c r="CV50" i="1"/>
  <c r="GW55" i="1"/>
  <c r="GW108" i="1" s="1"/>
  <c r="GX108" i="1" s="1"/>
  <c r="CV55" i="1"/>
  <c r="GU43" i="1"/>
  <c r="CT43" i="1"/>
  <c r="GU46" i="1"/>
  <c r="CT46" i="1"/>
  <c r="GU52" i="1"/>
  <c r="CT52" i="1"/>
  <c r="GU54" i="1"/>
  <c r="CT54" i="1"/>
  <c r="GU44" i="1"/>
  <c r="CT44" i="1"/>
  <c r="GU45" i="1"/>
  <c r="CT45" i="1"/>
  <c r="GU47" i="1"/>
  <c r="CT47" i="1"/>
  <c r="GU48" i="1"/>
  <c r="CT48" i="1"/>
  <c r="GU49" i="1"/>
  <c r="CT49" i="1"/>
  <c r="GU50" i="1"/>
  <c r="CT50" i="1"/>
  <c r="GU51" i="1"/>
  <c r="CT51" i="1"/>
  <c r="GU53" i="1"/>
  <c r="GU56" i="1" s="1"/>
  <c r="CT53" i="1"/>
  <c r="GU55" i="1"/>
  <c r="CT55" i="1"/>
  <c r="LZ17" i="1"/>
  <c r="LZ18" i="1"/>
  <c r="HC19" i="1"/>
  <c r="DB19" i="1"/>
  <c r="HC17" i="1"/>
  <c r="DB17" i="1"/>
  <c r="HC15" i="1"/>
  <c r="DB15" i="1"/>
  <c r="HC20" i="1"/>
  <c r="DB20" i="1"/>
  <c r="HC18" i="1"/>
  <c r="DB18" i="1"/>
  <c r="HC16" i="1"/>
  <c r="DB16" i="1"/>
  <c r="HC14" i="1"/>
  <c r="DB14" i="1"/>
  <c r="CZ13" i="1"/>
  <c r="HA13" i="1"/>
  <c r="HA95" i="1" s="1"/>
  <c r="HB95" i="1" s="1"/>
  <c r="HA19" i="1"/>
  <c r="CZ19" i="1"/>
  <c r="HA17" i="1"/>
  <c r="CZ17" i="1"/>
  <c r="HA15" i="1"/>
  <c r="CZ15" i="1"/>
  <c r="HA20" i="1"/>
  <c r="CZ20" i="1"/>
  <c r="HA18" i="1"/>
  <c r="CZ18" i="1"/>
  <c r="HA16" i="1"/>
  <c r="CZ16" i="1"/>
  <c r="HA14" i="1"/>
  <c r="CZ14" i="1"/>
  <c r="GY21" i="1"/>
  <c r="CX21" i="1"/>
  <c r="GY18" i="1"/>
  <c r="CX18" i="1"/>
  <c r="CX15" i="1"/>
  <c r="GY15" i="1"/>
  <c r="GY20" i="1"/>
  <c r="CX20" i="1"/>
  <c r="GY19" i="1"/>
  <c r="CX19" i="1"/>
  <c r="GW17" i="1"/>
  <c r="CV17" i="1"/>
  <c r="GW19" i="1"/>
  <c r="CV19" i="1"/>
  <c r="GW16" i="1"/>
  <c r="CV16" i="1"/>
  <c r="GW15" i="1"/>
  <c r="CV15" i="1"/>
  <c r="GW20" i="1"/>
  <c r="CV20" i="1"/>
  <c r="GU25" i="1"/>
  <c r="CT25" i="1"/>
  <c r="GU23" i="1"/>
  <c r="CT23" i="1"/>
  <c r="GU21" i="1"/>
  <c r="CT21" i="1"/>
  <c r="GU19" i="1"/>
  <c r="CT19" i="1"/>
  <c r="GU17" i="1"/>
  <c r="CT17" i="1"/>
  <c r="GU15" i="1"/>
  <c r="CT15" i="1"/>
  <c r="GU24" i="1"/>
  <c r="CT24" i="1"/>
  <c r="GU22" i="1"/>
  <c r="CT22" i="1"/>
  <c r="GU20" i="1"/>
  <c r="CT20" i="1"/>
  <c r="GU18" i="1"/>
  <c r="CT18" i="1"/>
  <c r="GU16" i="1"/>
  <c r="CT16" i="1"/>
  <c r="HF28" i="1"/>
  <c r="LZ28" i="1" s="1"/>
  <c r="HB28" i="1"/>
  <c r="LV28" i="1" s="1"/>
  <c r="HD28" i="1"/>
  <c r="LX28" i="1" s="1"/>
  <c r="GX28" i="1"/>
  <c r="LR28" i="1" s="1"/>
  <c r="DW60" i="1"/>
  <c r="DW90" i="1"/>
  <c r="DW31" i="1"/>
  <c r="DW113" i="1"/>
  <c r="GE90" i="1"/>
  <c r="GE60" i="1"/>
  <c r="EO115" i="1"/>
  <c r="HE43" i="1"/>
  <c r="HE48" i="1"/>
  <c r="HE50" i="1"/>
  <c r="GX57" i="1"/>
  <c r="LR57" i="1" s="1"/>
  <c r="HF57" i="1"/>
  <c r="LZ57" i="1" s="1"/>
  <c r="GV57" i="1"/>
  <c r="LP57" i="1" s="1"/>
  <c r="HE108" i="1"/>
  <c r="HF108" i="1" s="1"/>
  <c r="HB57" i="1"/>
  <c r="LV57" i="1" s="1"/>
  <c r="HA98" i="1"/>
  <c r="HB98" i="1" s="1"/>
  <c r="BP27" i="1"/>
  <c r="BP29" i="1" s="1"/>
  <c r="T27" i="1"/>
  <c r="T29" i="1" s="1"/>
  <c r="GG109" i="1"/>
  <c r="CV110" i="1"/>
  <c r="CU21" i="1"/>
  <c r="AE57" i="1"/>
  <c r="BI27" i="1"/>
  <c r="BI97" i="1"/>
  <c r="BJ97" i="1" s="1"/>
  <c r="BZ27" i="1"/>
  <c r="BZ29" i="1" s="1"/>
  <c r="BY99" i="1"/>
  <c r="BZ99" i="1" s="1"/>
  <c r="PU113" i="1"/>
  <c r="T110" i="1"/>
  <c r="GH109" i="1"/>
  <c r="GH111" i="1" s="1"/>
  <c r="GP27" i="1"/>
  <c r="GP29" i="1" s="1"/>
  <c r="CK56" i="1"/>
  <c r="CK58" i="1" s="1"/>
  <c r="CO56" i="1"/>
  <c r="CO58" i="1" s="1"/>
  <c r="CG56" i="1"/>
  <c r="CG58" i="1" s="1"/>
  <c r="CD60" i="1"/>
  <c r="CF102" i="1"/>
  <c r="CG102" i="1" s="1"/>
  <c r="CF103" i="1"/>
  <c r="CG103" i="1" s="1"/>
  <c r="CZ110" i="1"/>
  <c r="CU18" i="1"/>
  <c r="CV18" i="1" s="1"/>
  <c r="DC101" i="1"/>
  <c r="DD101" i="1" s="1"/>
  <c r="DC98" i="1"/>
  <c r="DD98" i="1" s="1"/>
  <c r="CS107" i="1"/>
  <c r="CT107" i="1" s="1"/>
  <c r="CT87" i="1"/>
  <c r="GV87" i="1" s="1"/>
  <c r="LP87" i="1" s="1"/>
  <c r="AB110" i="1"/>
  <c r="DC103" i="1"/>
  <c r="DD103" i="1" s="1"/>
  <c r="FP113" i="1"/>
  <c r="EL113" i="1"/>
  <c r="AL56" i="1"/>
  <c r="AL58" i="1" s="1"/>
  <c r="BR109" i="1"/>
  <c r="BR115" i="1" s="1"/>
  <c r="K25" i="1"/>
  <c r="EL60" i="1"/>
  <c r="FA31" i="1"/>
  <c r="DH90" i="1"/>
  <c r="EL31" i="1"/>
  <c r="FP60" i="1"/>
  <c r="FP31" i="1"/>
  <c r="EL90" i="1"/>
  <c r="FA90" i="1"/>
  <c r="DH31" i="1"/>
  <c r="DH60" i="1"/>
  <c r="FA60" i="1"/>
  <c r="FP90" i="1"/>
  <c r="GE113" i="1"/>
  <c r="FA113" i="1"/>
  <c r="GE31" i="1"/>
  <c r="DH113" i="1"/>
  <c r="FS111" i="1"/>
  <c r="FM27" i="1"/>
  <c r="FM29" i="1" s="1"/>
  <c r="FA32" i="1" s="1"/>
  <c r="GO109" i="1"/>
  <c r="GP109" i="1"/>
  <c r="GP111" i="1" s="1"/>
  <c r="DK111" i="1"/>
  <c r="FW116" i="1"/>
  <c r="GF111" i="1"/>
  <c r="GL111" i="1"/>
  <c r="GL115" i="1"/>
  <c r="GN115" i="1"/>
  <c r="GN111" i="1"/>
  <c r="GF115" i="1"/>
  <c r="GA115" i="1"/>
  <c r="FW117" i="1" s="1"/>
  <c r="GA111" i="1"/>
  <c r="GB109" i="1"/>
  <c r="GB111" i="1" s="1"/>
  <c r="FP114" i="1" s="1"/>
  <c r="GA29" i="1"/>
  <c r="GB27" i="1"/>
  <c r="GB29" i="1" s="1"/>
  <c r="FP32" i="1" s="1"/>
  <c r="FH117" i="1"/>
  <c r="FH118" i="1" s="1"/>
  <c r="EW115" i="1"/>
  <c r="EW111" i="1"/>
  <c r="EX109" i="1"/>
  <c r="EX111" i="1" s="1"/>
  <c r="EL114" i="1" s="1"/>
  <c r="DS115" i="1"/>
  <c r="DO117" i="1" s="1"/>
  <c r="DO118" i="1" s="1"/>
  <c r="DS111" i="1"/>
  <c r="DT109" i="1"/>
  <c r="DT111" i="1" s="1"/>
  <c r="DH114" i="1" s="1"/>
  <c r="DS29" i="1"/>
  <c r="DT27" i="1"/>
  <c r="DT29" i="1" s="1"/>
  <c r="DH32" i="1" s="1"/>
  <c r="BV27" i="1"/>
  <c r="BV29" i="1" s="1"/>
  <c r="BF27" i="1"/>
  <c r="BF29" i="1" s="1"/>
  <c r="AP56" i="1"/>
  <c r="AP58" i="1" s="1"/>
  <c r="Z27" i="1"/>
  <c r="Z29" i="1" s="1"/>
  <c r="CJ109" i="1"/>
  <c r="BF86" i="1"/>
  <c r="BF88" i="1" s="1"/>
  <c r="CY86" i="1"/>
  <c r="CN27" i="1"/>
  <c r="CN103" i="1"/>
  <c r="CO103" i="1" s="1"/>
  <c r="CF27" i="1"/>
  <c r="BA27" i="1"/>
  <c r="BA97" i="1"/>
  <c r="BB97" i="1" s="1"/>
  <c r="AT56" i="1"/>
  <c r="CG86" i="1"/>
  <c r="CG88" i="1" s="1"/>
  <c r="CS86" i="1"/>
  <c r="BJ86" i="1"/>
  <c r="BJ88" i="1" s="1"/>
  <c r="AL86" i="1"/>
  <c r="AL88" i="1" s="1"/>
  <c r="DC86" i="1"/>
  <c r="CU86" i="1"/>
  <c r="BJ27" i="1"/>
  <c r="BJ29" i="1" s="1"/>
  <c r="AL27" i="1"/>
  <c r="AL29" i="1" s="1"/>
  <c r="AD27" i="1"/>
  <c r="AD29" i="1" s="1"/>
  <c r="V109" i="1"/>
  <c r="V115" i="1" s="1"/>
  <c r="AR86" i="1"/>
  <c r="AR88" i="1" s="1"/>
  <c r="DA86" i="1"/>
  <c r="AZ27" i="1"/>
  <c r="AZ29" i="1" s="1"/>
  <c r="AR27" i="1"/>
  <c r="AR29" i="1" s="1"/>
  <c r="DB110" i="1"/>
  <c r="AR56" i="1"/>
  <c r="AR58" i="1" s="1"/>
  <c r="AB109" i="1"/>
  <c r="AB115" i="1" s="1"/>
  <c r="DE28" i="1"/>
  <c r="CS31" i="1" s="1"/>
  <c r="CS56" i="1"/>
  <c r="CU56" i="1"/>
  <c r="CY56" i="1"/>
  <c r="DA56" i="1"/>
  <c r="DC56" i="1"/>
  <c r="DE57" i="1"/>
  <c r="CS60" i="1" s="1"/>
  <c r="CD90" i="1"/>
  <c r="V27" i="1"/>
  <c r="V29" i="1" s="1"/>
  <c r="Z56" i="1"/>
  <c r="Z58" i="1" s="1"/>
  <c r="AD56" i="1"/>
  <c r="AD58" i="1" s="1"/>
  <c r="V56" i="1"/>
  <c r="V58" i="1" s="1"/>
  <c r="S60" i="1"/>
  <c r="V86" i="1"/>
  <c r="V88" i="1" s="1"/>
  <c r="AB86" i="1"/>
  <c r="AB88" i="1" s="1"/>
  <c r="AJ27" i="1"/>
  <c r="AJ29" i="1" s="1"/>
  <c r="AP27" i="1"/>
  <c r="AP29" i="1" s="1"/>
  <c r="AT27" i="1"/>
  <c r="AT29" i="1" s="1"/>
  <c r="AI31" i="1"/>
  <c r="AI90" i="1"/>
  <c r="AL109" i="1"/>
  <c r="AL115" i="1" s="1"/>
  <c r="AZ56" i="1"/>
  <c r="AZ58" i="1" s="1"/>
  <c r="BF56" i="1"/>
  <c r="BF58" i="1" s="1"/>
  <c r="BJ56" i="1"/>
  <c r="BJ58" i="1" s="1"/>
  <c r="BB56" i="1"/>
  <c r="BB58" i="1" s="1"/>
  <c r="AY60" i="1"/>
  <c r="BB86" i="1"/>
  <c r="BB88" i="1" s="1"/>
  <c r="BH86" i="1"/>
  <c r="BH88" i="1" s="1"/>
  <c r="BE109" i="1"/>
  <c r="BR27" i="1"/>
  <c r="BR29" i="1" s="1"/>
  <c r="BV56" i="1"/>
  <c r="BV58" i="1" s="1"/>
  <c r="BZ56" i="1"/>
  <c r="BZ58" i="1" s="1"/>
  <c r="BR56" i="1"/>
  <c r="BR58" i="1" s="1"/>
  <c r="BR86" i="1"/>
  <c r="BR88" i="1" s="1"/>
  <c r="BX86" i="1"/>
  <c r="BX88" i="1" s="1"/>
  <c r="CK27" i="1"/>
  <c r="CK29" i="1" s="1"/>
  <c r="CO27" i="1"/>
  <c r="CO29" i="1" s="1"/>
  <c r="CD31" i="1"/>
  <c r="CE86" i="1"/>
  <c r="CE88" i="1" s="1"/>
  <c r="CK86" i="1"/>
  <c r="CK88" i="1" s="1"/>
  <c r="CO86" i="1"/>
  <c r="CO88" i="1" s="1"/>
  <c r="K14" i="1"/>
  <c r="K16" i="1"/>
  <c r="K26" i="1"/>
  <c r="CU95" i="1"/>
  <c r="CV95" i="1" s="1"/>
  <c r="CL109" i="1"/>
  <c r="CE27" i="1"/>
  <c r="CE29" i="1" s="1"/>
  <c r="CM56" i="1"/>
  <c r="CM58" i="1" s="1"/>
  <c r="CE56" i="1"/>
  <c r="CE58" i="1" s="1"/>
  <c r="CP110" i="1"/>
  <c r="CD113" i="1" s="1"/>
  <c r="CM86" i="1"/>
  <c r="CM88" i="1" s="1"/>
  <c r="CD109" i="1"/>
  <c r="CS96" i="1"/>
  <c r="CT96" i="1" s="1"/>
  <c r="BX56" i="1"/>
  <c r="BX58" i="1" s="1"/>
  <c r="BX109" i="1"/>
  <c r="BX115" i="1" s="1"/>
  <c r="BP56" i="1"/>
  <c r="BP58" i="1" s="1"/>
  <c r="CA110" i="1"/>
  <c r="BO113" i="1" s="1"/>
  <c r="DA27" i="1"/>
  <c r="BX27" i="1"/>
  <c r="BX29" i="1" s="1"/>
  <c r="BH56" i="1"/>
  <c r="BH58" i="1" s="1"/>
  <c r="BK110" i="1"/>
  <c r="AY113" i="1" s="1"/>
  <c r="BG109" i="1"/>
  <c r="AY109" i="1"/>
  <c r="CS101" i="1"/>
  <c r="CT101" i="1" s="1"/>
  <c r="AJ56" i="1"/>
  <c r="AJ58" i="1" s="1"/>
  <c r="AU110" i="1"/>
  <c r="AI113" i="1" s="1"/>
  <c r="AR109" i="1"/>
  <c r="AR115" i="1" s="1"/>
  <c r="AB56" i="1"/>
  <c r="AB58" i="1" s="1"/>
  <c r="T56" i="1"/>
  <c r="T58" i="1" s="1"/>
  <c r="AB27" i="1"/>
  <c r="AB29" i="1" s="1"/>
  <c r="CS95" i="1"/>
  <c r="CT95" i="1" s="1"/>
  <c r="CS105" i="1"/>
  <c r="CT105" i="1" s="1"/>
  <c r="CS103" i="1"/>
  <c r="CT103" i="1" s="1"/>
  <c r="CS99" i="1"/>
  <c r="CT99" i="1" s="1"/>
  <c r="CS97" i="1"/>
  <c r="CT97" i="1" s="1"/>
  <c r="CS108" i="1"/>
  <c r="CT108" i="1" s="1"/>
  <c r="CS106" i="1"/>
  <c r="CT106" i="1" s="1"/>
  <c r="CS104" i="1"/>
  <c r="CT104" i="1" s="1"/>
  <c r="CS102" i="1"/>
  <c r="CT102" i="1" s="1"/>
  <c r="CS100" i="1"/>
  <c r="CT100" i="1" s="1"/>
  <c r="CS98" i="1"/>
  <c r="CT98" i="1" s="1"/>
  <c r="K18" i="1"/>
  <c r="K19" i="1"/>
  <c r="K20" i="1"/>
  <c r="K21" i="1"/>
  <c r="CS27" i="1"/>
  <c r="CY27" i="1"/>
  <c r="CY95" i="1"/>
  <c r="CZ95" i="1" s="1"/>
  <c r="DC95" i="1"/>
  <c r="DD95" i="1" s="1"/>
  <c r="CU96" i="1"/>
  <c r="CV96" i="1" s="1"/>
  <c r="DA96" i="1"/>
  <c r="DB96" i="1" s="1"/>
  <c r="CW97" i="1"/>
  <c r="CX97" i="1" s="1"/>
  <c r="DA97" i="1"/>
  <c r="DB97" i="1" s="1"/>
  <c r="CY98" i="1"/>
  <c r="CZ98" i="1" s="1"/>
  <c r="CU99" i="1"/>
  <c r="CV99" i="1" s="1"/>
  <c r="DA99" i="1"/>
  <c r="DB99" i="1" s="1"/>
  <c r="CW100" i="1"/>
  <c r="CX100" i="1" s="1"/>
  <c r="DA100" i="1"/>
  <c r="DB100" i="1" s="1"/>
  <c r="CW101" i="1"/>
  <c r="CX101" i="1" s="1"/>
  <c r="DA101" i="1"/>
  <c r="DB101" i="1" s="1"/>
  <c r="CW102" i="1"/>
  <c r="CX102" i="1" s="1"/>
  <c r="DA102" i="1"/>
  <c r="DB102" i="1" s="1"/>
  <c r="CW103" i="1"/>
  <c r="CX103" i="1" s="1"/>
  <c r="DA103" i="1"/>
  <c r="DB103" i="1" s="1"/>
  <c r="CY108" i="1"/>
  <c r="CZ108" i="1" s="1"/>
  <c r="DC108" i="1"/>
  <c r="DD108" i="1" s="1"/>
  <c r="DD110" i="1"/>
  <c r="DA95" i="1"/>
  <c r="DB95" i="1" s="1"/>
  <c r="CY96" i="1"/>
  <c r="CZ96" i="1" s="1"/>
  <c r="CU97" i="1"/>
  <c r="CV97" i="1" s="1"/>
  <c r="DC97" i="1"/>
  <c r="DD97" i="1" s="1"/>
  <c r="DA98" i="1"/>
  <c r="DB98" i="1" s="1"/>
  <c r="CY99" i="1"/>
  <c r="CZ99" i="1" s="1"/>
  <c r="CY101" i="1"/>
  <c r="CZ101" i="1" s="1"/>
  <c r="CU102" i="1"/>
  <c r="CV102" i="1" s="1"/>
  <c r="DC102" i="1"/>
  <c r="DD102" i="1" s="1"/>
  <c r="CY103" i="1"/>
  <c r="CZ103" i="1" s="1"/>
  <c r="CU108" i="1"/>
  <c r="CV108" i="1" s="1"/>
  <c r="CY97" i="1"/>
  <c r="CZ97" i="1" s="1"/>
  <c r="CU98" i="1"/>
  <c r="CV98" i="1" s="1"/>
  <c r="DC99" i="1"/>
  <c r="DD99" i="1" s="1"/>
  <c r="CY100" i="1"/>
  <c r="CZ100" i="1" s="1"/>
  <c r="CU101" i="1"/>
  <c r="CV101" i="1" s="1"/>
  <c r="CY102" i="1"/>
  <c r="CZ102" i="1" s="1"/>
  <c r="DA108" i="1"/>
  <c r="DB108" i="1" s="1"/>
  <c r="CM27" i="1"/>
  <c r="CM29" i="1" s="1"/>
  <c r="CE109" i="1"/>
  <c r="CK109" i="1"/>
  <c r="CM109" i="1"/>
  <c r="BO109" i="1"/>
  <c r="BU109" i="1"/>
  <c r="BP86" i="1"/>
  <c r="BP88" i="1" s="1"/>
  <c r="BV86" i="1"/>
  <c r="BV88" i="1" s="1"/>
  <c r="BZ86" i="1"/>
  <c r="BZ88" i="1" s="1"/>
  <c r="BP109" i="1"/>
  <c r="BV109" i="1"/>
  <c r="BZ109" i="1"/>
  <c r="BQ109" i="1"/>
  <c r="BW109" i="1"/>
  <c r="BH27" i="1"/>
  <c r="BH29" i="1" s="1"/>
  <c r="AZ109" i="1"/>
  <c r="BF109" i="1"/>
  <c r="BH109" i="1"/>
  <c r="AT58" i="1"/>
  <c r="AI109" i="1"/>
  <c r="AO109" i="1"/>
  <c r="AS109" i="1"/>
  <c r="AJ86" i="1"/>
  <c r="AJ88" i="1" s="1"/>
  <c r="AP86" i="1"/>
  <c r="AP88" i="1" s="1"/>
  <c r="AT86" i="1"/>
  <c r="AJ109" i="1"/>
  <c r="AP109" i="1"/>
  <c r="AT109" i="1"/>
  <c r="AK109" i="1"/>
  <c r="AQ109" i="1"/>
  <c r="S109" i="1"/>
  <c r="Y109" i="1"/>
  <c r="AC109" i="1"/>
  <c r="T86" i="1"/>
  <c r="T88" i="1" s="1"/>
  <c r="Z86" i="1"/>
  <c r="Z88" i="1" s="1"/>
  <c r="AD86" i="1"/>
  <c r="T109" i="1"/>
  <c r="Z109" i="1"/>
  <c r="AD109" i="1"/>
  <c r="U109" i="1"/>
  <c r="AA109" i="1"/>
  <c r="LV42" i="1" l="1"/>
  <c r="QA42" i="1"/>
  <c r="QB42" i="1" s="1"/>
  <c r="LQ85" i="1"/>
  <c r="GX85" i="1"/>
  <c r="LO85" i="1"/>
  <c r="GV85" i="1"/>
  <c r="LO84" i="1"/>
  <c r="GV84" i="1"/>
  <c r="LU72" i="1"/>
  <c r="QA72" i="1" s="1"/>
  <c r="QB72" i="1" s="1"/>
  <c r="HB72" i="1"/>
  <c r="LO72" i="1"/>
  <c r="GV72" i="1"/>
  <c r="HA56" i="1"/>
  <c r="ES117" i="1"/>
  <c r="ES118" i="1" s="1"/>
  <c r="HE100" i="1"/>
  <c r="HF100" i="1" s="1"/>
  <c r="GW98" i="1"/>
  <c r="GX98" i="1" s="1"/>
  <c r="HE95" i="1"/>
  <c r="HF95" i="1" s="1"/>
  <c r="HA99" i="1"/>
  <c r="HB99" i="1" s="1"/>
  <c r="HA97" i="1"/>
  <c r="HB97" i="1" s="1"/>
  <c r="LS74" i="1"/>
  <c r="GZ74" i="1"/>
  <c r="GY97" i="1"/>
  <c r="GZ97" i="1" s="1"/>
  <c r="HA102" i="1"/>
  <c r="HB102" i="1" s="1"/>
  <c r="HA101" i="1"/>
  <c r="HB101" i="1" s="1"/>
  <c r="HA100" i="1"/>
  <c r="HB100" i="1" s="1"/>
  <c r="HC103" i="1"/>
  <c r="HD103" i="1" s="1"/>
  <c r="HA103" i="1"/>
  <c r="HB103" i="1" s="1"/>
  <c r="GW96" i="1"/>
  <c r="GX96" i="1" s="1"/>
  <c r="LO81" i="1"/>
  <c r="GV81" i="1"/>
  <c r="LO80" i="1"/>
  <c r="GV80" i="1"/>
  <c r="LO79" i="1"/>
  <c r="GV79" i="1"/>
  <c r="LO78" i="1"/>
  <c r="GV78" i="1"/>
  <c r="LO77" i="1"/>
  <c r="GV77" i="1"/>
  <c r="LO75" i="1"/>
  <c r="GV75" i="1"/>
  <c r="LO74" i="1"/>
  <c r="GV74" i="1"/>
  <c r="LO82" i="1"/>
  <c r="GV82" i="1"/>
  <c r="LO76" i="1"/>
  <c r="GV76" i="1"/>
  <c r="LO73" i="1"/>
  <c r="GV73" i="1"/>
  <c r="GU98" i="1"/>
  <c r="GV98" i="1" s="1"/>
  <c r="GU102" i="1"/>
  <c r="GV102" i="1" s="1"/>
  <c r="GU97" i="1"/>
  <c r="GV97" i="1" s="1"/>
  <c r="GU101" i="1"/>
  <c r="GV101" i="1" s="1"/>
  <c r="GU103" i="1"/>
  <c r="GV103" i="1" s="1"/>
  <c r="HE102" i="1"/>
  <c r="HF102" i="1" s="1"/>
  <c r="HE99" i="1"/>
  <c r="HF99" i="1" s="1"/>
  <c r="HE97" i="1"/>
  <c r="HF97" i="1" s="1"/>
  <c r="LY42" i="1"/>
  <c r="HF42" i="1"/>
  <c r="BI109" i="1"/>
  <c r="LZ27" i="1"/>
  <c r="LW21" i="1"/>
  <c r="HD21" i="1"/>
  <c r="GU100" i="1"/>
  <c r="GV100" i="1" s="1"/>
  <c r="GU105" i="1"/>
  <c r="GV105" i="1" s="1"/>
  <c r="GU99" i="1"/>
  <c r="GV99" i="1" s="1"/>
  <c r="LU75" i="1"/>
  <c r="HB75" i="1"/>
  <c r="LU76" i="1"/>
  <c r="HB76" i="1"/>
  <c r="LU74" i="1"/>
  <c r="HB74" i="1"/>
  <c r="LU73" i="1"/>
  <c r="HB73" i="1"/>
  <c r="LY48" i="1"/>
  <c r="HF48" i="1"/>
  <c r="HE98" i="1"/>
  <c r="HF98" i="1" s="1"/>
  <c r="LY55" i="1"/>
  <c r="HF55" i="1"/>
  <c r="LY49" i="1"/>
  <c r="HF49" i="1"/>
  <c r="HC102" i="1"/>
  <c r="HD102" i="1" s="1"/>
  <c r="LS44" i="1"/>
  <c r="GZ44" i="1"/>
  <c r="LQ43" i="1"/>
  <c r="GX43" i="1"/>
  <c r="LO42" i="1"/>
  <c r="PU42" i="1" s="1"/>
  <c r="PV42" i="1" s="1"/>
  <c r="GV42" i="1"/>
  <c r="GU95" i="1"/>
  <c r="GV95" i="1" s="1"/>
  <c r="LW13" i="1"/>
  <c r="QC13" i="1" s="1"/>
  <c r="HD13" i="1"/>
  <c r="HC96" i="1"/>
  <c r="HD96" i="1" s="1"/>
  <c r="LQ26" i="1"/>
  <c r="GX26" i="1"/>
  <c r="LQ14" i="1"/>
  <c r="GX14" i="1"/>
  <c r="LU26" i="1"/>
  <c r="HB26" i="1"/>
  <c r="HA108" i="1"/>
  <c r="HB108" i="1" s="1"/>
  <c r="LU21" i="1"/>
  <c r="HB21" i="1"/>
  <c r="LY50" i="1"/>
  <c r="HF50" i="1"/>
  <c r="HE56" i="1"/>
  <c r="LQ46" i="1"/>
  <c r="GX46" i="1"/>
  <c r="LQ45" i="1"/>
  <c r="GX45" i="1"/>
  <c r="LQ44" i="1"/>
  <c r="GX44" i="1"/>
  <c r="LQ42" i="1"/>
  <c r="GX42" i="1"/>
  <c r="GW56" i="1"/>
  <c r="LU55" i="1"/>
  <c r="HB55" i="1"/>
  <c r="LU43" i="1"/>
  <c r="HB43" i="1"/>
  <c r="HA96" i="1"/>
  <c r="HB96" i="1" s="1"/>
  <c r="GU104" i="1"/>
  <c r="GV104" i="1" s="1"/>
  <c r="HG87" i="1"/>
  <c r="GU90" i="1" s="1"/>
  <c r="MA87" i="1"/>
  <c r="LO90" i="1" s="1"/>
  <c r="LO83" i="1"/>
  <c r="PU83" i="1" s="1"/>
  <c r="PV83" i="1" s="1"/>
  <c r="GV83" i="1"/>
  <c r="GU86" i="1"/>
  <c r="LW55" i="1"/>
  <c r="HD55" i="1"/>
  <c r="LW43" i="1"/>
  <c r="HD43" i="1"/>
  <c r="LW49" i="1"/>
  <c r="HD49" i="1"/>
  <c r="LW50" i="1"/>
  <c r="HD50" i="1"/>
  <c r="GU106" i="1"/>
  <c r="GV106" i="1" s="1"/>
  <c r="LW26" i="1"/>
  <c r="HD26" i="1"/>
  <c r="LO26" i="1"/>
  <c r="GV26" i="1"/>
  <c r="LO14" i="1"/>
  <c r="PU14" i="1" s="1"/>
  <c r="GV14" i="1"/>
  <c r="LY80" i="1"/>
  <c r="QE80" i="1" s="1"/>
  <c r="QF80" i="1" s="1"/>
  <c r="HF80" i="1"/>
  <c r="LY79" i="1"/>
  <c r="QE79" i="1" s="1"/>
  <c r="QF79" i="1" s="1"/>
  <c r="HF79" i="1"/>
  <c r="LY78" i="1"/>
  <c r="QE78" i="1" s="1"/>
  <c r="QF78" i="1" s="1"/>
  <c r="HF78" i="1"/>
  <c r="LY77" i="1"/>
  <c r="HF77" i="1"/>
  <c r="LY76" i="1"/>
  <c r="HF76" i="1"/>
  <c r="LY74" i="1"/>
  <c r="HF74" i="1"/>
  <c r="LY73" i="1"/>
  <c r="HF73" i="1"/>
  <c r="LY85" i="1"/>
  <c r="QE85" i="1" s="1"/>
  <c r="QF85" i="1" s="1"/>
  <c r="HF85" i="1"/>
  <c r="LY75" i="1"/>
  <c r="HF75" i="1"/>
  <c r="LY72" i="1"/>
  <c r="QE72" i="1" s="1"/>
  <c r="QF72" i="1" s="1"/>
  <c r="HF72" i="1"/>
  <c r="HF86" i="1" s="1"/>
  <c r="HF88" i="1" s="1"/>
  <c r="HE86" i="1"/>
  <c r="LW85" i="1"/>
  <c r="QC85" i="1" s="1"/>
  <c r="QD85" i="1" s="1"/>
  <c r="HD85" i="1"/>
  <c r="LW75" i="1"/>
  <c r="HD75" i="1"/>
  <c r="LW72" i="1"/>
  <c r="QC72" i="1" s="1"/>
  <c r="QD72" i="1" s="1"/>
  <c r="HD72" i="1"/>
  <c r="HC86" i="1"/>
  <c r="LW80" i="1"/>
  <c r="QC80" i="1" s="1"/>
  <c r="QD80" i="1" s="1"/>
  <c r="HD80" i="1"/>
  <c r="LW79" i="1"/>
  <c r="HD79" i="1"/>
  <c r="LW78" i="1"/>
  <c r="HD78" i="1"/>
  <c r="LW77" i="1"/>
  <c r="HD77" i="1"/>
  <c r="LW76" i="1"/>
  <c r="HD76" i="1"/>
  <c r="LW74" i="1"/>
  <c r="HD74" i="1"/>
  <c r="LW73" i="1"/>
  <c r="HD73" i="1"/>
  <c r="HC108" i="1"/>
  <c r="HD108" i="1" s="1"/>
  <c r="HC99" i="1"/>
  <c r="HD99" i="1" s="1"/>
  <c r="HC101" i="1"/>
  <c r="HD101" i="1" s="1"/>
  <c r="HC100" i="1"/>
  <c r="HD100" i="1" s="1"/>
  <c r="HC95" i="1"/>
  <c r="HD95" i="1" s="1"/>
  <c r="LU80" i="1"/>
  <c r="HB80" i="1"/>
  <c r="LU79" i="1"/>
  <c r="HB79" i="1"/>
  <c r="LU78" i="1"/>
  <c r="HB78" i="1"/>
  <c r="LU77" i="1"/>
  <c r="QA77" i="1" s="1"/>
  <c r="QB77" i="1" s="1"/>
  <c r="HB77" i="1"/>
  <c r="HA86" i="1"/>
  <c r="LU85" i="1"/>
  <c r="QA85" i="1" s="1"/>
  <c r="QB85" i="1" s="1"/>
  <c r="HB85" i="1"/>
  <c r="LS80" i="1"/>
  <c r="GZ80" i="1"/>
  <c r="LS79" i="1"/>
  <c r="GZ79" i="1"/>
  <c r="LS78" i="1"/>
  <c r="GZ78" i="1"/>
  <c r="LS77" i="1"/>
  <c r="GZ77" i="1"/>
  <c r="GY103" i="1"/>
  <c r="GZ103" i="1" s="1"/>
  <c r="LQ80" i="1"/>
  <c r="GX80" i="1"/>
  <c r="LQ79" i="1"/>
  <c r="GX79" i="1"/>
  <c r="LQ78" i="1"/>
  <c r="GX78" i="1"/>
  <c r="LQ77" i="1"/>
  <c r="GX77" i="1"/>
  <c r="LQ75" i="1"/>
  <c r="GX75" i="1"/>
  <c r="LQ74" i="1"/>
  <c r="GX74" i="1"/>
  <c r="LQ72" i="1"/>
  <c r="PW72" i="1" s="1"/>
  <c r="PX72" i="1" s="1"/>
  <c r="GX72" i="1"/>
  <c r="GW86" i="1"/>
  <c r="LQ76" i="1"/>
  <c r="GX76" i="1"/>
  <c r="LQ73" i="1"/>
  <c r="PW73" i="1" s="1"/>
  <c r="PX73" i="1" s="1"/>
  <c r="GX73" i="1"/>
  <c r="MA57" i="1"/>
  <c r="LO60" i="1" s="1"/>
  <c r="LY43" i="1"/>
  <c r="QE43" i="1" s="1"/>
  <c r="QF43" i="1" s="1"/>
  <c r="HF43" i="1"/>
  <c r="LY45" i="1"/>
  <c r="QE45" i="1" s="1"/>
  <c r="QF45" i="1" s="1"/>
  <c r="HF45" i="1"/>
  <c r="LY47" i="1"/>
  <c r="QE47" i="1" s="1"/>
  <c r="QF47" i="1" s="1"/>
  <c r="HF47" i="1"/>
  <c r="LY46" i="1"/>
  <c r="QE46" i="1" s="1"/>
  <c r="QF46" i="1" s="1"/>
  <c r="HF46" i="1"/>
  <c r="LY44" i="1"/>
  <c r="QE44" i="1" s="1"/>
  <c r="QF44" i="1" s="1"/>
  <c r="HF44" i="1"/>
  <c r="LW42" i="1"/>
  <c r="QC42" i="1" s="1"/>
  <c r="QD42" i="1" s="1"/>
  <c r="HD42" i="1"/>
  <c r="LW48" i="1"/>
  <c r="HD48" i="1"/>
  <c r="LW47" i="1"/>
  <c r="HD47" i="1"/>
  <c r="LW46" i="1"/>
  <c r="HD46" i="1"/>
  <c r="LW44" i="1"/>
  <c r="QC44" i="1" s="1"/>
  <c r="QD44" i="1" s="1"/>
  <c r="HD44" i="1"/>
  <c r="LW45" i="1"/>
  <c r="HD45" i="1"/>
  <c r="HC97" i="1"/>
  <c r="HD97" i="1" s="1"/>
  <c r="HC98" i="1"/>
  <c r="HD98" i="1" s="1"/>
  <c r="HC56" i="1"/>
  <c r="LU45" i="1"/>
  <c r="HB45" i="1"/>
  <c r="LU50" i="1"/>
  <c r="QA50" i="1" s="1"/>
  <c r="QB50" i="1" s="1"/>
  <c r="HB50" i="1"/>
  <c r="LU49" i="1"/>
  <c r="HB49" i="1"/>
  <c r="LU48" i="1"/>
  <c r="HB48" i="1"/>
  <c r="LU47" i="1"/>
  <c r="HB47" i="1"/>
  <c r="LU46" i="1"/>
  <c r="HB46" i="1"/>
  <c r="LU44" i="1"/>
  <c r="QA44" i="1" s="1"/>
  <c r="QB44" i="1" s="1"/>
  <c r="HB44" i="1"/>
  <c r="HB56" i="1" s="1"/>
  <c r="LS50" i="1"/>
  <c r="GZ50" i="1"/>
  <c r="LS49" i="1"/>
  <c r="GZ49" i="1"/>
  <c r="LS48" i="1"/>
  <c r="GZ48" i="1"/>
  <c r="LS47" i="1"/>
  <c r="GZ47" i="1"/>
  <c r="GY101" i="1"/>
  <c r="GZ101" i="1" s="1"/>
  <c r="GY102" i="1"/>
  <c r="GZ102" i="1" s="1"/>
  <c r="LQ55" i="1"/>
  <c r="PW55" i="1" s="1"/>
  <c r="PX55" i="1" s="1"/>
  <c r="GX55" i="1"/>
  <c r="LQ50" i="1"/>
  <c r="GX50" i="1"/>
  <c r="LQ49" i="1"/>
  <c r="GX49" i="1"/>
  <c r="LQ48" i="1"/>
  <c r="GX48" i="1"/>
  <c r="LQ47" i="1"/>
  <c r="PW47" i="1" s="1"/>
  <c r="PX47" i="1" s="1"/>
  <c r="GX47" i="1"/>
  <c r="LO55" i="1"/>
  <c r="PU55" i="1" s="1"/>
  <c r="PV55" i="1" s="1"/>
  <c r="GV55" i="1"/>
  <c r="LO53" i="1"/>
  <c r="GV53" i="1"/>
  <c r="LO51" i="1"/>
  <c r="GV51" i="1"/>
  <c r="LO50" i="1"/>
  <c r="GV50" i="1"/>
  <c r="LO49" i="1"/>
  <c r="GV49" i="1"/>
  <c r="LO48" i="1"/>
  <c r="GV48" i="1"/>
  <c r="LO47" i="1"/>
  <c r="GV47" i="1"/>
  <c r="LO45" i="1"/>
  <c r="GV45" i="1"/>
  <c r="LO44" i="1"/>
  <c r="GV44" i="1"/>
  <c r="LO54" i="1"/>
  <c r="GV54" i="1"/>
  <c r="LO52" i="1"/>
  <c r="GV52" i="1"/>
  <c r="LO46" i="1"/>
  <c r="GV46" i="1"/>
  <c r="LO43" i="1"/>
  <c r="PU43" i="1" s="1"/>
  <c r="PV43" i="1" s="1"/>
  <c r="GV43" i="1"/>
  <c r="GV56" i="1" s="1"/>
  <c r="GV58" i="1" s="1"/>
  <c r="GU107" i="1"/>
  <c r="GV107" i="1" s="1"/>
  <c r="GU108" i="1"/>
  <c r="GV108" i="1" s="1"/>
  <c r="GU96" i="1"/>
  <c r="GV96" i="1" s="1"/>
  <c r="LW14" i="1"/>
  <c r="QC14" i="1" s="1"/>
  <c r="HD14" i="1"/>
  <c r="LW16" i="1"/>
  <c r="QC16" i="1" s="1"/>
  <c r="HD16" i="1"/>
  <c r="LW18" i="1"/>
  <c r="QC18" i="1" s="1"/>
  <c r="HD18" i="1"/>
  <c r="LW20" i="1"/>
  <c r="QC20" i="1" s="1"/>
  <c r="HD20" i="1"/>
  <c r="LW15" i="1"/>
  <c r="HD15" i="1"/>
  <c r="LW17" i="1"/>
  <c r="QC17" i="1" s="1"/>
  <c r="HD17" i="1"/>
  <c r="LW19" i="1"/>
  <c r="QC19" i="1" s="1"/>
  <c r="HD19" i="1"/>
  <c r="LU13" i="1"/>
  <c r="QA13" i="1" s="1"/>
  <c r="HB13" i="1"/>
  <c r="LU14" i="1"/>
  <c r="QA14" i="1" s="1"/>
  <c r="HB14" i="1"/>
  <c r="LU16" i="1"/>
  <c r="QA16" i="1" s="1"/>
  <c r="HB16" i="1"/>
  <c r="LU18" i="1"/>
  <c r="QA18" i="1" s="1"/>
  <c r="HB18" i="1"/>
  <c r="LU20" i="1"/>
  <c r="QA20" i="1" s="1"/>
  <c r="HB20" i="1"/>
  <c r="LU15" i="1"/>
  <c r="QA15" i="1" s="1"/>
  <c r="HB15" i="1"/>
  <c r="LU17" i="1"/>
  <c r="HB17" i="1"/>
  <c r="LU19" i="1"/>
  <c r="HB19" i="1"/>
  <c r="LS19" i="1"/>
  <c r="PY19" i="1" s="1"/>
  <c r="GZ19" i="1"/>
  <c r="LS20" i="1"/>
  <c r="GZ20" i="1"/>
  <c r="LS18" i="1"/>
  <c r="PY18" i="1" s="1"/>
  <c r="GZ18" i="1"/>
  <c r="LS21" i="1"/>
  <c r="GZ21" i="1"/>
  <c r="GY100" i="1"/>
  <c r="GZ100" i="1" s="1"/>
  <c r="LS15" i="1"/>
  <c r="PY15" i="1" s="1"/>
  <c r="GZ15" i="1"/>
  <c r="GW21" i="1"/>
  <c r="CV21" i="1"/>
  <c r="LQ20" i="1"/>
  <c r="PW20" i="1" s="1"/>
  <c r="GX20" i="1"/>
  <c r="LQ15" i="1"/>
  <c r="PW15" i="1" s="1"/>
  <c r="GX15" i="1"/>
  <c r="LQ16" i="1"/>
  <c r="PW16" i="1" s="1"/>
  <c r="GX16" i="1"/>
  <c r="LQ19" i="1"/>
  <c r="PW19" i="1" s="1"/>
  <c r="GX19" i="1"/>
  <c r="LQ17" i="1"/>
  <c r="PW17" i="1" s="1"/>
  <c r="GX17" i="1"/>
  <c r="GW101" i="1"/>
  <c r="GX101" i="1" s="1"/>
  <c r="GW102" i="1"/>
  <c r="GX102" i="1" s="1"/>
  <c r="GW97" i="1"/>
  <c r="GX97" i="1" s="1"/>
  <c r="GW99" i="1"/>
  <c r="GX99" i="1" s="1"/>
  <c r="LO16" i="1"/>
  <c r="GV16" i="1"/>
  <c r="LO18" i="1"/>
  <c r="GV18" i="1"/>
  <c r="LO20" i="1"/>
  <c r="GV20" i="1"/>
  <c r="LO22" i="1"/>
  <c r="PU22" i="1" s="1"/>
  <c r="GV22" i="1"/>
  <c r="LO24" i="1"/>
  <c r="PU24" i="1" s="1"/>
  <c r="GV24" i="1"/>
  <c r="LO15" i="1"/>
  <c r="GV15" i="1"/>
  <c r="LO17" i="1"/>
  <c r="GV17" i="1"/>
  <c r="LO19" i="1"/>
  <c r="GV19" i="1"/>
  <c r="LO21" i="1"/>
  <c r="PU21" i="1" s="1"/>
  <c r="GV21" i="1"/>
  <c r="LO23" i="1"/>
  <c r="PU23" i="1" s="1"/>
  <c r="GV23" i="1"/>
  <c r="LO25" i="1"/>
  <c r="GV25" i="1"/>
  <c r="HB110" i="1"/>
  <c r="GX110" i="1"/>
  <c r="HG28" i="1"/>
  <c r="GU31" i="1" s="1"/>
  <c r="HF110" i="1"/>
  <c r="LR110" i="1"/>
  <c r="MA28" i="1"/>
  <c r="LV110" i="1"/>
  <c r="LX110" i="1"/>
  <c r="LZ110" i="1"/>
  <c r="LZ29" i="1"/>
  <c r="HD110" i="1"/>
  <c r="CU100" i="1"/>
  <c r="CV100" i="1" s="1"/>
  <c r="GW18" i="1"/>
  <c r="BB109" i="1"/>
  <c r="BB111" i="1" s="1"/>
  <c r="HG57" i="1"/>
  <c r="GU60" i="1" s="1"/>
  <c r="GV110" i="1"/>
  <c r="HE103" i="1"/>
  <c r="HF103" i="1" s="1"/>
  <c r="HE101" i="1"/>
  <c r="HF101" i="1" s="1"/>
  <c r="HE96" i="1"/>
  <c r="HF96" i="1" s="1"/>
  <c r="HB58" i="1"/>
  <c r="GH115" i="1"/>
  <c r="CO109" i="1"/>
  <c r="CO115" i="1" s="1"/>
  <c r="BA109" i="1"/>
  <c r="CG27" i="1"/>
  <c r="CG29" i="1" s="1"/>
  <c r="BR111" i="1"/>
  <c r="CA56" i="1"/>
  <c r="CA58" i="1" s="1"/>
  <c r="BO61" i="1" s="1"/>
  <c r="CT56" i="1"/>
  <c r="CT58" i="1" s="1"/>
  <c r="DC96" i="1"/>
  <c r="DD96" i="1" s="1"/>
  <c r="CN109" i="1"/>
  <c r="CU103" i="1"/>
  <c r="CV103" i="1" s="1"/>
  <c r="BB27" i="1"/>
  <c r="BB29" i="1" s="1"/>
  <c r="AR111" i="1"/>
  <c r="DD56" i="1"/>
  <c r="DD58" i="1" s="1"/>
  <c r="CZ27" i="1"/>
  <c r="CZ29" i="1" s="1"/>
  <c r="AE110" i="1"/>
  <c r="S113" i="1" s="1"/>
  <c r="CT110" i="1"/>
  <c r="DE110" i="1" s="1"/>
  <c r="CS113" i="1" s="1"/>
  <c r="CU27" i="1"/>
  <c r="PV13" i="1"/>
  <c r="QG87" i="1"/>
  <c r="PU90" i="1" s="1"/>
  <c r="PZ15" i="1"/>
  <c r="BJ109" i="1"/>
  <c r="BY109" i="1"/>
  <c r="CF109" i="1"/>
  <c r="DB86" i="1"/>
  <c r="DB88" i="1" s="1"/>
  <c r="DE87" i="1"/>
  <c r="CS90" i="1" s="1"/>
  <c r="GQ27" i="1"/>
  <c r="GQ29" i="1" s="1"/>
  <c r="GE32" i="1" s="1"/>
  <c r="PX15" i="1"/>
  <c r="CZ56" i="1"/>
  <c r="CZ58" i="1" s="1"/>
  <c r="DB56" i="1"/>
  <c r="DB58" i="1" s="1"/>
  <c r="CT27" i="1"/>
  <c r="CT29" i="1" s="1"/>
  <c r="PX13" i="1"/>
  <c r="CV56" i="1"/>
  <c r="CV58" i="1" s="1"/>
  <c r="CV86" i="1"/>
  <c r="CV88" i="1" s="1"/>
  <c r="CG109" i="1"/>
  <c r="CP109" i="1" s="1"/>
  <c r="CP111" i="1" s="1"/>
  <c r="CD114" i="1" s="1"/>
  <c r="CV27" i="1"/>
  <c r="CV29" i="1" s="1"/>
  <c r="DB27" i="1"/>
  <c r="DB29" i="1" s="1"/>
  <c r="AE56" i="1"/>
  <c r="AE58" i="1" s="1"/>
  <c r="S61" i="1" s="1"/>
  <c r="DD86" i="1"/>
  <c r="DD88" i="1" s="1"/>
  <c r="CZ86" i="1"/>
  <c r="CZ88" i="1" s="1"/>
  <c r="CT86" i="1"/>
  <c r="CT88" i="1" s="1"/>
  <c r="HC27" i="1"/>
  <c r="GU27" i="1"/>
  <c r="HA27" i="1"/>
  <c r="GP115" i="1"/>
  <c r="GQ109" i="1"/>
  <c r="GQ111" i="1" s="1"/>
  <c r="GE114" i="1" s="1"/>
  <c r="FW118" i="1"/>
  <c r="GL116" i="1"/>
  <c r="AU56" i="1"/>
  <c r="AU58" i="1" s="1"/>
  <c r="AI61" i="1" s="1"/>
  <c r="DC100" i="1"/>
  <c r="DD100" i="1" s="1"/>
  <c r="DC27" i="1"/>
  <c r="V111" i="1"/>
  <c r="CP86" i="1"/>
  <c r="CP88" i="1" s="1"/>
  <c r="CD91" i="1" s="1"/>
  <c r="BK86" i="1"/>
  <c r="BK88" i="1" s="1"/>
  <c r="AY91" i="1" s="1"/>
  <c r="AL111" i="1"/>
  <c r="AU27" i="1"/>
  <c r="AU29" i="1" s="1"/>
  <c r="AI32" i="1" s="1"/>
  <c r="AE27" i="1"/>
  <c r="AE29" i="1" s="1"/>
  <c r="S32" i="1" s="1"/>
  <c r="CA27" i="1"/>
  <c r="CA29" i="1" s="1"/>
  <c r="BO32" i="1" s="1"/>
  <c r="AB111" i="1"/>
  <c r="CP56" i="1"/>
  <c r="CP58" i="1" s="1"/>
  <c r="CD61" i="1" s="1"/>
  <c r="BX111" i="1"/>
  <c r="BK56" i="1"/>
  <c r="BK58" i="1" s="1"/>
  <c r="AY61" i="1" s="1"/>
  <c r="CZ109" i="1"/>
  <c r="CY109" i="1"/>
  <c r="DB109" i="1"/>
  <c r="DA109" i="1"/>
  <c r="CT109" i="1"/>
  <c r="CS109" i="1"/>
  <c r="CK115" i="1"/>
  <c r="CK111" i="1"/>
  <c r="CE115" i="1"/>
  <c r="CE111" i="1"/>
  <c r="CM115" i="1"/>
  <c r="CM111" i="1"/>
  <c r="BV115" i="1"/>
  <c r="BV111" i="1"/>
  <c r="CA86" i="1"/>
  <c r="CA88" i="1" s="1"/>
  <c r="BO91" i="1" s="1"/>
  <c r="BZ115" i="1"/>
  <c r="BZ111" i="1"/>
  <c r="CA109" i="1"/>
  <c r="CA111" i="1" s="1"/>
  <c r="BO114" i="1" s="1"/>
  <c r="BP115" i="1"/>
  <c r="BV116" i="1" s="1"/>
  <c r="BP111" i="1"/>
  <c r="BF115" i="1"/>
  <c r="BF111" i="1"/>
  <c r="AZ115" i="1"/>
  <c r="AZ111" i="1"/>
  <c r="BH115" i="1"/>
  <c r="BH111" i="1"/>
  <c r="AP115" i="1"/>
  <c r="AP111" i="1"/>
  <c r="AT88" i="1"/>
  <c r="AU86" i="1"/>
  <c r="AU88" i="1" s="1"/>
  <c r="AI91" i="1" s="1"/>
  <c r="AT115" i="1"/>
  <c r="AT111" i="1"/>
  <c r="AU109" i="1"/>
  <c r="AU111" i="1" s="1"/>
  <c r="AI114" i="1" s="1"/>
  <c r="AJ115" i="1"/>
  <c r="AP116" i="1" s="1"/>
  <c r="AJ111" i="1"/>
  <c r="Z115" i="1"/>
  <c r="Z111" i="1"/>
  <c r="AD88" i="1"/>
  <c r="AE86" i="1"/>
  <c r="AE88" i="1" s="1"/>
  <c r="S91" i="1" s="1"/>
  <c r="AD115" i="1"/>
  <c r="AD111" i="1"/>
  <c r="AE109" i="1"/>
  <c r="T115" i="1"/>
  <c r="Z116" i="1" s="1"/>
  <c r="T111" i="1"/>
  <c r="PU25" i="1" l="1"/>
  <c r="PV25" i="1" s="1"/>
  <c r="PU19" i="1"/>
  <c r="PV19" i="1" s="1"/>
  <c r="PU17" i="1"/>
  <c r="PV17" i="1" s="1"/>
  <c r="PU15" i="1"/>
  <c r="PV15" i="1" s="1"/>
  <c r="PU20" i="1"/>
  <c r="PV20" i="1" s="1"/>
  <c r="PU18" i="1"/>
  <c r="PV18" i="1" s="1"/>
  <c r="PU16" i="1"/>
  <c r="PV16" i="1" s="1"/>
  <c r="PY21" i="1"/>
  <c r="PZ21" i="1" s="1"/>
  <c r="PY20" i="1"/>
  <c r="PZ20" i="1" s="1"/>
  <c r="QA19" i="1"/>
  <c r="QB19" i="1" s="1"/>
  <c r="QA17" i="1"/>
  <c r="QB17" i="1" s="1"/>
  <c r="QC15" i="1"/>
  <c r="QD15" i="1" s="1"/>
  <c r="LP46" i="1"/>
  <c r="PU46" i="1"/>
  <c r="PV46" i="1" s="1"/>
  <c r="LP52" i="1"/>
  <c r="PU52" i="1"/>
  <c r="PV52" i="1" s="1"/>
  <c r="LP54" i="1"/>
  <c r="PU54" i="1"/>
  <c r="PV54" i="1" s="1"/>
  <c r="LP44" i="1"/>
  <c r="PU44" i="1"/>
  <c r="PV44" i="1" s="1"/>
  <c r="LP45" i="1"/>
  <c r="PU45" i="1"/>
  <c r="PV45" i="1" s="1"/>
  <c r="LP47" i="1"/>
  <c r="PU47" i="1"/>
  <c r="PV47" i="1" s="1"/>
  <c r="LP48" i="1"/>
  <c r="PU48" i="1"/>
  <c r="PV48" i="1" s="1"/>
  <c r="LP49" i="1"/>
  <c r="PU49" i="1"/>
  <c r="PV49" i="1" s="1"/>
  <c r="LP50" i="1"/>
  <c r="PU50" i="1"/>
  <c r="PV50" i="1" s="1"/>
  <c r="LP51" i="1"/>
  <c r="PU51" i="1"/>
  <c r="PV51" i="1" s="1"/>
  <c r="LP53" i="1"/>
  <c r="PU53" i="1"/>
  <c r="PV53" i="1" s="1"/>
  <c r="LR48" i="1"/>
  <c r="PW48" i="1"/>
  <c r="PX48" i="1" s="1"/>
  <c r="LR49" i="1"/>
  <c r="PW49" i="1"/>
  <c r="PX49" i="1" s="1"/>
  <c r="LR50" i="1"/>
  <c r="PW50" i="1"/>
  <c r="PX50" i="1" s="1"/>
  <c r="LT47" i="1"/>
  <c r="PY47" i="1"/>
  <c r="PZ47" i="1" s="1"/>
  <c r="LT48" i="1"/>
  <c r="PY48" i="1"/>
  <c r="PZ48" i="1" s="1"/>
  <c r="LT49" i="1"/>
  <c r="PY49" i="1"/>
  <c r="PZ49" i="1" s="1"/>
  <c r="LT50" i="1"/>
  <c r="PY50" i="1"/>
  <c r="PZ50" i="1" s="1"/>
  <c r="LV46" i="1"/>
  <c r="QA46" i="1"/>
  <c r="QB46" i="1" s="1"/>
  <c r="LV47" i="1"/>
  <c r="QA47" i="1"/>
  <c r="QB47" i="1" s="1"/>
  <c r="LV48" i="1"/>
  <c r="QA48" i="1"/>
  <c r="QB48" i="1" s="1"/>
  <c r="LV49" i="1"/>
  <c r="QA49" i="1"/>
  <c r="QB49" i="1" s="1"/>
  <c r="LV45" i="1"/>
  <c r="QA45" i="1"/>
  <c r="QB45" i="1" s="1"/>
  <c r="LX45" i="1"/>
  <c r="QC45" i="1"/>
  <c r="QD45" i="1" s="1"/>
  <c r="LX46" i="1"/>
  <c r="QC46" i="1"/>
  <c r="QD46" i="1" s="1"/>
  <c r="LX47" i="1"/>
  <c r="QC47" i="1"/>
  <c r="QD47" i="1" s="1"/>
  <c r="LX48" i="1"/>
  <c r="QC48" i="1"/>
  <c r="QD48" i="1" s="1"/>
  <c r="LR76" i="1"/>
  <c r="PW76" i="1"/>
  <c r="PX76" i="1" s="1"/>
  <c r="LR74" i="1"/>
  <c r="PW74" i="1"/>
  <c r="PX74" i="1" s="1"/>
  <c r="LR75" i="1"/>
  <c r="PW75" i="1"/>
  <c r="PX75" i="1" s="1"/>
  <c r="LR77" i="1"/>
  <c r="PW77" i="1"/>
  <c r="PX77" i="1" s="1"/>
  <c r="LR78" i="1"/>
  <c r="PW78" i="1"/>
  <c r="PX78" i="1" s="1"/>
  <c r="LR79" i="1"/>
  <c r="PW79" i="1"/>
  <c r="PX79" i="1" s="1"/>
  <c r="LR80" i="1"/>
  <c r="PW80" i="1"/>
  <c r="PX80" i="1" s="1"/>
  <c r="LT77" i="1"/>
  <c r="PY77" i="1"/>
  <c r="PZ77" i="1" s="1"/>
  <c r="LT78" i="1"/>
  <c r="PY78" i="1"/>
  <c r="PZ78" i="1" s="1"/>
  <c r="LT79" i="1"/>
  <c r="PY79" i="1"/>
  <c r="PZ79" i="1" s="1"/>
  <c r="LT80" i="1"/>
  <c r="PY80" i="1"/>
  <c r="PZ80" i="1" s="1"/>
  <c r="LV78" i="1"/>
  <c r="QA78" i="1"/>
  <c r="QB78" i="1" s="1"/>
  <c r="LV79" i="1"/>
  <c r="QA79" i="1"/>
  <c r="QB79" i="1" s="1"/>
  <c r="LV80" i="1"/>
  <c r="QA80" i="1"/>
  <c r="QB80" i="1" s="1"/>
  <c r="LX73" i="1"/>
  <c r="QC73" i="1"/>
  <c r="QD73" i="1" s="1"/>
  <c r="LX74" i="1"/>
  <c r="QC74" i="1"/>
  <c r="QD74" i="1" s="1"/>
  <c r="LX76" i="1"/>
  <c r="QC76" i="1"/>
  <c r="QD76" i="1" s="1"/>
  <c r="LX77" i="1"/>
  <c r="QC77" i="1"/>
  <c r="QD77" i="1" s="1"/>
  <c r="LX78" i="1"/>
  <c r="QC78" i="1"/>
  <c r="QD78" i="1" s="1"/>
  <c r="LX79" i="1"/>
  <c r="QC79" i="1"/>
  <c r="QD79" i="1" s="1"/>
  <c r="LX75" i="1"/>
  <c r="QC75" i="1"/>
  <c r="QD75" i="1" s="1"/>
  <c r="LZ75" i="1"/>
  <c r="QE75" i="1"/>
  <c r="QF75" i="1" s="1"/>
  <c r="LZ73" i="1"/>
  <c r="QE73" i="1"/>
  <c r="QF73" i="1" s="1"/>
  <c r="LZ74" i="1"/>
  <c r="QE74" i="1"/>
  <c r="QF74" i="1" s="1"/>
  <c r="LZ76" i="1"/>
  <c r="QE76" i="1"/>
  <c r="QF76" i="1" s="1"/>
  <c r="LZ77" i="1"/>
  <c r="QE77" i="1"/>
  <c r="QF77" i="1" s="1"/>
  <c r="LP26" i="1"/>
  <c r="PU26" i="1"/>
  <c r="LX26" i="1"/>
  <c r="QC26" i="1"/>
  <c r="QD26" i="1" s="1"/>
  <c r="LX50" i="1"/>
  <c r="QC50" i="1"/>
  <c r="QD50" i="1" s="1"/>
  <c r="LX49" i="1"/>
  <c r="QC49" i="1"/>
  <c r="QD49" i="1" s="1"/>
  <c r="LX43" i="1"/>
  <c r="QC43" i="1"/>
  <c r="QD43" i="1" s="1"/>
  <c r="LX55" i="1"/>
  <c r="QC55" i="1"/>
  <c r="QD55" i="1" s="1"/>
  <c r="LV43" i="1"/>
  <c r="QA43" i="1"/>
  <c r="QB43" i="1" s="1"/>
  <c r="LV55" i="1"/>
  <c r="QA55" i="1"/>
  <c r="QB55" i="1" s="1"/>
  <c r="LR42" i="1"/>
  <c r="PW42" i="1"/>
  <c r="PX42" i="1" s="1"/>
  <c r="LR44" i="1"/>
  <c r="PW44" i="1"/>
  <c r="PX44" i="1" s="1"/>
  <c r="LR45" i="1"/>
  <c r="PW45" i="1"/>
  <c r="PX45" i="1" s="1"/>
  <c r="LR46" i="1"/>
  <c r="PW46" i="1"/>
  <c r="PX46" i="1" s="1"/>
  <c r="LZ50" i="1"/>
  <c r="QE50" i="1"/>
  <c r="QF50" i="1" s="1"/>
  <c r="LV21" i="1"/>
  <c r="QA21" i="1"/>
  <c r="LV26" i="1"/>
  <c r="QA26" i="1"/>
  <c r="LR14" i="1"/>
  <c r="PW14" i="1"/>
  <c r="LR26" i="1"/>
  <c r="PW26" i="1"/>
  <c r="PX26" i="1" s="1"/>
  <c r="LR43" i="1"/>
  <c r="PW43" i="1"/>
  <c r="PX43" i="1" s="1"/>
  <c r="LT44" i="1"/>
  <c r="PY44" i="1"/>
  <c r="PZ44" i="1" s="1"/>
  <c r="LZ49" i="1"/>
  <c r="QE49" i="1"/>
  <c r="QF49" i="1" s="1"/>
  <c r="LZ55" i="1"/>
  <c r="QE55" i="1"/>
  <c r="QF55" i="1" s="1"/>
  <c r="LZ48" i="1"/>
  <c r="QE48" i="1"/>
  <c r="QF48" i="1" s="1"/>
  <c r="LV73" i="1"/>
  <c r="QA73" i="1"/>
  <c r="QB73" i="1" s="1"/>
  <c r="LV74" i="1"/>
  <c r="QA74" i="1"/>
  <c r="QB74" i="1" s="1"/>
  <c r="LV76" i="1"/>
  <c r="QA76" i="1"/>
  <c r="QB76" i="1" s="1"/>
  <c r="LV75" i="1"/>
  <c r="QA75" i="1"/>
  <c r="QB75" i="1" s="1"/>
  <c r="LX21" i="1"/>
  <c r="QC21" i="1"/>
  <c r="LZ42" i="1"/>
  <c r="QE42" i="1"/>
  <c r="QF42" i="1" s="1"/>
  <c r="LP73" i="1"/>
  <c r="PU73" i="1"/>
  <c r="PV73" i="1" s="1"/>
  <c r="LP76" i="1"/>
  <c r="PU76" i="1"/>
  <c r="PV76" i="1" s="1"/>
  <c r="LP82" i="1"/>
  <c r="PU82" i="1"/>
  <c r="PV82" i="1" s="1"/>
  <c r="LP74" i="1"/>
  <c r="PU74" i="1"/>
  <c r="PV74" i="1" s="1"/>
  <c r="LP75" i="1"/>
  <c r="PU75" i="1"/>
  <c r="PV75" i="1" s="1"/>
  <c r="LP77" i="1"/>
  <c r="PU77" i="1"/>
  <c r="PV77" i="1" s="1"/>
  <c r="LP78" i="1"/>
  <c r="PU78" i="1"/>
  <c r="PV78" i="1" s="1"/>
  <c r="LP79" i="1"/>
  <c r="PU79" i="1"/>
  <c r="PV79" i="1" s="1"/>
  <c r="LP80" i="1"/>
  <c r="PU80" i="1"/>
  <c r="PV80" i="1" s="1"/>
  <c r="LP81" i="1"/>
  <c r="PU81" i="1"/>
  <c r="PV81" i="1" s="1"/>
  <c r="LT74" i="1"/>
  <c r="PY74" i="1"/>
  <c r="PZ74" i="1" s="1"/>
  <c r="LP72" i="1"/>
  <c r="PU72" i="1"/>
  <c r="PV72" i="1" s="1"/>
  <c r="LP84" i="1"/>
  <c r="PU84" i="1"/>
  <c r="PV84" i="1" s="1"/>
  <c r="LP85" i="1"/>
  <c r="PU85" i="1"/>
  <c r="PV85" i="1" s="1"/>
  <c r="LR85" i="1"/>
  <c r="PW85" i="1"/>
  <c r="PX85" i="1" s="1"/>
  <c r="LV72" i="1"/>
  <c r="CO111" i="1"/>
  <c r="GV86" i="1"/>
  <c r="GV88" i="1" s="1"/>
  <c r="QD21" i="1"/>
  <c r="BK109" i="1"/>
  <c r="BK111" i="1" s="1"/>
  <c r="AY114" i="1" s="1"/>
  <c r="BB115" i="1"/>
  <c r="HD109" i="1"/>
  <c r="HD111" i="1" s="1"/>
  <c r="HB86" i="1"/>
  <c r="HB88" i="1" s="1"/>
  <c r="HB109" i="1"/>
  <c r="HB111" i="1" s="1"/>
  <c r="LP42" i="1"/>
  <c r="LX13" i="1"/>
  <c r="QD13" i="1"/>
  <c r="GX86" i="1"/>
  <c r="HF56" i="1"/>
  <c r="HF58" i="1" s="1"/>
  <c r="GX56" i="1"/>
  <c r="GX58" i="1" s="1"/>
  <c r="HA109" i="1"/>
  <c r="HD86" i="1"/>
  <c r="HD88" i="1" s="1"/>
  <c r="GU109" i="1"/>
  <c r="GV109" i="1"/>
  <c r="LP83" i="1"/>
  <c r="LP86" i="1" s="1"/>
  <c r="LP88" i="1" s="1"/>
  <c r="LO86" i="1"/>
  <c r="HD27" i="1"/>
  <c r="HD29" i="1" s="1"/>
  <c r="LP14" i="1"/>
  <c r="PV14" i="1"/>
  <c r="HG110" i="1"/>
  <c r="GU113" i="1" s="1"/>
  <c r="LZ72" i="1"/>
  <c r="LY86" i="1"/>
  <c r="LY95" i="1"/>
  <c r="LZ85" i="1"/>
  <c r="LY108" i="1"/>
  <c r="LZ78" i="1"/>
  <c r="LY101" i="1"/>
  <c r="LZ79" i="1"/>
  <c r="LY102" i="1"/>
  <c r="LZ80" i="1"/>
  <c r="LY103" i="1"/>
  <c r="HF109" i="1"/>
  <c r="HF111" i="1" s="1"/>
  <c r="LX80" i="1"/>
  <c r="LW103" i="1"/>
  <c r="LX72" i="1"/>
  <c r="LW86" i="1"/>
  <c r="LX85" i="1"/>
  <c r="LW108" i="1"/>
  <c r="LV85" i="1"/>
  <c r="LU108" i="1"/>
  <c r="LV77" i="1"/>
  <c r="LU86" i="1"/>
  <c r="LR73" i="1"/>
  <c r="LQ96" i="1"/>
  <c r="GX88" i="1"/>
  <c r="LR72" i="1"/>
  <c r="LQ95" i="1"/>
  <c r="LQ86" i="1"/>
  <c r="LZ44" i="1"/>
  <c r="LY97" i="1"/>
  <c r="LZ46" i="1"/>
  <c r="LY99" i="1"/>
  <c r="LZ47" i="1"/>
  <c r="LY100" i="1"/>
  <c r="LZ45" i="1"/>
  <c r="LY98" i="1"/>
  <c r="LY56" i="1"/>
  <c r="LZ43" i="1"/>
  <c r="LY96" i="1"/>
  <c r="QF96" i="1" s="1"/>
  <c r="LX42" i="1"/>
  <c r="LW95" i="1"/>
  <c r="HC109" i="1"/>
  <c r="HD56" i="1"/>
  <c r="HD58" i="1" s="1"/>
  <c r="LX44" i="1"/>
  <c r="LX56" i="1" s="1"/>
  <c r="LX58" i="1" s="1"/>
  <c r="LW56" i="1"/>
  <c r="LV44" i="1"/>
  <c r="LU56" i="1"/>
  <c r="LV50" i="1"/>
  <c r="LU103" i="1"/>
  <c r="LR47" i="1"/>
  <c r="LQ56" i="1"/>
  <c r="LR55" i="1"/>
  <c r="LQ108" i="1"/>
  <c r="LP43" i="1"/>
  <c r="LO56" i="1"/>
  <c r="LO96" i="1"/>
  <c r="LP55" i="1"/>
  <c r="LO108" i="1"/>
  <c r="LX19" i="1"/>
  <c r="LW101" i="1"/>
  <c r="LX17" i="1"/>
  <c r="LW99" i="1"/>
  <c r="LX15" i="1"/>
  <c r="LW97" i="1"/>
  <c r="LX20" i="1"/>
  <c r="LW102" i="1"/>
  <c r="LX18" i="1"/>
  <c r="LW100" i="1"/>
  <c r="LX16" i="1"/>
  <c r="LW98" i="1"/>
  <c r="LX14" i="1"/>
  <c r="LW96" i="1"/>
  <c r="QD96" i="1" s="1"/>
  <c r="LW27" i="1"/>
  <c r="LV19" i="1"/>
  <c r="LU101" i="1"/>
  <c r="LV17" i="1"/>
  <c r="LU99" i="1"/>
  <c r="LV15" i="1"/>
  <c r="LU97" i="1"/>
  <c r="LV20" i="1"/>
  <c r="LU102" i="1"/>
  <c r="LV18" i="1"/>
  <c r="LU100" i="1"/>
  <c r="LV16" i="1"/>
  <c r="LU98" i="1"/>
  <c r="LV14" i="1"/>
  <c r="LU96" i="1"/>
  <c r="LV13" i="1"/>
  <c r="LV27" i="1" s="1"/>
  <c r="LV29" i="1" s="1"/>
  <c r="LU27" i="1"/>
  <c r="LU95" i="1"/>
  <c r="QB95" i="1" s="1"/>
  <c r="QB13" i="1"/>
  <c r="LT15" i="1"/>
  <c r="LS97" i="1"/>
  <c r="LT21" i="1"/>
  <c r="LS103" i="1"/>
  <c r="LT18" i="1"/>
  <c r="LS100" i="1"/>
  <c r="LT20" i="1"/>
  <c r="LS102" i="1"/>
  <c r="LT19" i="1"/>
  <c r="LS101" i="1"/>
  <c r="LR17" i="1"/>
  <c r="LQ99" i="1"/>
  <c r="LR19" i="1"/>
  <c r="LQ101" i="1"/>
  <c r="PX19" i="1"/>
  <c r="LR16" i="1"/>
  <c r="LQ98" i="1"/>
  <c r="LR15" i="1"/>
  <c r="LQ97" i="1"/>
  <c r="PX97" i="1" s="1"/>
  <c r="LR20" i="1"/>
  <c r="LQ102" i="1"/>
  <c r="LQ21" i="1"/>
  <c r="PW21" i="1" s="1"/>
  <c r="GX21" i="1"/>
  <c r="GW103" i="1"/>
  <c r="GX103" i="1" s="1"/>
  <c r="GW100" i="1"/>
  <c r="LQ18" i="1"/>
  <c r="PW18" i="1" s="1"/>
  <c r="GX18" i="1"/>
  <c r="GX27" i="1" s="1"/>
  <c r="GV27" i="1"/>
  <c r="GV29" i="1" s="1"/>
  <c r="LP25" i="1"/>
  <c r="LO107" i="1"/>
  <c r="LP23" i="1"/>
  <c r="LO105" i="1"/>
  <c r="LP21" i="1"/>
  <c r="LO103" i="1"/>
  <c r="LP19" i="1"/>
  <c r="LO101" i="1"/>
  <c r="LP17" i="1"/>
  <c r="LO99" i="1"/>
  <c r="LP15" i="1"/>
  <c r="LO97" i="1"/>
  <c r="PV97" i="1" s="1"/>
  <c r="LO27" i="1"/>
  <c r="LP24" i="1"/>
  <c r="LO106" i="1"/>
  <c r="LP22" i="1"/>
  <c r="LO104" i="1"/>
  <c r="LP20" i="1"/>
  <c r="LO102" i="1"/>
  <c r="LP18" i="1"/>
  <c r="LO100" i="1"/>
  <c r="LP16" i="1"/>
  <c r="LO98" i="1"/>
  <c r="LO31" i="1"/>
  <c r="MA110" i="1"/>
  <c r="QG28" i="1"/>
  <c r="PU31" i="1" s="1"/>
  <c r="HE109" i="1"/>
  <c r="GV111" i="1"/>
  <c r="GL117" i="1"/>
  <c r="GL118" i="1" s="1"/>
  <c r="HB27" i="1"/>
  <c r="HB29" i="1" s="1"/>
  <c r="CP27" i="1"/>
  <c r="CP29" i="1" s="1"/>
  <c r="CD32" i="1" s="1"/>
  <c r="CG111" i="1"/>
  <c r="AE111" i="1"/>
  <c r="S114" i="1" s="1"/>
  <c r="CU109" i="1"/>
  <c r="DE56" i="1"/>
  <c r="DE58" i="1" s="1"/>
  <c r="CS61" i="1" s="1"/>
  <c r="BJ115" i="1"/>
  <c r="CV109" i="1"/>
  <c r="CV111" i="1" s="1"/>
  <c r="BK27" i="1"/>
  <c r="BK29" i="1" s="1"/>
  <c r="AY32" i="1" s="1"/>
  <c r="DE86" i="1"/>
  <c r="DE88" i="1" s="1"/>
  <c r="CS91" i="1" s="1"/>
  <c r="QF21" i="1"/>
  <c r="DD27" i="1"/>
  <c r="DD29" i="1" s="1"/>
  <c r="PV24" i="1"/>
  <c r="PV22" i="1"/>
  <c r="PX17" i="1"/>
  <c r="PX14" i="1"/>
  <c r="QB21" i="1"/>
  <c r="QB15" i="1"/>
  <c r="PU86" i="1"/>
  <c r="BJ111" i="1"/>
  <c r="DC109" i="1"/>
  <c r="QF19" i="1"/>
  <c r="QF18" i="1"/>
  <c r="PV23" i="1"/>
  <c r="PV21" i="1"/>
  <c r="PX16" i="1"/>
  <c r="QB18" i="1"/>
  <c r="QB16" i="1"/>
  <c r="QB14" i="1"/>
  <c r="QD20" i="1"/>
  <c r="QD18" i="1"/>
  <c r="QD16" i="1"/>
  <c r="QD19" i="1"/>
  <c r="QD17" i="1"/>
  <c r="QF13" i="1"/>
  <c r="QF17" i="1"/>
  <c r="QF15" i="1"/>
  <c r="QF14" i="1"/>
  <c r="PZ19" i="1"/>
  <c r="CG115" i="1"/>
  <c r="CK117" i="1" s="1"/>
  <c r="PX20" i="1"/>
  <c r="PZ18" i="1"/>
  <c r="HE27" i="1"/>
  <c r="DD109" i="1"/>
  <c r="DD115" i="1" s="1"/>
  <c r="GW27" i="1"/>
  <c r="CT115" i="1"/>
  <c r="CT111" i="1"/>
  <c r="DB115" i="1"/>
  <c r="DB111" i="1"/>
  <c r="CZ115" i="1"/>
  <c r="CZ111" i="1"/>
  <c r="CK116" i="1"/>
  <c r="BV117" i="1"/>
  <c r="BV118" i="1" s="1"/>
  <c r="BF116" i="1"/>
  <c r="AP117" i="1"/>
  <c r="AP118" i="1" s="1"/>
  <c r="Z117" i="1"/>
  <c r="Z118" i="1" s="1"/>
  <c r="LP98" i="1" l="1"/>
  <c r="PV98" i="1"/>
  <c r="LP100" i="1"/>
  <c r="PV100" i="1"/>
  <c r="LP102" i="1"/>
  <c r="PV102" i="1"/>
  <c r="LP104" i="1"/>
  <c r="PV104" i="1"/>
  <c r="LP106" i="1"/>
  <c r="PV106" i="1"/>
  <c r="LP99" i="1"/>
  <c r="PV99" i="1"/>
  <c r="LP101" i="1"/>
  <c r="PV101" i="1"/>
  <c r="LP103" i="1"/>
  <c r="PV103" i="1"/>
  <c r="LP105" i="1"/>
  <c r="PV105" i="1"/>
  <c r="LP107" i="1"/>
  <c r="PV107" i="1"/>
  <c r="LR102" i="1"/>
  <c r="PX102" i="1"/>
  <c r="LR98" i="1"/>
  <c r="PX98" i="1"/>
  <c r="LR101" i="1"/>
  <c r="PX101" i="1"/>
  <c r="LR99" i="1"/>
  <c r="PX99" i="1"/>
  <c r="LT101" i="1"/>
  <c r="PZ101" i="1"/>
  <c r="LT102" i="1"/>
  <c r="PZ102" i="1"/>
  <c r="LT100" i="1"/>
  <c r="PZ100" i="1"/>
  <c r="LT103" i="1"/>
  <c r="PZ103" i="1"/>
  <c r="LT97" i="1"/>
  <c r="PZ97" i="1"/>
  <c r="LV96" i="1"/>
  <c r="QB96" i="1"/>
  <c r="LV98" i="1"/>
  <c r="QB98" i="1"/>
  <c r="LV100" i="1"/>
  <c r="QB100" i="1"/>
  <c r="LV102" i="1"/>
  <c r="QB102" i="1"/>
  <c r="LV97" i="1"/>
  <c r="QB97" i="1"/>
  <c r="LV99" i="1"/>
  <c r="QB99" i="1"/>
  <c r="LV101" i="1"/>
  <c r="QB101" i="1"/>
  <c r="LX98" i="1"/>
  <c r="QD98" i="1"/>
  <c r="LX100" i="1"/>
  <c r="QD100" i="1"/>
  <c r="LX102" i="1"/>
  <c r="QD102" i="1"/>
  <c r="LX97" i="1"/>
  <c r="QD97" i="1"/>
  <c r="LX99" i="1"/>
  <c r="QD99" i="1"/>
  <c r="LX101" i="1"/>
  <c r="QD101" i="1"/>
  <c r="LP108" i="1"/>
  <c r="PV108" i="1"/>
  <c r="LP96" i="1"/>
  <c r="PV96" i="1"/>
  <c r="LR108" i="1"/>
  <c r="PX108" i="1"/>
  <c r="LV103" i="1"/>
  <c r="QB103" i="1"/>
  <c r="LX95" i="1"/>
  <c r="LZ98" i="1"/>
  <c r="QF98" i="1"/>
  <c r="LZ100" i="1"/>
  <c r="QF100" i="1"/>
  <c r="LZ99" i="1"/>
  <c r="QF99" i="1"/>
  <c r="LZ97" i="1"/>
  <c r="QF97" i="1"/>
  <c r="LR95" i="1"/>
  <c r="PX95" i="1"/>
  <c r="LR96" i="1"/>
  <c r="PX96" i="1"/>
  <c r="LV108" i="1"/>
  <c r="QB108" i="1"/>
  <c r="LX108" i="1"/>
  <c r="QD108" i="1"/>
  <c r="LX103" i="1"/>
  <c r="QD103" i="1"/>
  <c r="LZ103" i="1"/>
  <c r="QF103" i="1"/>
  <c r="LZ102" i="1"/>
  <c r="QF102" i="1"/>
  <c r="LZ101" i="1"/>
  <c r="QF101" i="1"/>
  <c r="LZ108" i="1"/>
  <c r="QF108" i="1"/>
  <c r="LZ95" i="1"/>
  <c r="QF95" i="1"/>
  <c r="LP95" i="1"/>
  <c r="PV95" i="1"/>
  <c r="LX27" i="1"/>
  <c r="LX29" i="1" s="1"/>
  <c r="PV86" i="1"/>
  <c r="PV88" i="1" s="1"/>
  <c r="PW86" i="1"/>
  <c r="QA86" i="1"/>
  <c r="HB115" i="1"/>
  <c r="BF117" i="1"/>
  <c r="QD86" i="1"/>
  <c r="QD88" i="1" s="1"/>
  <c r="HG86" i="1"/>
  <c r="HG88" i="1" s="1"/>
  <c r="GU91" i="1" s="1"/>
  <c r="LR86" i="1"/>
  <c r="LR88" i="1" s="1"/>
  <c r="LP56" i="1"/>
  <c r="LP58" i="1" s="1"/>
  <c r="HG56" i="1"/>
  <c r="HG58" i="1" s="1"/>
  <c r="GU61" i="1" s="1"/>
  <c r="LZ86" i="1"/>
  <c r="LZ88" i="1" s="1"/>
  <c r="QC86" i="1"/>
  <c r="LX86" i="1"/>
  <c r="LX88" i="1" s="1"/>
  <c r="LV86" i="1"/>
  <c r="LV88" i="1" s="1"/>
  <c r="LZ96" i="1"/>
  <c r="LZ109" i="1" s="1"/>
  <c r="LY109" i="1"/>
  <c r="LZ56" i="1"/>
  <c r="LZ58" i="1" s="1"/>
  <c r="LV56" i="1"/>
  <c r="LV58" i="1" s="1"/>
  <c r="LR56" i="1"/>
  <c r="LR58" i="1" s="1"/>
  <c r="LX96" i="1"/>
  <c r="LX109" i="1" s="1"/>
  <c r="LW109" i="1"/>
  <c r="LV95" i="1"/>
  <c r="LV109" i="1" s="1"/>
  <c r="LU109" i="1"/>
  <c r="LR18" i="1"/>
  <c r="LQ100" i="1"/>
  <c r="PX18" i="1"/>
  <c r="LR21" i="1"/>
  <c r="LQ103" i="1"/>
  <c r="PX21" i="1"/>
  <c r="LR97" i="1"/>
  <c r="GX100" i="1"/>
  <c r="GX109" i="1" s="1"/>
  <c r="GW109" i="1"/>
  <c r="LQ27" i="1"/>
  <c r="LP27" i="1"/>
  <c r="LP97" i="1"/>
  <c r="LP109" i="1" s="1"/>
  <c r="LO109" i="1"/>
  <c r="LO113" i="1"/>
  <c r="QB86" i="1"/>
  <c r="QB88" i="1" s="1"/>
  <c r="QC56" i="1"/>
  <c r="PV56" i="1"/>
  <c r="PV58" i="1" s="1"/>
  <c r="QE86" i="1"/>
  <c r="PU56" i="1"/>
  <c r="QD14" i="1"/>
  <c r="QD27" i="1" s="1"/>
  <c r="QD29" i="1" s="1"/>
  <c r="QC27" i="1"/>
  <c r="PU27" i="1"/>
  <c r="DE27" i="1"/>
  <c r="DE29" i="1" s="1"/>
  <c r="CS32" i="1" s="1"/>
  <c r="CV115" i="1"/>
  <c r="CZ117" i="1" s="1"/>
  <c r="DD111" i="1"/>
  <c r="DE109" i="1"/>
  <c r="DE111" i="1" s="1"/>
  <c r="CS114" i="1" s="1"/>
  <c r="QF16" i="1"/>
  <c r="QB26" i="1"/>
  <c r="QB58" i="1"/>
  <c r="QA56" i="1"/>
  <c r="QB20" i="1"/>
  <c r="QA27" i="1"/>
  <c r="PV26" i="1"/>
  <c r="PV27" i="1" s="1"/>
  <c r="PV29" i="1" s="1"/>
  <c r="QF58" i="1"/>
  <c r="QE56" i="1"/>
  <c r="QF26" i="1"/>
  <c r="QF20" i="1"/>
  <c r="QE27" i="1"/>
  <c r="CK118" i="1"/>
  <c r="PX86" i="1"/>
  <c r="PX88" i="1" s="1"/>
  <c r="PW56" i="1"/>
  <c r="QF86" i="1"/>
  <c r="GV115" i="1"/>
  <c r="HD115" i="1"/>
  <c r="HF27" i="1"/>
  <c r="HF29" i="1" s="1"/>
  <c r="BF118" i="1"/>
  <c r="CZ116" i="1"/>
  <c r="LR103" i="1" l="1"/>
  <c r="PX103" i="1"/>
  <c r="LR100" i="1"/>
  <c r="PX100" i="1"/>
  <c r="QD95" i="1"/>
  <c r="QD109" i="1" s="1"/>
  <c r="QD115" i="1" s="1"/>
  <c r="QC109" i="1"/>
  <c r="QB27" i="1"/>
  <c r="QB29" i="1" s="1"/>
  <c r="PX27" i="1"/>
  <c r="PX29" i="1" s="1"/>
  <c r="LR27" i="1"/>
  <c r="LR29" i="1" s="1"/>
  <c r="MA56" i="1"/>
  <c r="MA58" i="1" s="1"/>
  <c r="LO61" i="1" s="1"/>
  <c r="MA86" i="1"/>
  <c r="MA88" i="1" s="1"/>
  <c r="LO91" i="1" s="1"/>
  <c r="LZ115" i="1"/>
  <c r="LZ111" i="1"/>
  <c r="LR109" i="1"/>
  <c r="LR115" i="1" s="1"/>
  <c r="LX115" i="1"/>
  <c r="LX111" i="1"/>
  <c r="LV115" i="1"/>
  <c r="LV111" i="1"/>
  <c r="GX111" i="1"/>
  <c r="HG109" i="1"/>
  <c r="HG111" i="1" s="1"/>
  <c r="GU114" i="1" s="1"/>
  <c r="GX115" i="1"/>
  <c r="PW27" i="1"/>
  <c r="LQ109" i="1"/>
  <c r="LP115" i="1"/>
  <c r="LP111" i="1"/>
  <c r="LP29" i="1"/>
  <c r="MA27" i="1"/>
  <c r="MA29" i="1" s="1"/>
  <c r="LO32" i="1" s="1"/>
  <c r="QF27" i="1"/>
  <c r="QF29" i="1" s="1"/>
  <c r="QD111" i="1"/>
  <c r="QF88" i="1"/>
  <c r="QG86" i="1"/>
  <c r="QG88" i="1" s="1"/>
  <c r="PU91" i="1" s="1"/>
  <c r="QB109" i="1"/>
  <c r="QB111" i="1" s="1"/>
  <c r="QF109" i="1"/>
  <c r="QF111" i="1" s="1"/>
  <c r="PW109" i="1"/>
  <c r="PX56" i="1"/>
  <c r="PX109" i="1"/>
  <c r="QE109" i="1"/>
  <c r="GX29" i="1"/>
  <c r="HG27" i="1"/>
  <c r="HG29" i="1" s="1"/>
  <c r="GU32" i="1" s="1"/>
  <c r="HF115" i="1"/>
  <c r="HB116" i="1"/>
  <c r="CZ118" i="1"/>
  <c r="QF115" i="1" l="1"/>
  <c r="MA109" i="1"/>
  <c r="MA111" i="1" s="1"/>
  <c r="LO114" i="1" s="1"/>
  <c r="LR111" i="1"/>
  <c r="LV117" i="1"/>
  <c r="LV116" i="1"/>
  <c r="HB117" i="1"/>
  <c r="HB118" i="1" s="1"/>
  <c r="QG27" i="1"/>
  <c r="QG29" i="1" s="1"/>
  <c r="PU32" i="1" s="1"/>
  <c r="PX58" i="1"/>
  <c r="QG56" i="1"/>
  <c r="PX111" i="1"/>
  <c r="QG109" i="1"/>
  <c r="QG111" i="1" s="1"/>
  <c r="PU114" i="1" s="1"/>
  <c r="QB115" i="1"/>
  <c r="PV115" i="1"/>
  <c r="QB116" i="1" s="1"/>
  <c r="PX115" i="1"/>
  <c r="LV118" i="1" l="1"/>
  <c r="QB117" i="1"/>
  <c r="QB118" i="1" s="1"/>
  <c r="QG57" i="1" l="1"/>
  <c r="QD58" i="1"/>
  <c r="PU60" i="1" l="1"/>
  <c r="QG58" i="1"/>
  <c r="PU61" i="1" s="1"/>
</calcChain>
</file>

<file path=xl/sharedStrings.xml><?xml version="1.0" encoding="utf-8"?>
<sst xmlns="http://schemas.openxmlformats.org/spreadsheetml/2006/main" count="4919" uniqueCount="65">
  <si>
    <t>1 смена</t>
  </si>
  <si>
    <t>2 р-ж</t>
  </si>
  <si>
    <t>3 р-м</t>
  </si>
  <si>
    <t>м. кв.</t>
  </si>
  <si>
    <t>Зачистка и обезжирка</t>
  </si>
  <si>
    <t>Грунт</t>
  </si>
  <si>
    <t>Патина</t>
  </si>
  <si>
    <t>Протирка</t>
  </si>
  <si>
    <t>Лак</t>
  </si>
  <si>
    <t>Женева-луара</t>
  </si>
  <si>
    <t>Женева слива+орех</t>
  </si>
  <si>
    <t>Турин-1</t>
  </si>
  <si>
    <t>Турин-3 молочн</t>
  </si>
  <si>
    <t>Турин-3 темный</t>
  </si>
  <si>
    <t>София золото</t>
  </si>
  <si>
    <t>София вишня</t>
  </si>
  <si>
    <t>Канзас</t>
  </si>
  <si>
    <t>София светлая</t>
  </si>
  <si>
    <t xml:space="preserve"> -на Balestrini  канзас</t>
  </si>
  <si>
    <t xml:space="preserve"> -на Balestrini София вишня</t>
  </si>
  <si>
    <t xml:space="preserve"> -на Balestrini София золото</t>
  </si>
  <si>
    <t xml:space="preserve"> -на Balestrini София светл</t>
  </si>
  <si>
    <t>Гнутые,шт</t>
  </si>
  <si>
    <t>∑ план. вр.</t>
  </si>
  <si>
    <t>FA 2</t>
  </si>
  <si>
    <t>план/FA2</t>
  </si>
  <si>
    <t>Условный фасад</t>
  </si>
  <si>
    <t>2 смена</t>
  </si>
  <si>
    <t>3 смена</t>
  </si>
  <si>
    <t>чел.</t>
  </si>
  <si>
    <t xml:space="preserve"> </t>
  </si>
  <si>
    <t>Гнутые</t>
  </si>
  <si>
    <t>Авясова</t>
  </si>
  <si>
    <t>Полубок</t>
  </si>
  <si>
    <t>Стасевич</t>
  </si>
  <si>
    <t xml:space="preserve">Шарыкина </t>
  </si>
  <si>
    <t>Принус</t>
  </si>
  <si>
    <t>Клещенок</t>
  </si>
  <si>
    <t>Кондратюк</t>
  </si>
  <si>
    <t>Сенкевич</t>
  </si>
  <si>
    <t>Синкевич</t>
  </si>
  <si>
    <t>Хайко</t>
  </si>
  <si>
    <t>Аршун</t>
  </si>
  <si>
    <t xml:space="preserve">Бурба </t>
  </si>
  <si>
    <t>Остапко</t>
  </si>
  <si>
    <t>Кудрявцева</t>
  </si>
  <si>
    <t>Кондрасюк</t>
  </si>
  <si>
    <t>Шемет</t>
  </si>
  <si>
    <t>Шкута</t>
  </si>
  <si>
    <t>Мосевич</t>
  </si>
  <si>
    <t>Эйсмонт</t>
  </si>
  <si>
    <t>Кондратюк-Курейко</t>
  </si>
  <si>
    <t>Коростелкина</t>
  </si>
  <si>
    <t>Курейко</t>
  </si>
  <si>
    <t>Позняк</t>
  </si>
  <si>
    <t>Замировская</t>
  </si>
  <si>
    <t>03.01-04.01.2013</t>
  </si>
  <si>
    <t>01.01-11.01.2014</t>
  </si>
  <si>
    <t>13.01-17.01.2014</t>
  </si>
  <si>
    <t>03.01-17.01.2014</t>
  </si>
  <si>
    <t>08.01-11.01.2014</t>
  </si>
  <si>
    <t>20.01-24.01.2014</t>
  </si>
  <si>
    <t>03.01-24.01.2014</t>
  </si>
  <si>
    <t>27.01-31.01.2014</t>
  </si>
  <si>
    <t>03.01-31.01.2014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</si>
</sst>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justify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164" fontId="0" fillId="0" borderId="9" xfId="0" applyNumberForma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2" fillId="0" borderId="11" xfId="0" applyFont="1" applyBorder="1"/>
    <xf numFmtId="164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0" fontId="3" fillId="0" borderId="0" xfId="0" applyFont="1" applyFill="1"/>
    <xf numFmtId="1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4" fontId="0" fillId="0" borderId="0" xfId="0" applyNumberFormat="1" applyFill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 applyFill="1" applyBorder="1"/>
    <xf numFmtId="3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Fill="1"/>
    <xf numFmtId="9" fontId="0" fillId="0" borderId="0" xfId="1" applyFont="1" applyFill="1"/>
    <xf numFmtId="9" fontId="2" fillId="0" borderId="0" xfId="1" applyFont="1" applyFill="1"/>
    <xf numFmtId="166" fontId="0" fillId="0" borderId="0" xfId="0" applyNumberFormat="1" applyFill="1"/>
    <xf numFmtId="3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  <xf numFmtId="166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Border="1" applyAlignment="1"/>
    <xf numFmtId="164" fontId="0" fillId="0" borderId="0" xfId="0" applyNumberFormat="1" applyBorder="1" applyAlignment="1"/>
    <xf numFmtId="164" fontId="2" fillId="0" borderId="0" xfId="0" applyNumberFormat="1" applyFont="1"/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justify"/>
    </xf>
    <xf numFmtId="0" fontId="0" fillId="0" borderId="0" xfId="0" applyFill="1" applyBorder="1" applyAlignment="1">
      <alignment horizontal="center"/>
    </xf>
    <xf numFmtId="166" fontId="0" fillId="0" borderId="8" xfId="0" applyNumberFormat="1" applyFill="1" applyBorder="1"/>
    <xf numFmtId="164" fontId="0" fillId="0" borderId="1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J124"/>
  <sheetViews>
    <sheetView tabSelected="1" topLeftCell="TR91" zoomScaleNormal="100" workbookViewId="0">
      <selection activeCell="TY110" sqref="TY110:UI110"/>
    </sheetView>
  </sheetViews>
  <sheetFormatPr defaultRowHeight="15" x14ac:dyDescent="0.25"/>
  <cols>
    <col min="1" max="1" width="16.28515625" customWidth="1"/>
    <col min="2" max="2" width="6" bestFit="1" customWidth="1"/>
    <col min="3" max="3" width="5" customWidth="1"/>
    <col min="4" max="4" width="5.140625" customWidth="1"/>
    <col min="5" max="7" width="5" customWidth="1"/>
    <col min="8" max="8" width="4.42578125" customWidth="1"/>
    <col min="9" max="9" width="6.140625" customWidth="1"/>
    <col min="10" max="10" width="6" customWidth="1"/>
    <col min="11" max="11" width="5.140625" customWidth="1"/>
    <col min="12" max="12" width="8.140625" customWidth="1"/>
    <col min="18" max="18" width="25.140625" bestFit="1" customWidth="1"/>
    <col min="19" max="19" width="12" bestFit="1" customWidth="1"/>
    <col min="21" max="21" width="6.140625" bestFit="1" customWidth="1"/>
    <col min="22" max="22" width="8.28515625" bestFit="1" customWidth="1"/>
    <col min="23" max="23" width="5.5703125" bestFit="1" customWidth="1"/>
    <col min="24" max="24" width="5.7109375" bestFit="1" customWidth="1"/>
    <col min="25" max="25" width="7.5703125" bestFit="1" customWidth="1"/>
    <col min="26" max="26" width="8.28515625" bestFit="1" customWidth="1"/>
    <col min="27" max="27" width="6.140625" bestFit="1" customWidth="1"/>
    <col min="28" max="28" width="9.7109375" bestFit="1" customWidth="1"/>
    <col min="29" max="29" width="6.140625" bestFit="1" customWidth="1"/>
    <col min="30" max="30" width="8.28515625" bestFit="1" customWidth="1"/>
    <col min="34" max="34" width="25.140625" bestFit="1" customWidth="1"/>
    <col min="35" max="35" width="12" bestFit="1" customWidth="1"/>
    <col min="37" max="37" width="6.140625" bestFit="1" customWidth="1"/>
    <col min="38" max="38" width="8.28515625" bestFit="1" customWidth="1"/>
    <col min="39" max="39" width="5.5703125" bestFit="1" customWidth="1"/>
    <col min="40" max="40" width="5.7109375" bestFit="1" customWidth="1"/>
    <col min="41" max="41" width="7.5703125" bestFit="1" customWidth="1"/>
    <col min="42" max="42" width="8.28515625" bestFit="1" customWidth="1"/>
    <col min="43" max="43" width="6.140625" bestFit="1" customWidth="1"/>
    <col min="44" max="44" width="9.7109375" bestFit="1" customWidth="1"/>
    <col min="45" max="45" width="6.140625" bestFit="1" customWidth="1"/>
    <col min="46" max="46" width="8.28515625" bestFit="1" customWidth="1"/>
    <col min="50" max="50" width="25.140625" hidden="1" customWidth="1"/>
    <col min="51" max="51" width="12" hidden="1" customWidth="1"/>
    <col min="52" max="52" width="0" hidden="1" customWidth="1"/>
    <col min="53" max="53" width="8.5703125" hidden="1" customWidth="1"/>
    <col min="54" max="54" width="8.28515625" hidden="1" customWidth="1"/>
    <col min="55" max="55" width="5.5703125" hidden="1" customWidth="1"/>
    <col min="56" max="56" width="5.7109375" hidden="1" customWidth="1"/>
    <col min="57" max="57" width="7.5703125" hidden="1" customWidth="1"/>
    <col min="58" max="58" width="8.28515625" hidden="1" customWidth="1"/>
    <col min="59" max="59" width="6.140625" hidden="1" customWidth="1"/>
    <col min="60" max="60" width="9.7109375" hidden="1" customWidth="1"/>
    <col min="61" max="61" width="6.140625" hidden="1" customWidth="1"/>
    <col min="62" max="62" width="8.28515625" hidden="1" customWidth="1"/>
    <col min="63" max="65" width="0" hidden="1" customWidth="1"/>
    <col min="66" max="66" width="25.140625" hidden="1" customWidth="1"/>
    <col min="67" max="67" width="12" hidden="1" customWidth="1"/>
    <col min="68" max="68" width="0" hidden="1" customWidth="1"/>
    <col min="69" max="69" width="6.140625" hidden="1" customWidth="1"/>
    <col min="70" max="70" width="8.28515625" hidden="1" customWidth="1"/>
    <col min="71" max="71" width="5.5703125" hidden="1" customWidth="1"/>
    <col min="72" max="72" width="5.7109375" hidden="1" customWidth="1"/>
    <col min="73" max="73" width="7.5703125" hidden="1" customWidth="1"/>
    <col min="74" max="74" width="8.28515625" hidden="1" customWidth="1"/>
    <col min="75" max="75" width="6.140625" hidden="1" customWidth="1"/>
    <col min="76" max="76" width="9.7109375" hidden="1" customWidth="1"/>
    <col min="77" max="77" width="6.140625" hidden="1" customWidth="1"/>
    <col min="78" max="78" width="8.28515625" hidden="1" customWidth="1"/>
    <col min="79" max="80" width="0" hidden="1" customWidth="1"/>
    <col min="81" max="81" width="25.140625" hidden="1" customWidth="1"/>
    <col min="82" max="82" width="12" hidden="1" customWidth="1"/>
    <col min="83" max="83" width="0" hidden="1" customWidth="1"/>
    <col min="84" max="84" width="6.140625" hidden="1" customWidth="1"/>
    <col min="85" max="85" width="8.28515625" hidden="1" customWidth="1"/>
    <col min="86" max="86" width="5.5703125" hidden="1" customWidth="1"/>
    <col min="87" max="87" width="5.7109375" hidden="1" customWidth="1"/>
    <col min="88" max="88" width="7.5703125" hidden="1" customWidth="1"/>
    <col min="89" max="89" width="8.28515625" hidden="1" customWidth="1"/>
    <col min="90" max="90" width="6.140625" hidden="1" customWidth="1"/>
    <col min="91" max="91" width="9.7109375" hidden="1" customWidth="1"/>
    <col min="92" max="92" width="6.140625" hidden="1" customWidth="1"/>
    <col min="93" max="93" width="8.28515625" hidden="1" customWidth="1"/>
    <col min="94" max="94" width="0" hidden="1" customWidth="1"/>
    <col min="96" max="96" width="25.140625" bestFit="1" customWidth="1"/>
    <col min="97" max="97" width="12" bestFit="1" customWidth="1"/>
    <col min="99" max="99" width="6.140625" bestFit="1" customWidth="1"/>
    <col min="100" max="100" width="8.28515625" bestFit="1" customWidth="1"/>
    <col min="101" max="101" width="7.42578125" bestFit="1" customWidth="1"/>
    <col min="102" max="102" width="5.7109375" bestFit="1" customWidth="1"/>
    <col min="103" max="103" width="7.5703125" bestFit="1" customWidth="1"/>
    <col min="104" max="104" width="8.28515625" bestFit="1" customWidth="1"/>
    <col min="105" max="105" width="6.140625" bestFit="1" customWidth="1"/>
    <col min="106" max="106" width="9.7109375" bestFit="1" customWidth="1"/>
    <col min="107" max="107" width="6.140625" bestFit="1" customWidth="1"/>
    <col min="108" max="108" width="8.28515625" bestFit="1" customWidth="1"/>
    <col min="111" max="111" width="25.140625" bestFit="1" customWidth="1"/>
    <col min="112" max="112" width="12" bestFit="1" customWidth="1"/>
    <col min="114" max="114" width="6.140625" bestFit="1" customWidth="1"/>
    <col min="115" max="115" width="8.28515625" bestFit="1" customWidth="1"/>
    <col min="116" max="116" width="5.5703125" bestFit="1" customWidth="1"/>
    <col min="117" max="117" width="5.7109375" bestFit="1" customWidth="1"/>
    <col min="118" max="118" width="7.5703125" bestFit="1" customWidth="1"/>
    <col min="119" max="119" width="8.28515625" bestFit="1" customWidth="1"/>
    <col min="120" max="120" width="6.140625" bestFit="1" customWidth="1"/>
    <col min="121" max="121" width="9.7109375" bestFit="1" customWidth="1"/>
    <col min="122" max="122" width="6.140625" bestFit="1" customWidth="1"/>
    <col min="123" max="123" width="8.28515625" bestFit="1" customWidth="1"/>
    <col min="126" max="126" width="25.140625" bestFit="1" customWidth="1"/>
    <col min="127" max="127" width="12" bestFit="1" customWidth="1"/>
    <col min="129" max="129" width="6.140625" bestFit="1" customWidth="1"/>
    <col min="130" max="130" width="8.28515625" bestFit="1" customWidth="1"/>
    <col min="131" max="131" width="5.5703125" bestFit="1" customWidth="1"/>
    <col min="132" max="132" width="5.7109375" bestFit="1" customWidth="1"/>
    <col min="133" max="133" width="7.5703125" bestFit="1" customWidth="1"/>
    <col min="134" max="134" width="8.28515625" bestFit="1" customWidth="1"/>
    <col min="135" max="135" width="6.140625" bestFit="1" customWidth="1"/>
    <col min="136" max="136" width="9.7109375" bestFit="1" customWidth="1"/>
    <col min="137" max="137" width="6.140625" bestFit="1" customWidth="1"/>
    <col min="138" max="138" width="8.28515625" bestFit="1" customWidth="1"/>
    <col min="141" max="141" width="25.140625" bestFit="1" customWidth="1"/>
    <col min="142" max="142" width="12" bestFit="1" customWidth="1"/>
    <col min="144" max="144" width="6.140625" bestFit="1" customWidth="1"/>
    <col min="145" max="145" width="8.28515625" bestFit="1" customWidth="1"/>
    <col min="146" max="146" width="5.5703125" bestFit="1" customWidth="1"/>
    <col min="147" max="147" width="5.7109375" bestFit="1" customWidth="1"/>
    <col min="148" max="148" width="7.5703125" bestFit="1" customWidth="1"/>
    <col min="149" max="149" width="8.28515625" bestFit="1" customWidth="1"/>
    <col min="150" max="150" width="6.140625" bestFit="1" customWidth="1"/>
    <col min="151" max="151" width="9.7109375" bestFit="1" customWidth="1"/>
    <col min="152" max="152" width="6.140625" bestFit="1" customWidth="1"/>
    <col min="153" max="153" width="8.28515625" bestFit="1" customWidth="1"/>
    <col min="156" max="156" width="25.140625" bestFit="1" customWidth="1"/>
    <col min="157" max="157" width="12" bestFit="1" customWidth="1"/>
    <col min="159" max="159" width="6.140625" bestFit="1" customWidth="1"/>
    <col min="160" max="160" width="8.28515625" bestFit="1" customWidth="1"/>
    <col min="161" max="161" width="5.5703125" bestFit="1" customWidth="1"/>
    <col min="162" max="162" width="5.7109375" bestFit="1" customWidth="1"/>
    <col min="163" max="163" width="7.5703125" bestFit="1" customWidth="1"/>
    <col min="164" max="164" width="8.28515625" bestFit="1" customWidth="1"/>
    <col min="165" max="165" width="6.140625" bestFit="1" customWidth="1"/>
    <col min="166" max="166" width="9.7109375" bestFit="1" customWidth="1"/>
    <col min="167" max="167" width="6.140625" bestFit="1" customWidth="1"/>
    <col min="168" max="168" width="8.28515625" bestFit="1" customWidth="1"/>
    <col min="171" max="171" width="25.140625" hidden="1" customWidth="1"/>
    <col min="172" max="172" width="12" hidden="1" customWidth="1"/>
    <col min="173" max="173" width="0" hidden="1" customWidth="1"/>
    <col min="174" max="174" width="6.140625" hidden="1" customWidth="1"/>
    <col min="175" max="175" width="8.28515625" hidden="1" customWidth="1"/>
    <col min="176" max="176" width="6.5703125" hidden="1" customWidth="1"/>
    <col min="177" max="177" width="5.7109375" hidden="1" customWidth="1"/>
    <col min="178" max="178" width="7.5703125" hidden="1" customWidth="1"/>
    <col min="179" max="179" width="8.28515625" hidden="1" customWidth="1"/>
    <col min="180" max="180" width="6.140625" hidden="1" customWidth="1"/>
    <col min="181" max="181" width="9.7109375" hidden="1" customWidth="1"/>
    <col min="182" max="182" width="6.5703125" hidden="1" customWidth="1"/>
    <col min="183" max="183" width="8.28515625" hidden="1" customWidth="1"/>
    <col min="184" max="184" width="0" hidden="1" customWidth="1"/>
    <col min="186" max="186" width="25.140625" bestFit="1" customWidth="1"/>
    <col min="187" max="187" width="12" bestFit="1" customWidth="1"/>
    <col min="189" max="189" width="6.140625" bestFit="1" customWidth="1"/>
    <col min="190" max="190" width="8.28515625" bestFit="1" customWidth="1"/>
    <col min="191" max="191" width="7.42578125" bestFit="1" customWidth="1"/>
    <col min="192" max="192" width="5.7109375" bestFit="1" customWidth="1"/>
    <col min="193" max="193" width="7.5703125" bestFit="1" customWidth="1"/>
    <col min="194" max="194" width="8.28515625" bestFit="1" customWidth="1"/>
    <col min="195" max="195" width="6.140625" bestFit="1" customWidth="1"/>
    <col min="196" max="196" width="9.7109375" bestFit="1" customWidth="1"/>
    <col min="197" max="197" width="6.140625" bestFit="1" customWidth="1"/>
    <col min="198" max="198" width="8.28515625" bestFit="1" customWidth="1"/>
    <col min="202" max="202" width="25.140625" bestFit="1" customWidth="1"/>
    <col min="203" max="203" width="12" bestFit="1" customWidth="1"/>
    <col min="205" max="205" width="6.140625" bestFit="1" customWidth="1"/>
    <col min="206" max="206" width="8.28515625" bestFit="1" customWidth="1"/>
    <col min="207" max="207" width="7.42578125" bestFit="1" customWidth="1"/>
    <col min="208" max="208" width="5.7109375" bestFit="1" customWidth="1"/>
    <col min="209" max="209" width="7.5703125" bestFit="1" customWidth="1"/>
    <col min="210" max="210" width="8.28515625" bestFit="1" customWidth="1"/>
    <col min="211" max="211" width="6.140625" bestFit="1" customWidth="1"/>
    <col min="212" max="212" width="9.7109375" bestFit="1" customWidth="1"/>
    <col min="213" max="213" width="6.140625" bestFit="1" customWidth="1"/>
    <col min="214" max="214" width="8.28515625" bestFit="1" customWidth="1"/>
    <col min="217" max="217" width="25.140625" bestFit="1" customWidth="1"/>
    <col min="218" max="218" width="12" bestFit="1" customWidth="1"/>
    <col min="220" max="220" width="6.140625" bestFit="1" customWidth="1"/>
    <col min="221" max="221" width="8.28515625" bestFit="1" customWidth="1"/>
    <col min="222" max="222" width="6.5703125" customWidth="1"/>
    <col min="223" max="223" width="5.7109375" bestFit="1" customWidth="1"/>
    <col min="224" max="224" width="7.5703125" bestFit="1" customWidth="1"/>
    <col min="225" max="225" width="8.28515625" bestFit="1" customWidth="1"/>
    <col min="226" max="226" width="6.140625" bestFit="1" customWidth="1"/>
    <col min="227" max="227" width="9.7109375" bestFit="1" customWidth="1"/>
    <col min="228" max="228" width="6.5703125" bestFit="1" customWidth="1"/>
    <col min="229" max="229" width="8.28515625" bestFit="1" customWidth="1"/>
    <col min="233" max="233" width="25.140625" bestFit="1" customWidth="1"/>
    <col min="234" max="234" width="12" bestFit="1" customWidth="1"/>
    <col min="236" max="236" width="6.140625" bestFit="1" customWidth="1"/>
    <col min="237" max="237" width="8.28515625" bestFit="1" customWidth="1"/>
    <col min="238" max="238" width="6.5703125" customWidth="1"/>
    <col min="239" max="239" width="5.7109375" bestFit="1" customWidth="1"/>
    <col min="240" max="240" width="7.5703125" bestFit="1" customWidth="1"/>
    <col min="241" max="241" width="8.28515625" bestFit="1" customWidth="1"/>
    <col min="242" max="242" width="6.140625" bestFit="1" customWidth="1"/>
    <col min="243" max="243" width="9.7109375" bestFit="1" customWidth="1"/>
    <col min="244" max="244" width="6.5703125" bestFit="1" customWidth="1"/>
    <col min="245" max="245" width="8.28515625" bestFit="1" customWidth="1"/>
    <col min="249" max="249" width="25.140625" bestFit="1" customWidth="1"/>
    <col min="250" max="250" width="12" bestFit="1" customWidth="1"/>
    <col min="252" max="252" width="6.140625" bestFit="1" customWidth="1"/>
    <col min="253" max="253" width="8.28515625" bestFit="1" customWidth="1"/>
    <col min="254" max="254" width="6.5703125" customWidth="1"/>
    <col min="255" max="255" width="5.7109375" bestFit="1" customWidth="1"/>
    <col min="256" max="256" width="7.5703125" bestFit="1" customWidth="1"/>
    <col min="257" max="257" width="8.28515625" bestFit="1" customWidth="1"/>
    <col min="258" max="258" width="6.140625" bestFit="1" customWidth="1"/>
    <col min="259" max="259" width="9.7109375" bestFit="1" customWidth="1"/>
    <col min="260" max="260" width="6.5703125" bestFit="1" customWidth="1"/>
    <col min="261" max="261" width="8.28515625" bestFit="1" customWidth="1"/>
    <col min="265" max="265" width="25.140625" bestFit="1" customWidth="1"/>
    <col min="266" max="266" width="12" bestFit="1" customWidth="1"/>
    <col min="268" max="268" width="6.140625" bestFit="1" customWidth="1"/>
    <col min="269" max="269" width="8.28515625" bestFit="1" customWidth="1"/>
    <col min="270" max="270" width="6.5703125" customWidth="1"/>
    <col min="271" max="271" width="5.7109375" bestFit="1" customWidth="1"/>
    <col min="272" max="272" width="7.5703125" bestFit="1" customWidth="1"/>
    <col min="273" max="273" width="8.28515625" bestFit="1" customWidth="1"/>
    <col min="274" max="274" width="6.140625" bestFit="1" customWidth="1"/>
    <col min="275" max="275" width="9.7109375" bestFit="1" customWidth="1"/>
    <col min="276" max="276" width="6.5703125" bestFit="1" customWidth="1"/>
    <col min="277" max="277" width="8.28515625" bestFit="1" customWidth="1"/>
    <col min="280" max="280" width="25.140625" bestFit="1" customWidth="1"/>
    <col min="281" max="281" width="12" bestFit="1" customWidth="1"/>
    <col min="283" max="283" width="6.140625" bestFit="1" customWidth="1"/>
    <col min="284" max="284" width="8.28515625" bestFit="1" customWidth="1"/>
    <col min="285" max="285" width="6.5703125" customWidth="1"/>
    <col min="286" max="286" width="5.7109375" bestFit="1" customWidth="1"/>
    <col min="287" max="287" width="7.5703125" bestFit="1" customWidth="1"/>
    <col min="288" max="288" width="8.28515625" bestFit="1" customWidth="1"/>
    <col min="289" max="289" width="6.140625" bestFit="1" customWidth="1"/>
    <col min="290" max="290" width="9.7109375" bestFit="1" customWidth="1"/>
    <col min="291" max="291" width="6.5703125" bestFit="1" customWidth="1"/>
    <col min="292" max="292" width="8.28515625" bestFit="1" customWidth="1"/>
    <col min="295" max="295" width="25.140625" hidden="1" customWidth="1"/>
    <col min="296" max="296" width="12" hidden="1" customWidth="1"/>
    <col min="297" max="297" width="0" hidden="1" customWidth="1"/>
    <col min="298" max="298" width="6.140625" hidden="1" customWidth="1"/>
    <col min="299" max="299" width="8.28515625" hidden="1" customWidth="1"/>
    <col min="300" max="300" width="6.5703125" hidden="1" customWidth="1"/>
    <col min="301" max="301" width="5.7109375" hidden="1" customWidth="1"/>
    <col min="302" max="302" width="7.5703125" hidden="1" customWidth="1"/>
    <col min="303" max="303" width="8.28515625" hidden="1" customWidth="1"/>
    <col min="304" max="304" width="6.140625" hidden="1" customWidth="1"/>
    <col min="305" max="305" width="9.7109375" hidden="1" customWidth="1"/>
    <col min="306" max="306" width="6.5703125" hidden="1" customWidth="1"/>
    <col min="307" max="307" width="8.28515625" hidden="1" customWidth="1"/>
    <col min="308" max="308" width="0" hidden="1" customWidth="1"/>
    <col min="310" max="310" width="25.140625" bestFit="1" customWidth="1"/>
    <col min="311" max="311" width="12" bestFit="1" customWidth="1"/>
    <col min="313" max="313" width="6.140625" bestFit="1" customWidth="1"/>
    <col min="314" max="314" width="8.28515625" bestFit="1" customWidth="1"/>
    <col min="315" max="315" width="7.42578125" bestFit="1" customWidth="1"/>
    <col min="316" max="316" width="5.7109375" bestFit="1" customWidth="1"/>
    <col min="317" max="317" width="7.5703125" bestFit="1" customWidth="1"/>
    <col min="318" max="318" width="8.28515625" bestFit="1" customWidth="1"/>
    <col min="319" max="319" width="6.140625" bestFit="1" customWidth="1"/>
    <col min="320" max="320" width="9.7109375" bestFit="1" customWidth="1"/>
    <col min="321" max="321" width="6.140625" bestFit="1" customWidth="1"/>
    <col min="322" max="322" width="8.28515625" bestFit="1" customWidth="1"/>
    <col min="326" max="326" width="25.140625" bestFit="1" customWidth="1"/>
    <col min="327" max="327" width="12" bestFit="1" customWidth="1"/>
    <col min="329" max="329" width="6.140625" bestFit="1" customWidth="1"/>
    <col min="330" max="330" width="8.28515625" bestFit="1" customWidth="1"/>
    <col min="331" max="331" width="7.42578125" bestFit="1" customWidth="1"/>
    <col min="332" max="332" width="5.7109375" bestFit="1" customWidth="1"/>
    <col min="333" max="333" width="7.5703125" bestFit="1" customWidth="1"/>
    <col min="334" max="334" width="8.28515625" bestFit="1" customWidth="1"/>
    <col min="335" max="335" width="6.140625" bestFit="1" customWidth="1"/>
    <col min="336" max="336" width="9.7109375" bestFit="1" customWidth="1"/>
    <col min="337" max="337" width="6.140625" bestFit="1" customWidth="1"/>
    <col min="338" max="338" width="8.28515625" bestFit="1" customWidth="1"/>
    <col min="341" max="341" width="25.140625" bestFit="1" customWidth="1"/>
    <col min="342" max="342" width="12" bestFit="1" customWidth="1"/>
    <col min="344" max="344" width="6.140625" bestFit="1" customWidth="1"/>
    <col min="345" max="345" width="8.28515625" bestFit="1" customWidth="1"/>
    <col min="346" max="346" width="6.5703125" customWidth="1"/>
    <col min="347" max="347" width="5.7109375" bestFit="1" customWidth="1"/>
    <col min="348" max="348" width="7.5703125" bestFit="1" customWidth="1"/>
    <col min="349" max="349" width="8.28515625" bestFit="1" customWidth="1"/>
    <col min="350" max="350" width="6.140625" bestFit="1" customWidth="1"/>
    <col min="351" max="351" width="9.7109375" bestFit="1" customWidth="1"/>
    <col min="352" max="352" width="6.5703125" bestFit="1" customWidth="1"/>
    <col min="353" max="353" width="8.28515625" bestFit="1" customWidth="1"/>
    <col min="357" max="357" width="25.140625" bestFit="1" customWidth="1"/>
    <col min="358" max="358" width="12" bestFit="1" customWidth="1"/>
    <col min="360" max="360" width="6.140625" bestFit="1" customWidth="1"/>
    <col min="361" max="361" width="8.28515625" bestFit="1" customWidth="1"/>
    <col min="362" max="362" width="6.5703125" customWidth="1"/>
    <col min="363" max="363" width="5.7109375" bestFit="1" customWidth="1"/>
    <col min="364" max="364" width="7.5703125" bestFit="1" customWidth="1"/>
    <col min="365" max="365" width="8.28515625" bestFit="1" customWidth="1"/>
    <col min="366" max="366" width="6.140625" bestFit="1" customWidth="1"/>
    <col min="367" max="367" width="9.7109375" bestFit="1" customWidth="1"/>
    <col min="368" max="368" width="6.5703125" bestFit="1" customWidth="1"/>
    <col min="369" max="369" width="8.28515625" bestFit="1" customWidth="1"/>
    <col min="373" max="373" width="25.140625" bestFit="1" customWidth="1"/>
    <col min="374" max="374" width="12" bestFit="1" customWidth="1"/>
    <col min="376" max="376" width="6.140625" bestFit="1" customWidth="1"/>
    <col min="377" max="377" width="8.28515625" bestFit="1" customWidth="1"/>
    <col min="378" max="378" width="6.5703125" customWidth="1"/>
    <col min="379" max="379" width="5.7109375" bestFit="1" customWidth="1"/>
    <col min="380" max="380" width="7.5703125" bestFit="1" customWidth="1"/>
    <col min="381" max="381" width="8.28515625" bestFit="1" customWidth="1"/>
    <col min="382" max="382" width="6.140625" bestFit="1" customWidth="1"/>
    <col min="383" max="383" width="9.7109375" bestFit="1" customWidth="1"/>
    <col min="384" max="384" width="6.5703125" bestFit="1" customWidth="1"/>
    <col min="385" max="385" width="8.28515625" bestFit="1" customWidth="1"/>
    <col min="389" max="389" width="25.140625" bestFit="1" customWidth="1"/>
    <col min="390" max="390" width="12" bestFit="1" customWidth="1"/>
    <col min="392" max="392" width="6.140625" bestFit="1" customWidth="1"/>
    <col min="393" max="393" width="8.28515625" bestFit="1" customWidth="1"/>
    <col min="394" max="394" width="6.5703125" customWidth="1"/>
    <col min="395" max="395" width="5.7109375" bestFit="1" customWidth="1"/>
    <col min="396" max="396" width="7.5703125" bestFit="1" customWidth="1"/>
    <col min="397" max="397" width="8.28515625" bestFit="1" customWidth="1"/>
    <col min="398" max="398" width="6.140625" bestFit="1" customWidth="1"/>
    <col min="399" max="399" width="9.7109375" bestFit="1" customWidth="1"/>
    <col min="400" max="400" width="6.5703125" bestFit="1" customWidth="1"/>
    <col min="401" max="401" width="8.28515625" bestFit="1" customWidth="1"/>
    <col min="404" max="404" width="25.140625" bestFit="1" customWidth="1"/>
    <col min="405" max="405" width="12" bestFit="1" customWidth="1"/>
    <col min="407" max="407" width="6.140625" bestFit="1" customWidth="1"/>
    <col min="408" max="408" width="8.28515625" bestFit="1" customWidth="1"/>
    <col min="409" max="409" width="6.5703125" customWidth="1"/>
    <col min="410" max="410" width="5.7109375" bestFit="1" customWidth="1"/>
    <col min="411" max="411" width="7.5703125" bestFit="1" customWidth="1"/>
    <col min="412" max="412" width="8.28515625" bestFit="1" customWidth="1"/>
    <col min="413" max="413" width="6.140625" bestFit="1" customWidth="1"/>
    <col min="414" max="414" width="9.7109375" bestFit="1" customWidth="1"/>
    <col min="415" max="415" width="6.5703125" bestFit="1" customWidth="1"/>
    <col min="416" max="416" width="8.28515625" bestFit="1" customWidth="1"/>
    <col min="421" max="421" width="26.5703125" bestFit="1" customWidth="1"/>
    <col min="423" max="425" width="8.28515625" bestFit="1" customWidth="1"/>
    <col min="426" max="426" width="5.7109375" bestFit="1" customWidth="1"/>
    <col min="427" max="427" width="7.5703125" bestFit="1" customWidth="1"/>
    <col min="428" max="428" width="8.28515625" bestFit="1" customWidth="1"/>
    <col min="429" max="429" width="6.140625" bestFit="1" customWidth="1"/>
    <col min="430" max="430" width="9.7109375" bestFit="1" customWidth="1"/>
    <col min="431" max="431" width="6.140625" bestFit="1" customWidth="1"/>
    <col min="432" max="432" width="8.28515625" bestFit="1" customWidth="1"/>
    <col min="436" max="436" width="25.140625" bestFit="1" customWidth="1"/>
    <col min="437" max="437" width="12" bestFit="1" customWidth="1"/>
    <col min="439" max="439" width="6.140625" bestFit="1" customWidth="1"/>
    <col min="440" max="440" width="8.28515625" bestFit="1" customWidth="1"/>
    <col min="441" max="441" width="7.42578125" bestFit="1" customWidth="1"/>
    <col min="442" max="442" width="5.7109375" bestFit="1" customWidth="1"/>
    <col min="443" max="443" width="7.5703125" bestFit="1" customWidth="1"/>
    <col min="444" max="444" width="8.28515625" bestFit="1" customWidth="1"/>
    <col min="445" max="445" width="6.140625" bestFit="1" customWidth="1"/>
    <col min="446" max="446" width="9.7109375" bestFit="1" customWidth="1"/>
    <col min="447" max="447" width="6.140625" bestFit="1" customWidth="1"/>
    <col min="448" max="448" width="8.28515625" bestFit="1" customWidth="1"/>
    <col min="451" max="451" width="26.5703125" bestFit="1" customWidth="1"/>
    <col min="466" max="466" width="26.5703125" bestFit="1" customWidth="1"/>
    <col min="481" max="481" width="26.5703125" bestFit="1" customWidth="1"/>
    <col min="496" max="496" width="26.5703125" bestFit="1" customWidth="1"/>
    <col min="511" max="511" width="26.5703125" bestFit="1" customWidth="1"/>
    <col min="528" max="528" width="26.5703125" bestFit="1" customWidth="1"/>
    <col min="543" max="543" width="26.5703125" bestFit="1" customWidth="1"/>
    <col min="544" max="544" width="9.5703125" bestFit="1" customWidth="1"/>
  </cols>
  <sheetData>
    <row r="3" spans="1:555" x14ac:dyDescent="0.25">
      <c r="R3" s="1">
        <v>41642</v>
      </c>
      <c r="T3" s="2"/>
      <c r="U3" s="2"/>
      <c r="V3" s="2"/>
      <c r="W3" s="2"/>
      <c r="AH3" s="1">
        <v>41643</v>
      </c>
      <c r="AJ3" s="2"/>
      <c r="AK3" s="2"/>
      <c r="AL3" s="2"/>
      <c r="AM3" s="2"/>
      <c r="AX3" s="1">
        <v>41612</v>
      </c>
      <c r="AZ3" s="2"/>
      <c r="BA3" s="2"/>
      <c r="BB3" s="2"/>
      <c r="BC3" s="2"/>
      <c r="BN3" s="1">
        <v>41613</v>
      </c>
      <c r="BP3" s="2"/>
      <c r="BQ3" s="2"/>
      <c r="BR3" s="2"/>
      <c r="BS3" s="2"/>
      <c r="CC3" s="1">
        <v>41614</v>
      </c>
      <c r="CE3" s="2"/>
      <c r="CF3" s="2"/>
      <c r="CG3" s="2"/>
      <c r="CH3" s="2"/>
      <c r="CR3" s="1" t="s">
        <v>56</v>
      </c>
      <c r="CT3" s="2"/>
      <c r="CU3" s="2"/>
      <c r="CV3" s="2"/>
      <c r="CW3" s="2"/>
      <c r="DG3" s="1">
        <v>41647</v>
      </c>
      <c r="DI3" s="2"/>
      <c r="DJ3" s="2"/>
      <c r="DK3" s="2"/>
      <c r="DL3" s="2"/>
      <c r="DV3" s="1">
        <v>41648</v>
      </c>
      <c r="DX3" s="2"/>
      <c r="DY3" s="2"/>
      <c r="DZ3" s="2"/>
      <c r="EA3" s="2"/>
      <c r="EK3" s="1">
        <v>41649</v>
      </c>
      <c r="EM3" s="2"/>
      <c r="EN3" s="2"/>
      <c r="EO3" s="2"/>
      <c r="EP3" s="2"/>
      <c r="EZ3" s="1">
        <v>41650</v>
      </c>
      <c r="FB3" s="2"/>
      <c r="FC3" s="2"/>
      <c r="FD3" s="2"/>
      <c r="FE3" s="2"/>
      <c r="FO3" s="1">
        <v>41621</v>
      </c>
      <c r="FQ3" s="2"/>
      <c r="FR3" s="2"/>
      <c r="FS3" s="2"/>
      <c r="FT3" s="2"/>
      <c r="GD3" s="1" t="s">
        <v>60</v>
      </c>
      <c r="GF3" s="2"/>
      <c r="GG3" s="2"/>
      <c r="GH3" s="2"/>
      <c r="GI3" s="2"/>
      <c r="GT3" s="1" t="s">
        <v>57</v>
      </c>
      <c r="GV3" s="2"/>
      <c r="GW3" s="2"/>
      <c r="GX3" s="2"/>
      <c r="GY3" s="2"/>
      <c r="HI3" s="1">
        <v>41652</v>
      </c>
      <c r="HK3" s="2"/>
      <c r="HL3" s="2"/>
      <c r="HM3" s="2"/>
      <c r="HN3" s="2"/>
      <c r="HY3" s="1">
        <v>41653</v>
      </c>
      <c r="IA3" s="2"/>
      <c r="IB3" s="2"/>
      <c r="IC3" s="2"/>
      <c r="ID3" s="2"/>
      <c r="IO3" s="1">
        <v>41654</v>
      </c>
      <c r="IQ3" s="2"/>
      <c r="IR3" s="2"/>
      <c r="IS3" s="2"/>
      <c r="IT3" s="2"/>
      <c r="JE3" s="1">
        <v>41655</v>
      </c>
      <c r="JG3" s="2"/>
      <c r="JH3" s="2"/>
      <c r="JI3" s="2"/>
      <c r="JJ3" s="2"/>
      <c r="JT3" s="1">
        <v>41656</v>
      </c>
      <c r="JV3" s="2"/>
      <c r="JW3" s="2"/>
      <c r="JX3" s="2"/>
      <c r="JY3" s="2"/>
      <c r="KI3" s="1">
        <v>41628</v>
      </c>
      <c r="KK3" s="2"/>
      <c r="KL3" s="2"/>
      <c r="KM3" s="2"/>
      <c r="KN3" s="2"/>
      <c r="KX3" s="1" t="s">
        <v>58</v>
      </c>
      <c r="KZ3" s="2"/>
      <c r="LA3" s="2"/>
      <c r="LB3" s="2"/>
      <c r="LC3" s="2"/>
      <c r="LN3" s="1" t="s">
        <v>59</v>
      </c>
      <c r="LP3" s="2"/>
      <c r="LQ3" s="2"/>
      <c r="LR3" s="2"/>
      <c r="LS3" s="2"/>
      <c r="MC3" s="1">
        <v>41659</v>
      </c>
      <c r="ME3" s="2"/>
      <c r="MF3" s="2"/>
      <c r="MG3" s="2"/>
      <c r="MH3" s="2"/>
      <c r="MS3" s="1">
        <v>41660</v>
      </c>
      <c r="MU3" s="2"/>
      <c r="MV3" s="2"/>
      <c r="MW3" s="2"/>
      <c r="MX3" s="2"/>
      <c r="NI3" s="1">
        <v>41661</v>
      </c>
      <c r="NK3" s="2"/>
      <c r="NL3" s="2"/>
      <c r="NM3" s="2"/>
      <c r="NN3" s="2"/>
      <c r="NY3" s="1">
        <v>41662</v>
      </c>
      <c r="OA3" s="2"/>
      <c r="OB3" s="2"/>
      <c r="OC3" s="2"/>
      <c r="OD3" s="2"/>
      <c r="ON3" s="1">
        <v>41663</v>
      </c>
      <c r="OP3" s="2"/>
      <c r="OQ3" s="2"/>
      <c r="OR3" s="2"/>
      <c r="OS3" s="2"/>
      <c r="PE3" s="1" t="s">
        <v>61</v>
      </c>
      <c r="PG3" s="2"/>
      <c r="PH3" s="2"/>
      <c r="PI3" s="2"/>
      <c r="PJ3" s="2"/>
      <c r="PT3" s="1" t="s">
        <v>62</v>
      </c>
      <c r="PV3" s="2"/>
      <c r="PW3" s="2"/>
      <c r="PX3" s="2"/>
      <c r="PY3" s="2"/>
      <c r="QI3" s="1">
        <v>41666</v>
      </c>
      <c r="QK3" s="2"/>
      <c r="QL3" s="2"/>
      <c r="QM3" s="2"/>
      <c r="QN3" s="2"/>
      <c r="QX3" s="1">
        <v>41667</v>
      </c>
      <c r="QZ3" s="2"/>
      <c r="RA3" s="2"/>
      <c r="RB3" s="2"/>
      <c r="RC3" s="2"/>
      <c r="RM3" s="1">
        <v>41668</v>
      </c>
      <c r="RO3" s="2"/>
      <c r="RP3" s="2"/>
      <c r="RQ3" s="2"/>
      <c r="RR3" s="2"/>
      <c r="SB3" s="1">
        <v>41669</v>
      </c>
      <c r="SD3" s="2"/>
      <c r="SE3" s="2"/>
      <c r="SF3" s="2"/>
      <c r="SG3" s="2"/>
      <c r="SQ3" s="1">
        <v>41670</v>
      </c>
      <c r="SS3" s="2"/>
      <c r="ST3" s="2"/>
      <c r="SU3" s="2"/>
      <c r="SV3" s="2"/>
      <c r="TH3" s="1" t="s">
        <v>63</v>
      </c>
      <c r="TJ3" s="2"/>
      <c r="TK3" s="2"/>
      <c r="TL3" s="2"/>
      <c r="TM3" s="2"/>
      <c r="TW3" s="1" t="s">
        <v>64</v>
      </c>
      <c r="TY3" s="2"/>
      <c r="TZ3" s="2"/>
      <c r="UA3" s="2"/>
      <c r="UB3" s="2"/>
    </row>
    <row r="4" spans="1:555" x14ac:dyDescent="0.25">
      <c r="R4" s="1"/>
      <c r="T4" s="2"/>
      <c r="U4" s="2"/>
      <c r="V4" s="2"/>
      <c r="W4" s="2"/>
      <c r="AH4" s="1"/>
      <c r="AJ4" s="2"/>
      <c r="AK4" s="2"/>
      <c r="AL4" s="2"/>
      <c r="AM4" s="2"/>
      <c r="AX4" s="1"/>
      <c r="AZ4" s="2"/>
      <c r="BA4" s="2"/>
      <c r="BB4" s="2"/>
      <c r="BC4" s="2"/>
      <c r="BN4" s="1"/>
      <c r="BP4" s="2"/>
      <c r="BQ4" s="2"/>
      <c r="BR4" s="2"/>
      <c r="BS4" s="2"/>
      <c r="CC4" s="1"/>
      <c r="CE4" s="2"/>
      <c r="CF4" s="2"/>
      <c r="CG4" s="2"/>
      <c r="CH4" s="2"/>
      <c r="CR4" s="1"/>
      <c r="CT4" s="2"/>
      <c r="CU4" s="2"/>
      <c r="CV4" s="2"/>
      <c r="CW4" s="2"/>
      <c r="DG4" s="1"/>
      <c r="DH4" s="2" t="s">
        <v>48</v>
      </c>
      <c r="DI4" s="2"/>
      <c r="DJ4" s="2"/>
      <c r="DK4" s="2" t="s">
        <v>54</v>
      </c>
      <c r="DL4" s="2"/>
      <c r="DO4" t="s">
        <v>53</v>
      </c>
      <c r="DS4" t="s">
        <v>54</v>
      </c>
      <c r="DV4" s="1"/>
      <c r="DX4" s="2"/>
      <c r="DY4" s="2"/>
      <c r="DZ4" s="2"/>
      <c r="EA4" s="2"/>
      <c r="EK4" s="1"/>
      <c r="EM4" s="2"/>
      <c r="EN4" s="2"/>
      <c r="EO4" s="2"/>
      <c r="EP4" s="2"/>
      <c r="EZ4" s="1"/>
      <c r="FB4" s="2"/>
      <c r="FC4" s="2"/>
      <c r="FD4" s="2"/>
      <c r="FE4" s="2"/>
      <c r="FO4" s="1"/>
      <c r="FP4" t="s">
        <v>33</v>
      </c>
      <c r="FQ4" s="2"/>
      <c r="FR4" s="2"/>
      <c r="FS4" t="s">
        <v>38</v>
      </c>
      <c r="FT4" s="2"/>
      <c r="FW4" t="s">
        <v>38</v>
      </c>
      <c r="GA4" t="s">
        <v>38</v>
      </c>
      <c r="GD4" s="1"/>
      <c r="GF4" s="2"/>
      <c r="GG4" s="2"/>
      <c r="GH4" s="2"/>
      <c r="GI4" s="2"/>
      <c r="GT4" s="1"/>
      <c r="GV4" s="2"/>
      <c r="GW4" s="2"/>
      <c r="GX4" s="2"/>
      <c r="GY4" s="2"/>
      <c r="HI4" s="1"/>
      <c r="HJ4" s="2"/>
      <c r="HL4" s="2"/>
      <c r="HM4" s="2"/>
      <c r="HN4" s="2"/>
      <c r="HO4" s="2"/>
      <c r="HP4" s="2"/>
      <c r="HQ4" s="2"/>
      <c r="HR4" s="2"/>
      <c r="HS4" s="2"/>
      <c r="HT4" s="2"/>
      <c r="HU4" s="2"/>
      <c r="HY4" s="1"/>
      <c r="HZ4" s="2"/>
      <c r="IB4" s="2"/>
      <c r="IC4" s="2"/>
      <c r="ID4" s="2"/>
      <c r="IE4" s="2"/>
      <c r="IF4" s="2"/>
      <c r="IG4" s="2"/>
      <c r="IK4" s="2"/>
      <c r="IO4" s="1"/>
      <c r="IP4" s="2"/>
      <c r="IR4" s="2"/>
      <c r="IS4" s="2"/>
      <c r="IT4" s="2"/>
      <c r="IU4" s="2"/>
      <c r="IV4" s="2"/>
      <c r="IW4" s="2"/>
      <c r="JE4" s="1"/>
      <c r="JF4" s="2"/>
      <c r="JH4" s="2"/>
      <c r="JI4" s="2"/>
      <c r="JJ4" s="2"/>
      <c r="JK4" s="2"/>
      <c r="JL4" s="2"/>
      <c r="JM4" s="2"/>
      <c r="JQ4" s="2"/>
      <c r="JT4" s="1"/>
      <c r="JU4" s="2"/>
      <c r="JW4" s="2"/>
      <c r="JX4" s="2"/>
      <c r="JY4" s="2"/>
      <c r="JZ4" s="2"/>
      <c r="KA4" s="2"/>
      <c r="KB4" s="2"/>
      <c r="KI4" s="1"/>
      <c r="KK4" s="2"/>
      <c r="KL4" s="2"/>
      <c r="KN4" s="2"/>
      <c r="KX4" s="1"/>
      <c r="KZ4" s="2"/>
      <c r="LA4" s="2"/>
      <c r="LB4" s="2"/>
      <c r="LC4" s="2"/>
      <c r="LN4" s="1"/>
      <c r="LP4" s="2"/>
      <c r="LQ4" s="2"/>
      <c r="LR4" s="2"/>
      <c r="LS4" s="2"/>
      <c r="MC4" s="1"/>
      <c r="ME4" s="2"/>
      <c r="MF4" s="2"/>
      <c r="MH4" s="2"/>
      <c r="MS4" s="1"/>
      <c r="MU4" s="2"/>
      <c r="MV4" s="2"/>
      <c r="MX4" s="2"/>
      <c r="NI4" s="1"/>
      <c r="NK4" s="2"/>
      <c r="NL4" s="2"/>
      <c r="NN4" s="2"/>
      <c r="NY4" s="1"/>
      <c r="OA4" s="2"/>
      <c r="OB4" s="2"/>
      <c r="OD4" s="2"/>
      <c r="ON4" s="1"/>
      <c r="OP4" s="2"/>
      <c r="OQ4" s="2"/>
      <c r="OS4" s="2"/>
      <c r="PE4" s="1"/>
      <c r="PG4" s="2"/>
      <c r="PH4" s="2"/>
      <c r="PI4" s="2"/>
      <c r="PJ4" s="2"/>
      <c r="PT4" s="1"/>
      <c r="PV4" s="2"/>
      <c r="PW4" s="2"/>
      <c r="PX4" s="2"/>
      <c r="PY4" s="2"/>
      <c r="QI4" s="1"/>
      <c r="QK4" s="2"/>
      <c r="QL4" s="2"/>
      <c r="QN4" s="2"/>
      <c r="QX4" s="1"/>
      <c r="QZ4" s="2"/>
      <c r="RA4" s="2"/>
      <c r="RC4" s="2"/>
      <c r="RM4" s="1"/>
      <c r="RO4" s="2"/>
      <c r="RP4" s="2"/>
      <c r="RR4" s="2"/>
      <c r="SB4" s="1"/>
      <c r="SD4" s="2"/>
      <c r="SE4" s="2"/>
      <c r="SG4" s="2"/>
      <c r="SQ4" s="1"/>
      <c r="SS4" s="2"/>
      <c r="ST4" s="2"/>
      <c r="SV4" s="2"/>
      <c r="TH4" s="1"/>
      <c r="TJ4" s="2"/>
      <c r="TK4" s="2"/>
      <c r="TL4" s="2"/>
      <c r="TM4" s="2"/>
      <c r="TW4" s="1"/>
      <c r="TY4" s="2"/>
      <c r="TZ4" s="2"/>
      <c r="UA4" s="2"/>
      <c r="UB4" s="2"/>
    </row>
    <row r="5" spans="1:555" x14ac:dyDescent="0.25">
      <c r="R5" s="1"/>
      <c r="T5" s="2"/>
      <c r="U5" s="2"/>
      <c r="V5" s="2"/>
      <c r="W5" s="2"/>
      <c r="AH5" s="1"/>
      <c r="AJ5" s="2"/>
      <c r="AK5" s="2"/>
      <c r="AL5" s="2"/>
      <c r="AM5" s="2"/>
      <c r="AX5" s="1"/>
      <c r="AZ5" s="2"/>
      <c r="BA5" s="2"/>
      <c r="BB5" s="2"/>
      <c r="BC5" s="2"/>
      <c r="BN5" s="1"/>
      <c r="BP5" s="2"/>
      <c r="BQ5" s="2"/>
      <c r="BR5" s="2"/>
      <c r="BS5" s="2"/>
      <c r="CC5" s="1"/>
      <c r="CE5" s="2"/>
      <c r="CF5" s="2"/>
      <c r="CG5" s="2"/>
      <c r="CH5" s="2"/>
      <c r="CR5" s="1"/>
      <c r="CT5" s="2"/>
      <c r="CU5" s="2"/>
      <c r="CV5" s="2"/>
      <c r="CW5" s="2"/>
      <c r="DG5" s="1"/>
      <c r="DH5" s="2"/>
      <c r="DI5" s="2"/>
      <c r="DJ5" s="2"/>
      <c r="DK5" s="2"/>
      <c r="DL5" s="2"/>
      <c r="DV5" s="1"/>
      <c r="DX5" s="2"/>
      <c r="DY5" s="2"/>
      <c r="EA5" s="2"/>
      <c r="EK5" s="1"/>
      <c r="EM5" s="2"/>
      <c r="EN5" s="2"/>
      <c r="EP5" s="2"/>
      <c r="EZ5" s="1"/>
      <c r="FB5" s="2"/>
      <c r="FC5" s="2"/>
      <c r="FE5" s="2"/>
      <c r="FO5" s="1"/>
      <c r="FP5" t="s">
        <v>34</v>
      </c>
      <c r="FQ5" s="2"/>
      <c r="FR5" s="2"/>
      <c r="FS5" s="2" t="s">
        <v>40</v>
      </c>
      <c r="FT5" s="2"/>
      <c r="GA5" t="s">
        <v>40</v>
      </c>
      <c r="GD5" s="1"/>
      <c r="GF5" s="2"/>
      <c r="GG5" s="2"/>
      <c r="GH5" s="2"/>
      <c r="GI5" s="2"/>
      <c r="GT5" s="1"/>
      <c r="GV5" s="2"/>
      <c r="GW5" s="2"/>
      <c r="GX5" s="2"/>
      <c r="GY5" s="2"/>
      <c r="HI5" s="1"/>
      <c r="HJ5" s="2"/>
      <c r="HL5" s="2"/>
      <c r="HM5" s="2"/>
      <c r="HN5" s="2"/>
      <c r="HY5" s="1"/>
      <c r="HZ5" s="2"/>
      <c r="IB5" s="2"/>
      <c r="IC5" s="2"/>
      <c r="ID5" s="2"/>
      <c r="IK5" s="2"/>
      <c r="IO5" s="1"/>
      <c r="IP5" s="2"/>
      <c r="IR5" s="2"/>
      <c r="IS5" s="2"/>
      <c r="IT5" s="2"/>
      <c r="JE5" s="1"/>
      <c r="JF5" s="2"/>
      <c r="JH5" s="2"/>
      <c r="JI5" s="2"/>
      <c r="JJ5" s="2"/>
      <c r="JQ5" s="2"/>
      <c r="JT5" s="1"/>
      <c r="JU5" s="2"/>
      <c r="JW5" s="2"/>
      <c r="JX5" s="2"/>
      <c r="JY5" s="2"/>
      <c r="KI5" s="1"/>
      <c r="KK5" s="2"/>
      <c r="KL5" s="2"/>
      <c r="KM5" s="2"/>
      <c r="KN5" s="2"/>
      <c r="KX5" s="1"/>
      <c r="KZ5" s="2"/>
      <c r="LA5" s="2"/>
      <c r="LB5" s="2"/>
      <c r="LC5" s="2"/>
      <c r="LN5" s="1"/>
      <c r="LP5" s="2"/>
      <c r="LQ5" s="2"/>
      <c r="LR5" s="2"/>
      <c r="LS5" s="2"/>
      <c r="MC5" s="1"/>
      <c r="ME5" s="2"/>
      <c r="MF5" s="2"/>
      <c r="MG5" s="2"/>
      <c r="MH5" s="2"/>
      <c r="MS5" s="1"/>
      <c r="MU5" s="2"/>
      <c r="MV5" s="2"/>
      <c r="MW5" s="2"/>
      <c r="MX5" s="2"/>
      <c r="NI5" s="1"/>
      <c r="NK5" s="2"/>
      <c r="NL5" s="2"/>
      <c r="NM5" s="2"/>
      <c r="NN5" s="2"/>
      <c r="NY5" s="1"/>
      <c r="OA5" s="2"/>
      <c r="OB5" s="2"/>
      <c r="OC5" s="2"/>
      <c r="OD5" s="2"/>
      <c r="ON5" s="1"/>
      <c r="OP5" s="2"/>
      <c r="OQ5" s="2"/>
      <c r="OR5" s="2"/>
      <c r="OS5" s="2"/>
      <c r="PE5" s="1"/>
      <c r="PG5" s="2"/>
      <c r="PH5" s="2"/>
      <c r="PI5" s="2"/>
      <c r="PJ5" s="2"/>
      <c r="PT5" s="1"/>
      <c r="PV5" s="2"/>
      <c r="PW5" s="2"/>
      <c r="PX5" s="2"/>
      <c r="PY5" s="2"/>
      <c r="QI5" s="1"/>
      <c r="QK5" s="2"/>
      <c r="QL5" s="2"/>
      <c r="QM5" s="2"/>
      <c r="QN5" s="2"/>
      <c r="QX5" s="1"/>
      <c r="QZ5" s="2"/>
      <c r="RA5" s="2"/>
      <c r="RB5" s="2"/>
      <c r="RC5" s="2"/>
      <c r="RM5" s="1"/>
      <c r="RO5" s="2"/>
      <c r="RP5" s="2"/>
      <c r="RQ5" s="2"/>
      <c r="RR5" s="2"/>
      <c r="SB5" s="1"/>
      <c r="SD5" s="2"/>
      <c r="SE5" s="2"/>
      <c r="SF5" s="2"/>
      <c r="SG5" s="2"/>
      <c r="SQ5" s="1"/>
      <c r="SS5" s="2"/>
      <c r="ST5" s="2"/>
      <c r="SU5" s="2"/>
      <c r="SV5" s="2"/>
      <c r="TH5" s="1"/>
      <c r="TJ5" s="2"/>
      <c r="TK5" s="2"/>
      <c r="TL5" s="2"/>
      <c r="TM5" s="2"/>
      <c r="TW5" s="1"/>
      <c r="TY5" s="2"/>
      <c r="TZ5" s="2"/>
      <c r="UA5" s="2"/>
      <c r="UB5" s="2"/>
    </row>
    <row r="6" spans="1:555" x14ac:dyDescent="0.25">
      <c r="R6" s="1"/>
      <c r="T6" s="2"/>
      <c r="U6" s="2"/>
      <c r="V6" s="2"/>
      <c r="W6" s="2"/>
      <c r="AH6" s="1"/>
      <c r="AJ6" s="2"/>
      <c r="AK6" s="2"/>
      <c r="AL6" s="2"/>
      <c r="AM6" s="2"/>
      <c r="AX6" s="1"/>
      <c r="AZ6" s="2"/>
      <c r="BA6" s="2"/>
      <c r="BB6" s="2"/>
      <c r="BC6" s="2"/>
      <c r="BN6" s="1"/>
      <c r="BP6" s="2"/>
      <c r="BQ6" s="2"/>
      <c r="BR6" s="2"/>
      <c r="BS6" s="2"/>
      <c r="CC6" s="1"/>
      <c r="CE6" s="2"/>
      <c r="CF6" s="2"/>
      <c r="CG6" s="2"/>
      <c r="CH6" s="2"/>
      <c r="CR6" s="1"/>
      <c r="CT6" s="2"/>
      <c r="CU6" s="2"/>
      <c r="CV6" s="2"/>
      <c r="CW6" s="2"/>
      <c r="DG6" s="1"/>
      <c r="DH6" s="2" t="s">
        <v>50</v>
      </c>
      <c r="DI6" s="2"/>
      <c r="DJ6" s="2"/>
      <c r="DK6" s="2"/>
      <c r="DL6" s="2"/>
      <c r="DV6" s="1"/>
      <c r="DX6" s="2"/>
      <c r="DY6" s="2"/>
      <c r="DZ6" s="2"/>
      <c r="EA6" s="2"/>
      <c r="EK6" s="1"/>
      <c r="EM6" s="2"/>
      <c r="EN6" s="2"/>
      <c r="EO6" s="2"/>
      <c r="EP6" s="2"/>
      <c r="EZ6" s="1"/>
      <c r="FB6" s="2"/>
      <c r="FC6" s="2"/>
      <c r="FD6" s="2"/>
      <c r="FE6" s="2"/>
      <c r="FO6" s="1"/>
      <c r="FP6" t="s">
        <v>35</v>
      </c>
      <c r="FQ6" s="2"/>
      <c r="FR6" s="2"/>
      <c r="FS6" s="2"/>
      <c r="FT6" s="2"/>
      <c r="GD6" s="1"/>
      <c r="GF6" s="2"/>
      <c r="GG6" s="2"/>
      <c r="GH6" s="2"/>
      <c r="GI6" s="2"/>
      <c r="GT6" s="1"/>
      <c r="GV6" s="2"/>
      <c r="GW6" s="2"/>
      <c r="GX6" s="2"/>
      <c r="GY6" s="2"/>
      <c r="HI6" s="1"/>
      <c r="HJ6" s="2"/>
      <c r="HL6" s="2"/>
      <c r="HM6" s="2"/>
      <c r="HN6" s="2"/>
      <c r="HY6" s="1"/>
      <c r="HZ6" s="2"/>
      <c r="IB6" s="2"/>
      <c r="IC6" s="2"/>
      <c r="ID6" s="2"/>
      <c r="IO6" s="1"/>
      <c r="IP6" s="2"/>
      <c r="IR6" s="2"/>
      <c r="IS6" s="2"/>
      <c r="IT6" s="2"/>
      <c r="JE6" s="1"/>
      <c r="JF6" s="2"/>
      <c r="JH6" s="2"/>
      <c r="JI6" s="2"/>
      <c r="JJ6" s="2"/>
      <c r="JT6" s="1"/>
      <c r="JU6" s="2"/>
      <c r="JW6" s="2"/>
      <c r="JX6" s="2"/>
      <c r="JY6" s="2"/>
      <c r="KI6" s="1"/>
      <c r="KK6" s="2"/>
      <c r="KL6" s="2"/>
      <c r="KM6" s="2"/>
      <c r="KN6" s="2"/>
      <c r="KX6" s="1"/>
      <c r="KZ6" s="2"/>
      <c r="LA6" s="2"/>
      <c r="LB6" s="2"/>
      <c r="LC6" s="2"/>
      <c r="LN6" s="1"/>
      <c r="LP6" s="2"/>
      <c r="LQ6" s="2"/>
      <c r="LR6" s="2"/>
      <c r="LS6" s="2"/>
      <c r="MC6" s="1"/>
      <c r="ME6" s="2"/>
      <c r="MF6" s="2"/>
      <c r="MG6" s="2"/>
      <c r="MH6" s="2"/>
      <c r="MS6" s="1"/>
      <c r="MU6" s="2"/>
      <c r="MV6" s="2"/>
      <c r="MW6" s="2"/>
      <c r="MX6" s="2"/>
      <c r="NI6" s="1"/>
      <c r="NK6" s="2"/>
      <c r="NL6" s="2"/>
      <c r="NM6" s="2"/>
      <c r="NN6" s="2"/>
      <c r="NY6" s="1"/>
      <c r="OA6" s="2"/>
      <c r="OB6" s="2"/>
      <c r="OC6" s="2"/>
      <c r="OD6" s="2"/>
      <c r="ON6" s="1"/>
      <c r="OP6" s="2"/>
      <c r="OQ6" s="2"/>
      <c r="OR6" s="2"/>
      <c r="OS6" s="2"/>
      <c r="PE6" s="1"/>
      <c r="PG6" s="2"/>
      <c r="PH6" s="2"/>
      <c r="PI6" s="2"/>
      <c r="PJ6" s="2"/>
      <c r="PT6" s="1"/>
      <c r="PV6" s="2"/>
      <c r="PW6" s="2"/>
      <c r="PX6" s="2"/>
      <c r="PY6" s="2"/>
      <c r="QI6" s="1"/>
      <c r="QK6" s="2"/>
      <c r="QL6" s="2"/>
      <c r="QM6" s="2"/>
      <c r="QN6" s="2"/>
      <c r="QX6" s="1"/>
      <c r="QZ6" s="2"/>
      <c r="RA6" s="2"/>
      <c r="RB6" s="2"/>
      <c r="RC6" s="2"/>
      <c r="RM6" s="1"/>
      <c r="RO6" s="2"/>
      <c r="RP6" s="2"/>
      <c r="RQ6" s="2"/>
      <c r="RR6" s="2"/>
      <c r="SB6" s="1"/>
      <c r="SD6" s="2"/>
      <c r="SE6" s="2"/>
      <c r="SF6" s="2"/>
      <c r="SG6" s="2"/>
      <c r="SQ6" s="1"/>
      <c r="SS6" s="2"/>
      <c r="ST6" s="2"/>
      <c r="SU6" s="2"/>
      <c r="SV6" s="2"/>
      <c r="TH6" s="1"/>
      <c r="TJ6" s="2"/>
      <c r="TK6" s="2"/>
      <c r="TL6" s="2"/>
      <c r="TM6" s="2"/>
      <c r="TW6" s="1"/>
      <c r="TY6" s="2"/>
      <c r="TZ6" s="2"/>
      <c r="UA6" s="2"/>
      <c r="UB6" s="2"/>
    </row>
    <row r="7" spans="1:555" x14ac:dyDescent="0.25">
      <c r="R7" s="1"/>
      <c r="T7" s="2"/>
      <c r="U7" s="2"/>
      <c r="V7" s="2"/>
      <c r="W7" s="2"/>
      <c r="AH7" s="1"/>
      <c r="AJ7" s="2"/>
      <c r="AK7" s="2"/>
      <c r="AL7" s="2"/>
      <c r="AM7" s="2"/>
      <c r="AX7" s="1"/>
      <c r="AZ7" s="2"/>
      <c r="BA7" s="2"/>
      <c r="BB7" s="2"/>
      <c r="BC7" s="2"/>
      <c r="BN7" s="1"/>
      <c r="BP7" s="2"/>
      <c r="BQ7" s="2"/>
      <c r="BR7" s="2"/>
      <c r="BS7" s="2"/>
      <c r="CC7" s="1"/>
      <c r="CE7" s="2"/>
      <c r="CF7" s="2"/>
      <c r="CG7" s="2"/>
      <c r="CH7" s="2"/>
      <c r="CR7" s="1"/>
      <c r="CT7" s="2"/>
      <c r="CU7" s="2"/>
      <c r="CV7" s="2"/>
      <c r="CW7" s="2"/>
      <c r="DG7" s="1"/>
      <c r="DH7" s="2" t="s">
        <v>51</v>
      </c>
      <c r="DI7" s="2"/>
      <c r="DJ7" s="2"/>
      <c r="DK7" s="2"/>
      <c r="DL7" s="2"/>
      <c r="DV7" s="1"/>
      <c r="DX7" s="2"/>
      <c r="DY7" s="2"/>
      <c r="DZ7" s="2"/>
      <c r="EA7" s="2"/>
      <c r="EK7" s="1"/>
      <c r="EM7" s="2"/>
      <c r="EN7" s="2"/>
      <c r="EO7" s="2"/>
      <c r="EP7" s="2"/>
      <c r="EZ7" s="1"/>
      <c r="FB7" s="2"/>
      <c r="FC7" s="2"/>
      <c r="FD7" s="2"/>
      <c r="FE7" s="2"/>
      <c r="FO7" s="1"/>
      <c r="FP7" t="s">
        <v>36</v>
      </c>
      <c r="FQ7" s="2"/>
      <c r="FR7" s="2"/>
      <c r="FS7" s="2"/>
      <c r="FT7" s="2"/>
      <c r="GD7" s="1"/>
      <c r="GF7" s="2"/>
      <c r="GG7" s="2"/>
      <c r="GH7" s="2"/>
      <c r="GI7" s="2"/>
      <c r="GM7" s="1"/>
      <c r="GT7" s="1"/>
      <c r="GV7" s="2"/>
      <c r="GW7" s="2"/>
      <c r="GX7" s="2"/>
      <c r="GY7" s="2"/>
      <c r="HC7" s="1"/>
      <c r="HI7" s="1"/>
      <c r="HJ7" s="2"/>
      <c r="HL7" s="2"/>
      <c r="HM7" s="2"/>
      <c r="HN7" s="2"/>
      <c r="HY7" s="1"/>
      <c r="HZ7" s="2"/>
      <c r="IB7" s="2"/>
      <c r="IC7" s="2"/>
      <c r="ID7" s="2"/>
      <c r="IO7" s="1"/>
      <c r="IP7" s="2"/>
      <c r="IR7" s="2"/>
      <c r="IS7" s="2"/>
      <c r="IT7" s="2"/>
      <c r="JE7" s="1"/>
      <c r="JF7" s="2"/>
      <c r="JH7" s="2"/>
      <c r="JI7" s="2"/>
      <c r="JJ7" s="2"/>
      <c r="JT7" s="1"/>
      <c r="JU7" s="2"/>
      <c r="JW7" s="2"/>
      <c r="JX7" s="2"/>
      <c r="JY7" s="2"/>
      <c r="KI7" s="1"/>
      <c r="KK7" s="2"/>
      <c r="KL7" s="2"/>
      <c r="KM7" s="2"/>
      <c r="KN7" s="2"/>
      <c r="KX7" s="1"/>
      <c r="KZ7" s="2"/>
      <c r="LA7" s="2"/>
      <c r="LB7" s="2"/>
      <c r="LC7" s="2"/>
      <c r="LG7" s="1"/>
      <c r="LN7" s="1"/>
      <c r="LP7" s="2"/>
      <c r="LQ7" s="2"/>
      <c r="LR7" s="2"/>
      <c r="LS7" s="2"/>
      <c r="LW7" s="1"/>
      <c r="MC7" s="1"/>
      <c r="ME7" s="2"/>
      <c r="MF7" s="2"/>
      <c r="MG7" s="2"/>
      <c r="MH7" s="2"/>
      <c r="MS7" s="1"/>
      <c r="MU7" s="2"/>
      <c r="MV7" s="2"/>
      <c r="MW7" s="2"/>
      <c r="MX7" s="2"/>
      <c r="NI7" s="1"/>
      <c r="NK7" s="2"/>
      <c r="NL7" s="2"/>
      <c r="NM7" s="2"/>
      <c r="NN7" s="2"/>
      <c r="NY7" s="1"/>
      <c r="OA7" s="2"/>
      <c r="OB7" s="2"/>
      <c r="OC7" s="2"/>
      <c r="OD7" s="2"/>
      <c r="ON7" s="1"/>
      <c r="OP7" s="2"/>
      <c r="OQ7" s="2"/>
      <c r="OR7" s="2"/>
      <c r="OS7" s="2"/>
      <c r="PE7" s="1"/>
      <c r="PG7" s="2"/>
      <c r="PH7" s="2"/>
      <c r="PI7" s="2"/>
      <c r="PJ7" s="2"/>
      <c r="PN7" s="1"/>
      <c r="PT7" s="1"/>
      <c r="PV7" s="2"/>
      <c r="PW7" s="2"/>
      <c r="PX7" s="2"/>
      <c r="PY7" s="2"/>
      <c r="QC7" s="1"/>
      <c r="QI7" s="1"/>
      <c r="QK7" s="2"/>
      <c r="QL7" s="2"/>
      <c r="QM7" s="2"/>
      <c r="QN7" s="2"/>
      <c r="QX7" s="1"/>
      <c r="QZ7" s="2"/>
      <c r="RA7" s="2"/>
      <c r="RB7" s="2"/>
      <c r="RC7" s="2"/>
      <c r="RM7" s="1"/>
      <c r="RO7" s="2"/>
      <c r="RP7" s="2"/>
      <c r="RQ7" s="2"/>
      <c r="RR7" s="2"/>
      <c r="SB7" s="1"/>
      <c r="SD7" s="2"/>
      <c r="SE7" s="2"/>
      <c r="SF7" s="2"/>
      <c r="SG7" s="2"/>
      <c r="SQ7" s="1"/>
      <c r="SS7" s="2"/>
      <c r="ST7" s="2"/>
      <c r="SU7" s="2"/>
      <c r="SV7" s="2"/>
      <c r="TH7" s="1"/>
      <c r="TJ7" s="2"/>
      <c r="TK7" s="2"/>
      <c r="TL7" s="2"/>
      <c r="TM7" s="2"/>
      <c r="TQ7" s="1"/>
      <c r="TW7" s="1"/>
      <c r="TY7" s="2"/>
      <c r="TZ7" s="2"/>
      <c r="UA7" s="2"/>
      <c r="UB7" s="2"/>
      <c r="UF7" s="1"/>
    </row>
    <row r="8" spans="1:555" x14ac:dyDescent="0.25">
      <c r="R8" s="1"/>
      <c r="T8" s="2"/>
      <c r="U8" s="2"/>
      <c r="V8" s="2"/>
      <c r="W8" s="2"/>
      <c r="AH8" s="1"/>
      <c r="AJ8" s="2"/>
      <c r="AK8" s="2"/>
      <c r="AL8" s="2"/>
      <c r="AM8" s="2"/>
      <c r="AX8" s="1"/>
      <c r="AZ8" s="2"/>
      <c r="BA8" s="2"/>
      <c r="BB8" s="2"/>
      <c r="BC8" s="2"/>
      <c r="BN8" s="1"/>
      <c r="BP8" s="2"/>
      <c r="BQ8" s="2"/>
      <c r="BR8" s="2"/>
      <c r="BS8" s="2"/>
      <c r="CC8" s="1"/>
      <c r="CE8" s="2"/>
      <c r="CF8" s="2"/>
      <c r="CG8" s="2"/>
      <c r="CH8" s="2"/>
      <c r="CR8" s="1"/>
      <c r="CT8" s="2"/>
      <c r="CU8" s="2"/>
      <c r="CV8" s="2"/>
      <c r="CW8" s="2"/>
      <c r="DG8" s="1"/>
      <c r="DH8" s="2" t="s">
        <v>55</v>
      </c>
      <c r="DI8" s="2"/>
      <c r="DJ8" s="2"/>
      <c r="DK8" s="2"/>
      <c r="DL8" s="2"/>
      <c r="DV8" s="1"/>
      <c r="DX8" s="2"/>
      <c r="DY8" s="2"/>
      <c r="DZ8" s="2"/>
      <c r="EA8" s="2"/>
      <c r="EK8" s="1"/>
      <c r="EM8" s="2"/>
      <c r="EN8" s="2"/>
      <c r="EO8" s="2"/>
      <c r="EP8" s="2"/>
      <c r="EZ8" s="1"/>
      <c r="FB8" s="2"/>
      <c r="FC8" s="2"/>
      <c r="FD8" s="2"/>
      <c r="FE8" s="2"/>
      <c r="FO8" s="1"/>
      <c r="FP8" t="s">
        <v>37</v>
      </c>
      <c r="FQ8" s="2"/>
      <c r="FR8" s="2"/>
      <c r="FS8" s="2"/>
      <c r="FT8" s="2"/>
      <c r="GD8" s="1"/>
      <c r="GF8" s="2"/>
      <c r="GG8" s="2"/>
      <c r="GH8" s="2"/>
      <c r="GI8" s="2"/>
      <c r="GT8" s="1"/>
      <c r="GV8" s="2"/>
      <c r="GW8" s="2"/>
      <c r="GX8" s="2"/>
      <c r="GY8" s="2"/>
      <c r="HI8" s="1"/>
      <c r="HJ8" s="2"/>
      <c r="HL8" s="2"/>
      <c r="HM8" s="2"/>
      <c r="HN8" s="2"/>
      <c r="HY8" s="1"/>
      <c r="HZ8" s="2"/>
      <c r="IB8" s="2"/>
      <c r="IC8" s="2"/>
      <c r="ID8" s="2"/>
      <c r="IO8" s="1"/>
      <c r="IP8" s="2"/>
      <c r="IR8" s="2"/>
      <c r="IS8" s="2"/>
      <c r="IT8" s="2"/>
      <c r="JE8" s="1"/>
      <c r="JF8" s="2"/>
      <c r="JH8" s="2"/>
      <c r="JI8" s="2"/>
      <c r="JJ8" s="2"/>
      <c r="JT8" s="1"/>
      <c r="JU8" s="2"/>
      <c r="JW8" s="2"/>
      <c r="JX8" s="2"/>
      <c r="JY8" s="2"/>
      <c r="KI8" s="1"/>
      <c r="KK8" s="2"/>
      <c r="KL8" s="2"/>
      <c r="KM8" s="2"/>
      <c r="KN8" s="2"/>
      <c r="KX8" s="1"/>
      <c r="KZ8" s="2"/>
      <c r="LA8" s="2"/>
      <c r="LB8" s="2"/>
      <c r="LC8" s="2"/>
      <c r="LN8" s="1"/>
      <c r="LP8" s="2"/>
      <c r="LQ8" s="2"/>
      <c r="LR8" s="2"/>
      <c r="LS8" s="2"/>
      <c r="MC8" s="1"/>
      <c r="ME8" s="2"/>
      <c r="MF8" s="2"/>
      <c r="MG8" s="2"/>
      <c r="MH8" s="2"/>
      <c r="MS8" s="1"/>
      <c r="MU8" s="2"/>
      <c r="MV8" s="2"/>
      <c r="MW8" s="2"/>
      <c r="MX8" s="2"/>
      <c r="NI8" s="1"/>
      <c r="NK8" s="2"/>
      <c r="NL8" s="2"/>
      <c r="NM8" s="2"/>
      <c r="NN8" s="2"/>
      <c r="NY8" s="1"/>
      <c r="OA8" s="2"/>
      <c r="OB8" s="2"/>
      <c r="OC8" s="2"/>
      <c r="OD8" s="2"/>
      <c r="ON8" s="1"/>
      <c r="OP8" s="2"/>
      <c r="OQ8" s="2"/>
      <c r="OR8" s="2"/>
      <c r="OS8" s="2"/>
      <c r="PE8" s="1"/>
      <c r="PG8" s="2"/>
      <c r="PH8" s="2"/>
      <c r="PI8" s="2"/>
      <c r="PJ8" s="2"/>
      <c r="PT8" s="1"/>
      <c r="PV8" s="2"/>
      <c r="PW8" s="2"/>
      <c r="PX8" s="2"/>
      <c r="PY8" s="2"/>
      <c r="QI8" s="1"/>
      <c r="QK8" s="2"/>
      <c r="QL8" s="2"/>
      <c r="QM8" s="2"/>
      <c r="QN8" s="2"/>
      <c r="QX8" s="1"/>
      <c r="QZ8" s="2"/>
      <c r="RA8" s="2"/>
      <c r="RB8" s="2"/>
      <c r="RC8" s="2"/>
      <c r="RM8" s="1"/>
      <c r="RO8" s="2"/>
      <c r="RP8" s="2"/>
      <c r="RQ8" s="2"/>
      <c r="RR8" s="2"/>
      <c r="SB8" s="1"/>
      <c r="SD8" s="2"/>
      <c r="SE8" s="2"/>
      <c r="SF8" s="2"/>
      <c r="SG8" s="2"/>
      <c r="SQ8" s="1"/>
      <c r="SS8" s="2"/>
      <c r="ST8" s="2"/>
      <c r="SU8" s="2"/>
      <c r="SV8" s="2"/>
      <c r="TH8" s="1"/>
      <c r="TJ8" s="2"/>
      <c r="TK8" s="2"/>
      <c r="TL8" s="2"/>
      <c r="TM8" s="2"/>
      <c r="TW8" s="1"/>
      <c r="TY8" s="2"/>
      <c r="TZ8" s="2"/>
      <c r="UA8" s="2"/>
      <c r="UB8" s="2"/>
    </row>
    <row r="9" spans="1:555" x14ac:dyDescent="0.25">
      <c r="R9" s="1"/>
      <c r="T9" s="2"/>
      <c r="U9" s="2"/>
      <c r="V9" s="2"/>
      <c r="W9" s="2"/>
      <c r="AH9" s="1"/>
      <c r="AJ9" s="2"/>
      <c r="AK9" s="2"/>
      <c r="AL9" s="2"/>
      <c r="AM9" s="2"/>
      <c r="AX9" s="1"/>
      <c r="AZ9" s="2"/>
      <c r="BA9" s="2"/>
      <c r="BB9" s="2"/>
      <c r="BC9" s="2"/>
      <c r="BN9" s="1"/>
      <c r="BP9" s="2"/>
      <c r="BQ9" s="2"/>
      <c r="BR9" s="2"/>
      <c r="BS9" s="2"/>
      <c r="CC9" s="1"/>
      <c r="CE9" s="2"/>
      <c r="CF9" s="2"/>
      <c r="CG9" s="2"/>
      <c r="CH9" s="2"/>
      <c r="CR9" s="1"/>
      <c r="CT9" s="2"/>
      <c r="CU9" s="2"/>
      <c r="CV9" s="2"/>
      <c r="CW9" s="2"/>
      <c r="DG9" s="1"/>
      <c r="DI9" s="2"/>
      <c r="DJ9" s="2"/>
      <c r="DK9" s="2"/>
      <c r="DL9" s="2"/>
      <c r="DV9" s="1"/>
      <c r="DX9" s="2"/>
      <c r="DY9" s="2"/>
      <c r="DZ9" s="2"/>
      <c r="EA9" s="2"/>
      <c r="EK9" s="1"/>
      <c r="EM9" s="2"/>
      <c r="EN9" s="2"/>
      <c r="EO9" s="2"/>
      <c r="EP9" s="2"/>
      <c r="EZ9" s="1"/>
      <c r="FB9" s="2"/>
      <c r="FC9" s="2"/>
      <c r="FD9" s="2"/>
      <c r="FE9" s="2"/>
      <c r="FO9" s="1"/>
      <c r="FQ9" s="2"/>
      <c r="FR9" s="2"/>
      <c r="FS9" s="2"/>
      <c r="FT9" s="2"/>
      <c r="GD9" s="1"/>
      <c r="GF9" s="2"/>
      <c r="GG9" s="2"/>
      <c r="GH9" s="2"/>
      <c r="GI9" s="2"/>
      <c r="GT9" s="1"/>
      <c r="GV9" s="2"/>
      <c r="GW9" s="2"/>
      <c r="GX9" s="2"/>
      <c r="GY9" s="2"/>
      <c r="HI9" s="1"/>
      <c r="HJ9" s="2"/>
      <c r="HL9" s="2"/>
      <c r="HM9" s="2"/>
      <c r="HN9" s="2"/>
      <c r="HY9" s="1"/>
      <c r="HZ9" s="2"/>
      <c r="IB9" s="2"/>
      <c r="IC9" s="2"/>
      <c r="ID9" s="2"/>
      <c r="IO9" s="1"/>
      <c r="IP9" s="2"/>
      <c r="IR9" s="2"/>
      <c r="IS9" s="2"/>
      <c r="IT9" s="2"/>
      <c r="JE9" s="1"/>
      <c r="JF9" s="2"/>
      <c r="JH9" s="2"/>
      <c r="JI9" s="2"/>
      <c r="JJ9" s="2"/>
      <c r="JT9" s="1"/>
      <c r="JU9" s="2"/>
      <c r="JW9" s="2"/>
      <c r="JX9" s="2"/>
      <c r="JY9" s="2"/>
      <c r="KI9" s="1"/>
      <c r="KK9" s="2"/>
      <c r="KL9" s="2"/>
      <c r="KM9" s="2"/>
      <c r="KN9" s="2"/>
      <c r="KX9" s="1"/>
      <c r="KZ9" s="2"/>
      <c r="LA9" s="2"/>
      <c r="LB9" s="2"/>
      <c r="LC9" s="2"/>
      <c r="LN9" s="1"/>
      <c r="LP9" s="2"/>
      <c r="LQ9" s="2"/>
      <c r="LR9" s="2"/>
      <c r="LS9" s="2"/>
      <c r="MC9" s="1"/>
      <c r="ME9" s="2"/>
      <c r="MF9" s="2"/>
      <c r="MG9" s="2"/>
      <c r="MH9" s="2"/>
      <c r="MS9" s="1"/>
      <c r="MU9" s="2"/>
      <c r="MV9" s="2"/>
      <c r="MW9" s="2"/>
      <c r="MX9" s="2"/>
      <c r="NI9" s="1"/>
      <c r="NK9" s="2"/>
      <c r="NL9" s="2"/>
      <c r="NM9" s="2"/>
      <c r="NN9" s="2"/>
      <c r="NY9" s="1"/>
      <c r="OA9" s="2"/>
      <c r="OB9" s="2"/>
      <c r="OC9" s="2"/>
      <c r="OD9" s="2"/>
      <c r="ON9" s="1"/>
      <c r="OP9" s="2"/>
      <c r="OQ9" s="2"/>
      <c r="OR9" s="2"/>
      <c r="OS9" s="2"/>
      <c r="PE9" s="1"/>
      <c r="PG9" s="2"/>
      <c r="PH9" s="2"/>
      <c r="PI9" s="2"/>
      <c r="PJ9" s="2"/>
      <c r="PT9" s="1"/>
      <c r="PV9" s="2"/>
      <c r="PW9" s="2"/>
      <c r="PX9" s="2"/>
      <c r="PY9" s="2"/>
      <c r="QI9" s="1"/>
      <c r="QK9" s="2"/>
      <c r="QL9" s="2"/>
      <c r="QM9" s="2"/>
      <c r="QN9" s="2"/>
      <c r="QX9" s="1"/>
      <c r="QZ9" s="2"/>
      <c r="RA9" s="2"/>
      <c r="RB9" s="2"/>
      <c r="RC9" s="2"/>
      <c r="RM9" s="1"/>
      <c r="RO9" s="2"/>
      <c r="RP9" s="2"/>
      <c r="RQ9" s="2"/>
      <c r="RR9" s="2"/>
      <c r="SB9" s="1"/>
      <c r="SD9" s="2"/>
      <c r="SE9" s="2"/>
      <c r="SF9" s="2"/>
      <c r="SG9" s="2"/>
      <c r="SQ9" s="1"/>
      <c r="SS9" s="2"/>
      <c r="ST9" s="2"/>
      <c r="SU9" s="2"/>
      <c r="SV9" s="2"/>
      <c r="TH9" s="1"/>
      <c r="TJ9" s="2"/>
      <c r="TK9" s="2"/>
      <c r="TL9" s="2"/>
      <c r="TM9" s="2"/>
      <c r="TW9" s="1"/>
      <c r="TY9" s="2"/>
      <c r="TZ9" s="2"/>
      <c r="UA9" s="2"/>
      <c r="UB9" s="2"/>
    </row>
    <row r="10" spans="1:555" x14ac:dyDescent="0.25">
      <c r="R10" s="1"/>
      <c r="T10" s="2"/>
      <c r="U10" s="2"/>
      <c r="V10" s="2"/>
      <c r="W10" s="2"/>
      <c r="AH10" s="1"/>
      <c r="AJ10" s="2"/>
      <c r="AK10" s="2"/>
      <c r="AL10" s="2"/>
      <c r="AM10" s="2"/>
      <c r="AX10" s="1"/>
      <c r="AZ10" s="2"/>
      <c r="BA10" s="2"/>
      <c r="BB10" s="2"/>
      <c r="BC10" s="2"/>
      <c r="BN10" s="1"/>
      <c r="BP10" s="2"/>
      <c r="BQ10" s="2"/>
      <c r="BR10" s="2"/>
      <c r="BS10" s="2"/>
      <c r="CC10" s="1"/>
      <c r="CE10" s="2"/>
      <c r="CF10" s="2"/>
      <c r="CG10" s="2"/>
      <c r="CH10" s="2"/>
      <c r="CR10" s="1"/>
      <c r="CT10" s="2"/>
      <c r="CU10" s="2"/>
      <c r="CV10" s="2"/>
      <c r="CW10" s="2"/>
      <c r="DG10" s="1"/>
      <c r="DI10" s="2"/>
      <c r="DJ10" s="2"/>
      <c r="DK10" s="2"/>
      <c r="DL10" s="2"/>
      <c r="DV10" s="1"/>
      <c r="DX10" s="2"/>
      <c r="DY10" s="2"/>
      <c r="DZ10" s="2"/>
      <c r="EA10" s="2"/>
      <c r="EK10" s="1"/>
      <c r="EM10" s="2"/>
      <c r="EN10" s="2"/>
      <c r="EO10" s="2"/>
      <c r="EP10" s="2"/>
      <c r="EZ10" s="1"/>
      <c r="FB10" s="2"/>
      <c r="FC10" s="2"/>
      <c r="FD10" s="2"/>
      <c r="FE10" s="2"/>
      <c r="FO10" s="1"/>
      <c r="FQ10" s="2"/>
      <c r="FR10" s="2"/>
      <c r="FS10" s="2"/>
      <c r="FT10" s="2"/>
      <c r="GD10" s="1"/>
      <c r="GF10" s="2"/>
      <c r="GG10" s="2"/>
      <c r="GH10" s="2"/>
      <c r="GI10" s="2"/>
      <c r="GT10" s="1"/>
      <c r="GV10" s="2"/>
      <c r="GW10" s="2"/>
      <c r="GX10" s="2"/>
      <c r="GY10" s="2"/>
      <c r="HI10" s="1"/>
      <c r="HJ10" s="2"/>
      <c r="HL10" s="2"/>
      <c r="HM10" s="2"/>
      <c r="HN10" s="2"/>
      <c r="HY10" s="1"/>
      <c r="IA10" s="2"/>
      <c r="IB10" s="2"/>
      <c r="IC10" s="2"/>
      <c r="ID10" s="2"/>
      <c r="IO10" s="1"/>
      <c r="IQ10" s="2"/>
      <c r="IR10" s="2"/>
      <c r="IS10" s="2"/>
      <c r="IT10" s="2"/>
      <c r="JE10" s="1"/>
      <c r="JG10" s="2"/>
      <c r="JH10" s="2"/>
      <c r="JI10" s="2"/>
      <c r="JJ10" s="2"/>
      <c r="JT10" s="1"/>
      <c r="JV10" s="2"/>
      <c r="JW10" s="2"/>
      <c r="JX10" s="2"/>
      <c r="JY10" s="2"/>
      <c r="KI10" s="1"/>
      <c r="KK10" s="2"/>
      <c r="KL10" s="2"/>
      <c r="KM10" s="2"/>
      <c r="KN10" s="2"/>
      <c r="KX10" s="1"/>
      <c r="KZ10" s="2"/>
      <c r="LA10" s="2"/>
      <c r="LB10" s="2"/>
      <c r="LC10" s="2"/>
      <c r="LN10" s="1"/>
      <c r="LP10" s="2"/>
      <c r="LQ10" s="2"/>
      <c r="LR10" s="2"/>
      <c r="LS10" s="2"/>
      <c r="MC10" s="1"/>
      <c r="ME10" s="2"/>
      <c r="MF10" s="2"/>
      <c r="MG10" s="2"/>
      <c r="MH10" s="2"/>
      <c r="MS10" s="1"/>
      <c r="MU10" s="2"/>
      <c r="MV10" s="2"/>
      <c r="MW10" s="2"/>
      <c r="MX10" s="2"/>
      <c r="NI10" s="1"/>
      <c r="NK10" s="2"/>
      <c r="NL10" s="2"/>
      <c r="NM10" s="2"/>
      <c r="NN10" s="2"/>
      <c r="NY10" s="1"/>
      <c r="OA10" s="2"/>
      <c r="OB10" s="2"/>
      <c r="OC10" s="2"/>
      <c r="OD10" s="2"/>
      <c r="ON10" s="1"/>
      <c r="OP10" s="2"/>
      <c r="OQ10" s="2"/>
      <c r="OR10" s="2"/>
      <c r="OS10" s="2"/>
      <c r="PE10" s="1"/>
      <c r="PG10" s="2"/>
      <c r="PH10" s="2"/>
      <c r="PI10" s="2"/>
      <c r="PJ10" s="2"/>
      <c r="PT10" s="1"/>
      <c r="PV10" s="2"/>
      <c r="PW10" s="2"/>
      <c r="PX10" s="2"/>
      <c r="PY10" s="2"/>
      <c r="QI10" s="1"/>
      <c r="QK10" s="2"/>
      <c r="QL10" s="2"/>
      <c r="QM10" s="2"/>
      <c r="QN10" s="2"/>
      <c r="QX10" s="1"/>
      <c r="QZ10" s="2"/>
      <c r="RA10" s="2"/>
      <c r="RB10" s="2"/>
      <c r="RC10" s="2"/>
      <c r="RM10" s="1"/>
      <c r="RO10" s="2"/>
      <c r="RP10" s="2"/>
      <c r="RQ10" s="2"/>
      <c r="RR10" s="2"/>
      <c r="SB10" s="1"/>
      <c r="SD10" s="2"/>
      <c r="SE10" s="2"/>
      <c r="SF10" s="2"/>
      <c r="SG10" s="2"/>
      <c r="SQ10" s="1"/>
      <c r="SS10" s="2"/>
      <c r="ST10" s="2"/>
      <c r="SU10" s="2"/>
      <c r="SV10" s="2"/>
      <c r="TH10" s="1"/>
      <c r="TJ10" s="2"/>
      <c r="TK10" s="2"/>
      <c r="TL10" s="2"/>
      <c r="TM10" s="2"/>
      <c r="TW10" s="1"/>
      <c r="TY10" s="2"/>
      <c r="TZ10" s="2"/>
      <c r="UA10" s="2"/>
      <c r="UB10" s="2"/>
    </row>
    <row r="11" spans="1:555" ht="15.75" thickBot="1" x14ac:dyDescent="0.3">
      <c r="R11" s="2" t="s">
        <v>0</v>
      </c>
      <c r="S11" s="2"/>
      <c r="T11" t="s">
        <v>1</v>
      </c>
      <c r="V11" s="3" t="s">
        <v>2</v>
      </c>
      <c r="W11" s="3"/>
      <c r="X11" s="3"/>
      <c r="Y11" s="3"/>
      <c r="Z11" t="s">
        <v>2</v>
      </c>
      <c r="AB11" t="s">
        <v>1</v>
      </c>
      <c r="AD11" t="s">
        <v>2</v>
      </c>
      <c r="AH11" s="2" t="s">
        <v>0</v>
      </c>
      <c r="AI11" s="2"/>
      <c r="AJ11" t="s">
        <v>1</v>
      </c>
      <c r="AL11" s="3" t="s">
        <v>2</v>
      </c>
      <c r="AM11" s="3"/>
      <c r="AN11" s="3"/>
      <c r="AO11" s="3"/>
      <c r="AP11" t="s">
        <v>2</v>
      </c>
      <c r="AR11" t="s">
        <v>1</v>
      </c>
      <c r="AT11" t="s">
        <v>2</v>
      </c>
      <c r="AX11" s="2" t="s">
        <v>0</v>
      </c>
      <c r="AY11" s="2"/>
      <c r="AZ11" t="s">
        <v>1</v>
      </c>
      <c r="BB11" s="3" t="s">
        <v>2</v>
      </c>
      <c r="BC11" s="3"/>
      <c r="BD11" s="3"/>
      <c r="BE11" s="3"/>
      <c r="BF11" t="s">
        <v>2</v>
      </c>
      <c r="BH11" t="s">
        <v>1</v>
      </c>
      <c r="BJ11" t="s">
        <v>2</v>
      </c>
      <c r="BN11" s="2" t="s">
        <v>0</v>
      </c>
      <c r="BO11" s="2"/>
      <c r="BP11" t="s">
        <v>1</v>
      </c>
      <c r="BR11" s="3" t="s">
        <v>2</v>
      </c>
      <c r="BS11" s="3"/>
      <c r="BT11" s="3"/>
      <c r="BU11" s="3"/>
      <c r="BV11" t="s">
        <v>2</v>
      </c>
      <c r="BX11" t="s">
        <v>1</v>
      </c>
      <c r="BZ11" t="s">
        <v>2</v>
      </c>
      <c r="CC11" s="2" t="s">
        <v>0</v>
      </c>
      <c r="CD11" s="2"/>
      <c r="CE11" t="s">
        <v>1</v>
      </c>
      <c r="CG11" s="3" t="s">
        <v>2</v>
      </c>
      <c r="CH11" s="3"/>
      <c r="CI11" s="3"/>
      <c r="CJ11" s="3"/>
      <c r="CK11" t="s">
        <v>2</v>
      </c>
      <c r="CM11" t="s">
        <v>1</v>
      </c>
      <c r="CO11" t="s">
        <v>2</v>
      </c>
      <c r="CR11" s="2" t="s">
        <v>0</v>
      </c>
      <c r="CS11" s="2"/>
      <c r="CT11" t="s">
        <v>1</v>
      </c>
      <c r="CV11" s="3" t="s">
        <v>2</v>
      </c>
      <c r="CW11" s="3"/>
      <c r="CX11" s="3"/>
      <c r="CY11" s="3"/>
      <c r="CZ11" t="s">
        <v>2</v>
      </c>
      <c r="DB11" t="s">
        <v>1</v>
      </c>
      <c r="DD11" t="s">
        <v>2</v>
      </c>
      <c r="DG11" s="2" t="s">
        <v>0</v>
      </c>
      <c r="DH11" s="2"/>
      <c r="DI11" t="s">
        <v>1</v>
      </c>
      <c r="DK11" s="3" t="s">
        <v>2</v>
      </c>
      <c r="DL11" s="3"/>
      <c r="DM11" s="3"/>
      <c r="DN11" s="3"/>
      <c r="DO11" t="s">
        <v>2</v>
      </c>
      <c r="DQ11" t="s">
        <v>1</v>
      </c>
      <c r="DS11" t="s">
        <v>2</v>
      </c>
      <c r="DV11" s="2" t="s">
        <v>0</v>
      </c>
      <c r="DW11" s="2"/>
      <c r="DX11" t="s">
        <v>1</v>
      </c>
      <c r="DZ11" s="3" t="s">
        <v>2</v>
      </c>
      <c r="EA11" s="3"/>
      <c r="EB11" s="3"/>
      <c r="EC11" s="3"/>
      <c r="ED11" t="s">
        <v>2</v>
      </c>
      <c r="EF11" t="s">
        <v>1</v>
      </c>
      <c r="EH11" t="s">
        <v>2</v>
      </c>
      <c r="EK11" s="2" t="s">
        <v>0</v>
      </c>
      <c r="EL11" s="2"/>
      <c r="EM11" t="s">
        <v>1</v>
      </c>
      <c r="EO11" s="3" t="s">
        <v>2</v>
      </c>
      <c r="EP11" s="3"/>
      <c r="EQ11" s="3"/>
      <c r="ER11" s="3"/>
      <c r="ES11" t="s">
        <v>2</v>
      </c>
      <c r="EU11" t="s">
        <v>1</v>
      </c>
      <c r="EW11" t="s">
        <v>2</v>
      </c>
      <c r="EZ11" s="2" t="s">
        <v>0</v>
      </c>
      <c r="FA11" s="2"/>
      <c r="FB11" t="s">
        <v>1</v>
      </c>
      <c r="FD11" s="3" t="s">
        <v>2</v>
      </c>
      <c r="FE11" s="3"/>
      <c r="FF11" s="3"/>
      <c r="FG11" s="3"/>
      <c r="FH11" t="s">
        <v>2</v>
      </c>
      <c r="FJ11" t="s">
        <v>1</v>
      </c>
      <c r="FL11" t="s">
        <v>2</v>
      </c>
      <c r="FO11" s="2" t="s">
        <v>0</v>
      </c>
      <c r="FP11" s="2"/>
      <c r="FQ11" t="s">
        <v>1</v>
      </c>
      <c r="FS11" s="3" t="s">
        <v>2</v>
      </c>
      <c r="FT11" s="3"/>
      <c r="FU11" s="3"/>
      <c r="FV11" s="3"/>
      <c r="FW11" t="s">
        <v>2</v>
      </c>
      <c r="FY11" t="s">
        <v>1</v>
      </c>
      <c r="GA11" t="s">
        <v>2</v>
      </c>
      <c r="GD11" s="2" t="s">
        <v>0</v>
      </c>
      <c r="GE11" s="2"/>
      <c r="GF11" t="s">
        <v>1</v>
      </c>
      <c r="GH11" s="3" t="s">
        <v>2</v>
      </c>
      <c r="GI11" s="3"/>
      <c r="GJ11" s="3"/>
      <c r="GK11" s="3"/>
      <c r="GL11" t="s">
        <v>2</v>
      </c>
      <c r="GN11" t="s">
        <v>1</v>
      </c>
      <c r="GP11" t="s">
        <v>2</v>
      </c>
      <c r="GT11" s="2" t="s">
        <v>0</v>
      </c>
      <c r="GU11" s="2"/>
      <c r="GV11" t="s">
        <v>1</v>
      </c>
      <c r="GX11" s="3" t="s">
        <v>2</v>
      </c>
      <c r="GY11" s="3"/>
      <c r="GZ11" s="3"/>
      <c r="HA11" s="3"/>
      <c r="HB11" t="s">
        <v>2</v>
      </c>
      <c r="HD11" t="s">
        <v>1</v>
      </c>
      <c r="HF11" t="s">
        <v>2</v>
      </c>
      <c r="HI11" s="2" t="s">
        <v>0</v>
      </c>
      <c r="HJ11" s="2"/>
      <c r="HK11" t="s">
        <v>1</v>
      </c>
      <c r="HM11" s="3" t="s">
        <v>2</v>
      </c>
      <c r="HN11" s="3"/>
      <c r="HO11" s="3"/>
      <c r="HP11" s="3"/>
      <c r="HQ11" t="s">
        <v>2</v>
      </c>
      <c r="HS11" t="s">
        <v>1</v>
      </c>
      <c r="HU11" t="s">
        <v>2</v>
      </c>
      <c r="HY11" s="2" t="s">
        <v>0</v>
      </c>
      <c r="HZ11" s="2"/>
      <c r="IA11" t="s">
        <v>1</v>
      </c>
      <c r="IC11" s="3" t="s">
        <v>2</v>
      </c>
      <c r="ID11" s="3"/>
      <c r="IE11" s="3"/>
      <c r="IF11" s="3"/>
      <c r="IG11" t="s">
        <v>2</v>
      </c>
      <c r="II11" t="s">
        <v>1</v>
      </c>
      <c r="IK11" t="s">
        <v>2</v>
      </c>
      <c r="IO11" s="2" t="s">
        <v>0</v>
      </c>
      <c r="IP11" s="2"/>
      <c r="IQ11" t="s">
        <v>1</v>
      </c>
      <c r="IS11" s="3" t="s">
        <v>2</v>
      </c>
      <c r="IT11" s="3"/>
      <c r="IU11" s="3"/>
      <c r="IV11" s="3"/>
      <c r="IW11" t="s">
        <v>2</v>
      </c>
      <c r="IY11" t="s">
        <v>1</v>
      </c>
      <c r="JA11" t="s">
        <v>2</v>
      </c>
      <c r="JE11" s="2" t="s">
        <v>0</v>
      </c>
      <c r="JF11" s="2"/>
      <c r="JG11" t="s">
        <v>1</v>
      </c>
      <c r="JI11" s="3" t="s">
        <v>2</v>
      </c>
      <c r="JJ11" s="3"/>
      <c r="JK11" s="3"/>
      <c r="JL11" s="3"/>
      <c r="JM11" t="s">
        <v>2</v>
      </c>
      <c r="JO11" t="s">
        <v>1</v>
      </c>
      <c r="JQ11" t="s">
        <v>2</v>
      </c>
      <c r="JT11" s="2" t="s">
        <v>0</v>
      </c>
      <c r="JU11" s="2"/>
      <c r="JV11" t="s">
        <v>1</v>
      </c>
      <c r="JX11" s="3" t="s">
        <v>2</v>
      </c>
      <c r="JY11" s="3"/>
      <c r="JZ11" s="3"/>
      <c r="KA11" s="3"/>
      <c r="KB11" t="s">
        <v>2</v>
      </c>
      <c r="KD11" t="s">
        <v>1</v>
      </c>
      <c r="KF11" t="s">
        <v>2</v>
      </c>
      <c r="KI11" s="2" t="s">
        <v>0</v>
      </c>
      <c r="KJ11" s="2"/>
      <c r="KK11" t="s">
        <v>1</v>
      </c>
      <c r="KM11" s="3" t="s">
        <v>2</v>
      </c>
      <c r="KN11" s="3"/>
      <c r="KO11" s="3"/>
      <c r="KP11" s="3"/>
      <c r="KQ11" t="s">
        <v>2</v>
      </c>
      <c r="KS11" t="s">
        <v>1</v>
      </c>
      <c r="KU11" t="s">
        <v>2</v>
      </c>
      <c r="KX11" s="2" t="s">
        <v>0</v>
      </c>
      <c r="KY11" s="2"/>
      <c r="KZ11" t="s">
        <v>1</v>
      </c>
      <c r="LB11" s="3" t="s">
        <v>2</v>
      </c>
      <c r="LC11" s="3"/>
      <c r="LD11" s="3"/>
      <c r="LE11" s="3"/>
      <c r="LF11" t="s">
        <v>2</v>
      </c>
      <c r="LH11" t="s">
        <v>1</v>
      </c>
      <c r="LJ11" t="s">
        <v>2</v>
      </c>
      <c r="LN11" s="2" t="s">
        <v>0</v>
      </c>
      <c r="LO11" s="2"/>
      <c r="LP11" t="s">
        <v>1</v>
      </c>
      <c r="LR11" s="3" t="s">
        <v>2</v>
      </c>
      <c r="LS11" s="3"/>
      <c r="LT11" s="3"/>
      <c r="LU11" s="3"/>
      <c r="LV11" t="s">
        <v>2</v>
      </c>
      <c r="LX11" t="s">
        <v>1</v>
      </c>
      <c r="LZ11" t="s">
        <v>2</v>
      </c>
      <c r="MC11" s="2" t="s">
        <v>0</v>
      </c>
      <c r="MD11" s="2"/>
      <c r="ME11" t="s">
        <v>1</v>
      </c>
      <c r="MG11" s="3" t="s">
        <v>2</v>
      </c>
      <c r="MH11" s="3"/>
      <c r="MI11" s="3"/>
      <c r="MJ11" s="3"/>
      <c r="MK11" t="s">
        <v>2</v>
      </c>
      <c r="MM11" t="s">
        <v>1</v>
      </c>
      <c r="MO11" t="s">
        <v>2</v>
      </c>
      <c r="MS11" s="2" t="s">
        <v>0</v>
      </c>
      <c r="MT11" s="2"/>
      <c r="MU11" t="s">
        <v>1</v>
      </c>
      <c r="MW11" s="3" t="s">
        <v>2</v>
      </c>
      <c r="MX11" s="3"/>
      <c r="MY11" s="3"/>
      <c r="MZ11" s="3"/>
      <c r="NA11" t="s">
        <v>2</v>
      </c>
      <c r="NC11" t="s">
        <v>1</v>
      </c>
      <c r="NE11" t="s">
        <v>2</v>
      </c>
      <c r="NI11" s="2" t="s">
        <v>0</v>
      </c>
      <c r="NJ11" s="2"/>
      <c r="NK11" t="s">
        <v>1</v>
      </c>
      <c r="NM11" s="3" t="s">
        <v>2</v>
      </c>
      <c r="NN11" s="3"/>
      <c r="NO11" s="3"/>
      <c r="NP11" s="3"/>
      <c r="NQ11" t="s">
        <v>2</v>
      </c>
      <c r="NS11" t="s">
        <v>1</v>
      </c>
      <c r="NU11" t="s">
        <v>2</v>
      </c>
      <c r="NY11" s="2" t="s">
        <v>0</v>
      </c>
      <c r="NZ11" s="2"/>
      <c r="OA11" t="s">
        <v>1</v>
      </c>
      <c r="OC11" s="3" t="s">
        <v>2</v>
      </c>
      <c r="OD11" s="3"/>
      <c r="OE11" s="3"/>
      <c r="OF11" s="3"/>
      <c r="OG11" t="s">
        <v>2</v>
      </c>
      <c r="OI11" t="s">
        <v>1</v>
      </c>
      <c r="OK11" t="s">
        <v>2</v>
      </c>
      <c r="ON11" s="2" t="s">
        <v>0</v>
      </c>
      <c r="OO11" s="2"/>
      <c r="OP11" t="s">
        <v>1</v>
      </c>
      <c r="OR11" s="3" t="s">
        <v>2</v>
      </c>
      <c r="OS11" s="3"/>
      <c r="OT11" s="3"/>
      <c r="OU11" s="3"/>
      <c r="OV11" t="s">
        <v>2</v>
      </c>
      <c r="OX11" t="s">
        <v>1</v>
      </c>
      <c r="OZ11" t="s">
        <v>2</v>
      </c>
      <c r="PE11" s="2" t="s">
        <v>0</v>
      </c>
      <c r="PF11" s="2"/>
      <c r="PG11" t="s">
        <v>1</v>
      </c>
      <c r="PI11" s="3" t="s">
        <v>2</v>
      </c>
      <c r="PJ11" s="3"/>
      <c r="PK11" s="3"/>
      <c r="PL11" s="3"/>
      <c r="PM11" t="s">
        <v>2</v>
      </c>
      <c r="PO11" t="s">
        <v>1</v>
      </c>
      <c r="PQ11" t="s">
        <v>2</v>
      </c>
      <c r="PT11" s="2" t="s">
        <v>0</v>
      </c>
      <c r="PU11" s="2"/>
      <c r="PV11" t="s">
        <v>1</v>
      </c>
      <c r="PX11" s="3" t="s">
        <v>2</v>
      </c>
      <c r="PY11" s="3"/>
      <c r="PZ11" s="3"/>
      <c r="QA11" s="3"/>
      <c r="QB11" t="s">
        <v>2</v>
      </c>
      <c r="QD11" t="s">
        <v>1</v>
      </c>
      <c r="QF11" t="s">
        <v>2</v>
      </c>
      <c r="QI11" s="2" t="s">
        <v>0</v>
      </c>
      <c r="QJ11" s="2"/>
      <c r="QK11" t="s">
        <v>1</v>
      </c>
      <c r="QM11" s="3" t="s">
        <v>2</v>
      </c>
      <c r="QN11" s="3"/>
      <c r="QO11" s="3"/>
      <c r="QP11" s="3"/>
      <c r="QQ11" t="s">
        <v>2</v>
      </c>
      <c r="QS11" t="s">
        <v>1</v>
      </c>
      <c r="QU11" t="s">
        <v>2</v>
      </c>
      <c r="QX11" s="2" t="s">
        <v>0</v>
      </c>
      <c r="QY11" s="2"/>
      <c r="QZ11" t="s">
        <v>1</v>
      </c>
      <c r="RB11" s="3" t="s">
        <v>2</v>
      </c>
      <c r="RC11" s="3"/>
      <c r="RD11" s="3"/>
      <c r="RE11" s="3"/>
      <c r="RF11" t="s">
        <v>2</v>
      </c>
      <c r="RH11" t="s">
        <v>1</v>
      </c>
      <c r="RJ11" t="s">
        <v>2</v>
      </c>
      <c r="RM11" s="2" t="s">
        <v>0</v>
      </c>
      <c r="RN11" s="2"/>
      <c r="RO11" t="s">
        <v>1</v>
      </c>
      <c r="RQ11" s="3" t="s">
        <v>2</v>
      </c>
      <c r="RR11" s="3"/>
      <c r="RS11" s="3"/>
      <c r="RT11" s="3"/>
      <c r="RU11" t="s">
        <v>2</v>
      </c>
      <c r="RW11" t="s">
        <v>1</v>
      </c>
      <c r="RY11" t="s">
        <v>2</v>
      </c>
      <c r="SB11" s="2" t="s">
        <v>0</v>
      </c>
      <c r="SC11" s="2"/>
      <c r="SD11" t="s">
        <v>1</v>
      </c>
      <c r="SF11" s="3" t="s">
        <v>2</v>
      </c>
      <c r="SG11" s="3"/>
      <c r="SH11" s="3"/>
      <c r="SI11" s="3"/>
      <c r="SJ11" t="s">
        <v>2</v>
      </c>
      <c r="SL11" t="s">
        <v>1</v>
      </c>
      <c r="SN11" t="s">
        <v>2</v>
      </c>
      <c r="SQ11" s="2" t="s">
        <v>0</v>
      </c>
      <c r="SR11" s="2"/>
      <c r="SS11" t="s">
        <v>1</v>
      </c>
      <c r="SU11" s="3" t="s">
        <v>2</v>
      </c>
      <c r="SV11" s="3"/>
      <c r="SW11" s="3"/>
      <c r="SX11" s="3"/>
      <c r="SY11" t="s">
        <v>2</v>
      </c>
      <c r="TA11" t="s">
        <v>1</v>
      </c>
      <c r="TC11" t="s">
        <v>2</v>
      </c>
      <c r="TH11" s="2" t="s">
        <v>0</v>
      </c>
      <c r="TI11" s="2"/>
      <c r="TJ11" t="s">
        <v>1</v>
      </c>
      <c r="TL11" s="3" t="s">
        <v>2</v>
      </c>
      <c r="TM11" s="3"/>
      <c r="TN11" s="3"/>
      <c r="TO11" s="3"/>
      <c r="TP11" t="s">
        <v>2</v>
      </c>
      <c r="TR11" t="s">
        <v>1</v>
      </c>
      <c r="TT11" t="s">
        <v>2</v>
      </c>
      <c r="TW11" s="2" t="s">
        <v>0</v>
      </c>
      <c r="TX11" s="2"/>
      <c r="TY11" t="s">
        <v>1</v>
      </c>
      <c r="UA11" s="3" t="s">
        <v>2</v>
      </c>
      <c r="UB11" s="3"/>
      <c r="UC11" s="3"/>
      <c r="UD11" s="3"/>
      <c r="UE11" t="s">
        <v>2</v>
      </c>
      <c r="UG11" t="s">
        <v>1</v>
      </c>
      <c r="UI11" t="s">
        <v>2</v>
      </c>
    </row>
    <row r="12" spans="1:555" ht="90" x14ac:dyDescent="0.25">
      <c r="A12" s="13"/>
      <c r="B12" s="48" t="s">
        <v>3</v>
      </c>
      <c r="C12" s="49" t="s">
        <v>4</v>
      </c>
      <c r="D12" s="49"/>
      <c r="E12" s="48" t="s">
        <v>5</v>
      </c>
      <c r="F12" s="48"/>
      <c r="G12" s="48"/>
      <c r="H12" s="48" t="s">
        <v>6</v>
      </c>
      <c r="I12" s="48" t="s">
        <v>7</v>
      </c>
      <c r="J12" s="48" t="s">
        <v>8</v>
      </c>
      <c r="K12" s="50"/>
      <c r="R12" s="4"/>
      <c r="S12" s="5" t="s">
        <v>3</v>
      </c>
      <c r="T12" s="6" t="s">
        <v>4</v>
      </c>
      <c r="U12" s="5" t="s">
        <v>3</v>
      </c>
      <c r="V12" s="7" t="s">
        <v>5</v>
      </c>
      <c r="W12" s="8"/>
      <c r="X12" s="9"/>
      <c r="Y12" s="5" t="s">
        <v>3</v>
      </c>
      <c r="Z12" s="5" t="s">
        <v>6</v>
      </c>
      <c r="AA12" s="5" t="s">
        <v>3</v>
      </c>
      <c r="AB12" s="5" t="s">
        <v>7</v>
      </c>
      <c r="AC12" s="5" t="s">
        <v>3</v>
      </c>
      <c r="AD12" s="10" t="s">
        <v>8</v>
      </c>
      <c r="AH12" s="4"/>
      <c r="AI12" s="5" t="s">
        <v>3</v>
      </c>
      <c r="AJ12" s="6" t="s">
        <v>4</v>
      </c>
      <c r="AK12" s="5" t="s">
        <v>3</v>
      </c>
      <c r="AL12" s="7" t="s">
        <v>5</v>
      </c>
      <c r="AM12" s="8"/>
      <c r="AN12" s="9"/>
      <c r="AO12" s="5" t="s">
        <v>3</v>
      </c>
      <c r="AP12" s="5" t="s">
        <v>6</v>
      </c>
      <c r="AQ12" s="5" t="s">
        <v>3</v>
      </c>
      <c r="AR12" s="5" t="s">
        <v>7</v>
      </c>
      <c r="AS12" s="5" t="s">
        <v>3</v>
      </c>
      <c r="AT12" s="10" t="s">
        <v>8</v>
      </c>
      <c r="AX12" s="4"/>
      <c r="AY12" s="5" t="s">
        <v>3</v>
      </c>
      <c r="AZ12" s="6" t="s">
        <v>4</v>
      </c>
      <c r="BA12" s="5" t="s">
        <v>3</v>
      </c>
      <c r="BB12" s="7" t="s">
        <v>5</v>
      </c>
      <c r="BC12" s="8"/>
      <c r="BD12" s="9"/>
      <c r="BE12" s="5" t="s">
        <v>3</v>
      </c>
      <c r="BF12" s="5" t="s">
        <v>6</v>
      </c>
      <c r="BG12" s="5" t="s">
        <v>3</v>
      </c>
      <c r="BH12" s="5" t="s">
        <v>7</v>
      </c>
      <c r="BI12" s="5" t="s">
        <v>3</v>
      </c>
      <c r="BJ12" s="10" t="s">
        <v>8</v>
      </c>
      <c r="BN12" s="4"/>
      <c r="BO12" s="5" t="s">
        <v>3</v>
      </c>
      <c r="BP12" s="6" t="s">
        <v>4</v>
      </c>
      <c r="BQ12" s="5" t="s">
        <v>3</v>
      </c>
      <c r="BR12" s="7" t="s">
        <v>5</v>
      </c>
      <c r="BS12" s="8"/>
      <c r="BT12" s="9"/>
      <c r="BU12" s="5" t="s">
        <v>3</v>
      </c>
      <c r="BV12" s="5" t="s">
        <v>6</v>
      </c>
      <c r="BW12" s="5" t="s">
        <v>3</v>
      </c>
      <c r="BX12" s="5" t="s">
        <v>7</v>
      </c>
      <c r="BY12" s="5" t="s">
        <v>3</v>
      </c>
      <c r="BZ12" s="10" t="s">
        <v>8</v>
      </c>
      <c r="CC12" s="4"/>
      <c r="CD12" s="5" t="s">
        <v>3</v>
      </c>
      <c r="CE12" s="6" t="s">
        <v>4</v>
      </c>
      <c r="CF12" s="5" t="s">
        <v>3</v>
      </c>
      <c r="CG12" s="7" t="s">
        <v>5</v>
      </c>
      <c r="CH12" s="8"/>
      <c r="CI12" s="9"/>
      <c r="CJ12" s="5" t="s">
        <v>3</v>
      </c>
      <c r="CK12" s="5" t="s">
        <v>6</v>
      </c>
      <c r="CL12" s="5" t="s">
        <v>3</v>
      </c>
      <c r="CM12" s="5" t="s">
        <v>7</v>
      </c>
      <c r="CN12" s="5" t="s">
        <v>3</v>
      </c>
      <c r="CO12" s="10" t="s">
        <v>8</v>
      </c>
      <c r="CR12" s="4"/>
      <c r="CS12" s="5" t="s">
        <v>3</v>
      </c>
      <c r="CT12" s="6" t="s">
        <v>4</v>
      </c>
      <c r="CU12" s="5" t="s">
        <v>3</v>
      </c>
      <c r="CV12" s="7" t="s">
        <v>5</v>
      </c>
      <c r="CW12" s="8"/>
      <c r="CX12" s="9"/>
      <c r="CY12" s="5" t="s">
        <v>3</v>
      </c>
      <c r="CZ12" s="5" t="s">
        <v>6</v>
      </c>
      <c r="DA12" s="5" t="s">
        <v>3</v>
      </c>
      <c r="DB12" s="5" t="s">
        <v>7</v>
      </c>
      <c r="DC12" s="5" t="s">
        <v>3</v>
      </c>
      <c r="DD12" s="10" t="s">
        <v>8</v>
      </c>
      <c r="DG12" s="4"/>
      <c r="DH12" s="5" t="s">
        <v>3</v>
      </c>
      <c r="DI12" s="6" t="s">
        <v>4</v>
      </c>
      <c r="DJ12" s="5" t="s">
        <v>3</v>
      </c>
      <c r="DK12" s="7" t="s">
        <v>5</v>
      </c>
      <c r="DL12" s="8"/>
      <c r="DM12" s="9"/>
      <c r="DN12" s="5" t="s">
        <v>3</v>
      </c>
      <c r="DO12" s="5" t="s">
        <v>6</v>
      </c>
      <c r="DP12" s="5" t="s">
        <v>3</v>
      </c>
      <c r="DQ12" s="5" t="s">
        <v>7</v>
      </c>
      <c r="DR12" s="5" t="s">
        <v>3</v>
      </c>
      <c r="DS12" s="10" t="s">
        <v>8</v>
      </c>
      <c r="DV12" s="4"/>
      <c r="DW12" s="5" t="s">
        <v>3</v>
      </c>
      <c r="DX12" s="6" t="s">
        <v>4</v>
      </c>
      <c r="DY12" s="5" t="s">
        <v>3</v>
      </c>
      <c r="DZ12" s="7" t="s">
        <v>5</v>
      </c>
      <c r="EA12" s="8"/>
      <c r="EB12" s="9"/>
      <c r="EC12" s="5" t="s">
        <v>3</v>
      </c>
      <c r="ED12" s="5" t="s">
        <v>6</v>
      </c>
      <c r="EE12" s="5" t="s">
        <v>3</v>
      </c>
      <c r="EF12" s="5" t="s">
        <v>7</v>
      </c>
      <c r="EG12" s="5" t="s">
        <v>3</v>
      </c>
      <c r="EH12" s="10" t="s">
        <v>8</v>
      </c>
      <c r="EK12" s="4"/>
      <c r="EL12" s="5" t="s">
        <v>3</v>
      </c>
      <c r="EM12" s="6" t="s">
        <v>4</v>
      </c>
      <c r="EN12" s="5" t="s">
        <v>3</v>
      </c>
      <c r="EO12" s="7" t="s">
        <v>5</v>
      </c>
      <c r="EP12" s="8"/>
      <c r="EQ12" s="9"/>
      <c r="ER12" s="5" t="s">
        <v>3</v>
      </c>
      <c r="ES12" s="5" t="s">
        <v>6</v>
      </c>
      <c r="ET12" s="5" t="s">
        <v>3</v>
      </c>
      <c r="EU12" s="5" t="s">
        <v>7</v>
      </c>
      <c r="EV12" s="5" t="s">
        <v>3</v>
      </c>
      <c r="EW12" s="10" t="s">
        <v>8</v>
      </c>
      <c r="EZ12" s="4"/>
      <c r="FA12" s="5" t="s">
        <v>3</v>
      </c>
      <c r="FB12" s="6" t="s">
        <v>4</v>
      </c>
      <c r="FC12" s="5" t="s">
        <v>3</v>
      </c>
      <c r="FD12" s="7" t="s">
        <v>5</v>
      </c>
      <c r="FE12" s="8"/>
      <c r="FF12" s="9"/>
      <c r="FG12" s="5" t="s">
        <v>3</v>
      </c>
      <c r="FH12" s="5" t="s">
        <v>6</v>
      </c>
      <c r="FI12" s="5" t="s">
        <v>3</v>
      </c>
      <c r="FJ12" s="5" t="s">
        <v>7</v>
      </c>
      <c r="FK12" s="5" t="s">
        <v>3</v>
      </c>
      <c r="FL12" s="10" t="s">
        <v>8</v>
      </c>
      <c r="FO12" s="4"/>
      <c r="FP12" s="5" t="s">
        <v>3</v>
      </c>
      <c r="FQ12" s="6" t="s">
        <v>4</v>
      </c>
      <c r="FR12" s="5" t="s">
        <v>3</v>
      </c>
      <c r="FS12" s="7" t="s">
        <v>5</v>
      </c>
      <c r="FT12" s="8"/>
      <c r="FU12" s="9"/>
      <c r="FV12" s="5" t="s">
        <v>3</v>
      </c>
      <c r="FW12" s="5" t="s">
        <v>6</v>
      </c>
      <c r="FX12" s="5" t="s">
        <v>3</v>
      </c>
      <c r="FY12" s="5" t="s">
        <v>7</v>
      </c>
      <c r="FZ12" s="5" t="s">
        <v>3</v>
      </c>
      <c r="GA12" s="10" t="s">
        <v>8</v>
      </c>
      <c r="GD12" s="4"/>
      <c r="GE12" s="5" t="s">
        <v>3</v>
      </c>
      <c r="GF12" s="6" t="s">
        <v>4</v>
      </c>
      <c r="GG12" s="5" t="s">
        <v>3</v>
      </c>
      <c r="GH12" s="7" t="s">
        <v>5</v>
      </c>
      <c r="GI12" s="8"/>
      <c r="GJ12" s="9"/>
      <c r="GK12" s="5" t="s">
        <v>3</v>
      </c>
      <c r="GL12" s="5" t="s">
        <v>6</v>
      </c>
      <c r="GM12" s="5" t="s">
        <v>3</v>
      </c>
      <c r="GN12" s="5" t="s">
        <v>7</v>
      </c>
      <c r="GO12" s="5" t="s">
        <v>3</v>
      </c>
      <c r="GP12" s="10" t="s">
        <v>8</v>
      </c>
      <c r="GT12" s="4"/>
      <c r="GU12" s="5" t="s">
        <v>3</v>
      </c>
      <c r="GV12" s="6" t="s">
        <v>4</v>
      </c>
      <c r="GW12" s="5" t="s">
        <v>3</v>
      </c>
      <c r="GX12" s="7" t="s">
        <v>5</v>
      </c>
      <c r="GY12" s="8"/>
      <c r="GZ12" s="9"/>
      <c r="HA12" s="5" t="s">
        <v>3</v>
      </c>
      <c r="HB12" s="5" t="s">
        <v>6</v>
      </c>
      <c r="HC12" s="5" t="s">
        <v>3</v>
      </c>
      <c r="HD12" s="5" t="s">
        <v>7</v>
      </c>
      <c r="HE12" s="5" t="s">
        <v>3</v>
      </c>
      <c r="HF12" s="10" t="s">
        <v>8</v>
      </c>
      <c r="HI12" s="4"/>
      <c r="HJ12" s="5" t="s">
        <v>3</v>
      </c>
      <c r="HK12" s="6" t="s">
        <v>4</v>
      </c>
      <c r="HL12" s="5" t="s">
        <v>3</v>
      </c>
      <c r="HM12" s="7" t="s">
        <v>5</v>
      </c>
      <c r="HN12" s="8"/>
      <c r="HO12" s="9"/>
      <c r="HP12" s="5" t="s">
        <v>3</v>
      </c>
      <c r="HQ12" s="5" t="s">
        <v>6</v>
      </c>
      <c r="HR12" s="5" t="s">
        <v>3</v>
      </c>
      <c r="HS12" s="5" t="s">
        <v>7</v>
      </c>
      <c r="HT12" s="5" t="s">
        <v>3</v>
      </c>
      <c r="HU12" s="10" t="s">
        <v>8</v>
      </c>
      <c r="HY12" s="4"/>
      <c r="HZ12" s="5" t="s">
        <v>3</v>
      </c>
      <c r="IA12" s="6" t="s">
        <v>4</v>
      </c>
      <c r="IB12" s="5" t="s">
        <v>3</v>
      </c>
      <c r="IC12" s="7" t="s">
        <v>5</v>
      </c>
      <c r="ID12" s="8"/>
      <c r="IE12" s="9"/>
      <c r="IF12" s="5" t="s">
        <v>3</v>
      </c>
      <c r="IG12" s="5" t="s">
        <v>6</v>
      </c>
      <c r="IH12" s="5" t="s">
        <v>3</v>
      </c>
      <c r="II12" s="5" t="s">
        <v>7</v>
      </c>
      <c r="IJ12" s="5" t="s">
        <v>3</v>
      </c>
      <c r="IK12" s="10" t="s">
        <v>8</v>
      </c>
      <c r="IO12" s="4"/>
      <c r="IP12" s="5" t="s">
        <v>3</v>
      </c>
      <c r="IQ12" s="6" t="s">
        <v>4</v>
      </c>
      <c r="IR12" s="5" t="s">
        <v>3</v>
      </c>
      <c r="IS12" s="7" t="s">
        <v>5</v>
      </c>
      <c r="IT12" s="8"/>
      <c r="IU12" s="9"/>
      <c r="IV12" s="5" t="s">
        <v>3</v>
      </c>
      <c r="IW12" s="5" t="s">
        <v>6</v>
      </c>
      <c r="IX12" s="5" t="s">
        <v>3</v>
      </c>
      <c r="IY12" s="5" t="s">
        <v>7</v>
      </c>
      <c r="IZ12" s="5" t="s">
        <v>3</v>
      </c>
      <c r="JA12" s="10" t="s">
        <v>8</v>
      </c>
      <c r="JE12" s="4"/>
      <c r="JF12" s="5" t="s">
        <v>3</v>
      </c>
      <c r="JG12" s="6" t="s">
        <v>4</v>
      </c>
      <c r="JH12" s="5" t="s">
        <v>3</v>
      </c>
      <c r="JI12" s="7" t="s">
        <v>5</v>
      </c>
      <c r="JJ12" s="8"/>
      <c r="JK12" s="9"/>
      <c r="JL12" s="5" t="s">
        <v>3</v>
      </c>
      <c r="JM12" s="5" t="s">
        <v>6</v>
      </c>
      <c r="JN12" s="5" t="s">
        <v>3</v>
      </c>
      <c r="JO12" s="5" t="s">
        <v>7</v>
      </c>
      <c r="JP12" s="5" t="s">
        <v>3</v>
      </c>
      <c r="JQ12" s="10" t="s">
        <v>8</v>
      </c>
      <c r="JT12" s="4"/>
      <c r="JU12" s="5" t="s">
        <v>3</v>
      </c>
      <c r="JV12" s="6" t="s">
        <v>4</v>
      </c>
      <c r="JW12" s="5" t="s">
        <v>3</v>
      </c>
      <c r="JX12" s="7" t="s">
        <v>5</v>
      </c>
      <c r="JY12" s="8"/>
      <c r="JZ12" s="9"/>
      <c r="KA12" s="5" t="s">
        <v>3</v>
      </c>
      <c r="KB12" s="5" t="s">
        <v>6</v>
      </c>
      <c r="KC12" s="5" t="s">
        <v>3</v>
      </c>
      <c r="KD12" s="5" t="s">
        <v>7</v>
      </c>
      <c r="KE12" s="5" t="s">
        <v>3</v>
      </c>
      <c r="KF12" s="10" t="s">
        <v>8</v>
      </c>
      <c r="KI12" s="4"/>
      <c r="KJ12" s="5" t="s">
        <v>3</v>
      </c>
      <c r="KK12" s="6" t="s">
        <v>4</v>
      </c>
      <c r="KL12" s="5" t="s">
        <v>3</v>
      </c>
      <c r="KM12" s="7" t="s">
        <v>5</v>
      </c>
      <c r="KN12" s="8"/>
      <c r="KO12" s="9"/>
      <c r="KP12" s="5" t="s">
        <v>3</v>
      </c>
      <c r="KQ12" s="5" t="s">
        <v>6</v>
      </c>
      <c r="KR12" s="5" t="s">
        <v>3</v>
      </c>
      <c r="KS12" s="5" t="s">
        <v>7</v>
      </c>
      <c r="KT12" s="5" t="s">
        <v>3</v>
      </c>
      <c r="KU12" s="10" t="s">
        <v>8</v>
      </c>
      <c r="KX12" s="4"/>
      <c r="KY12" s="5" t="s">
        <v>3</v>
      </c>
      <c r="KZ12" s="6" t="s">
        <v>4</v>
      </c>
      <c r="LA12" s="5" t="s">
        <v>3</v>
      </c>
      <c r="LB12" s="7" t="s">
        <v>5</v>
      </c>
      <c r="LC12" s="8"/>
      <c r="LD12" s="9"/>
      <c r="LE12" s="5" t="s">
        <v>3</v>
      </c>
      <c r="LF12" s="5" t="s">
        <v>6</v>
      </c>
      <c r="LG12" s="5" t="s">
        <v>3</v>
      </c>
      <c r="LH12" s="5" t="s">
        <v>7</v>
      </c>
      <c r="LI12" s="5" t="s">
        <v>3</v>
      </c>
      <c r="LJ12" s="10" t="s">
        <v>8</v>
      </c>
      <c r="LN12" s="4"/>
      <c r="LO12" s="5" t="s">
        <v>3</v>
      </c>
      <c r="LP12" s="6" t="s">
        <v>4</v>
      </c>
      <c r="LQ12" s="5" t="s">
        <v>3</v>
      </c>
      <c r="LR12" s="7" t="s">
        <v>5</v>
      </c>
      <c r="LS12" s="8"/>
      <c r="LT12" s="9"/>
      <c r="LU12" s="5" t="s">
        <v>3</v>
      </c>
      <c r="LV12" s="5" t="s">
        <v>6</v>
      </c>
      <c r="LW12" s="5" t="s">
        <v>3</v>
      </c>
      <c r="LX12" s="5" t="s">
        <v>7</v>
      </c>
      <c r="LY12" s="5" t="s">
        <v>3</v>
      </c>
      <c r="LZ12" s="10" t="s">
        <v>8</v>
      </c>
      <c r="MC12" s="4"/>
      <c r="MD12" s="5" t="s">
        <v>3</v>
      </c>
      <c r="ME12" s="6" t="s">
        <v>4</v>
      </c>
      <c r="MF12" s="5" t="s">
        <v>3</v>
      </c>
      <c r="MG12" s="7" t="s">
        <v>5</v>
      </c>
      <c r="MH12" s="8"/>
      <c r="MI12" s="9"/>
      <c r="MJ12" s="5" t="s">
        <v>3</v>
      </c>
      <c r="MK12" s="5" t="s">
        <v>6</v>
      </c>
      <c r="ML12" s="5" t="s">
        <v>3</v>
      </c>
      <c r="MM12" s="5" t="s">
        <v>7</v>
      </c>
      <c r="MN12" s="5" t="s">
        <v>3</v>
      </c>
      <c r="MO12" s="10" t="s">
        <v>8</v>
      </c>
      <c r="MS12" s="4"/>
      <c r="MT12" s="5" t="s">
        <v>3</v>
      </c>
      <c r="MU12" s="6" t="s">
        <v>4</v>
      </c>
      <c r="MV12" s="5" t="s">
        <v>3</v>
      </c>
      <c r="MW12" s="7" t="s">
        <v>5</v>
      </c>
      <c r="MX12" s="8"/>
      <c r="MY12" s="9"/>
      <c r="MZ12" s="5" t="s">
        <v>3</v>
      </c>
      <c r="NA12" s="5" t="s">
        <v>6</v>
      </c>
      <c r="NB12" s="5" t="s">
        <v>3</v>
      </c>
      <c r="NC12" s="5" t="s">
        <v>7</v>
      </c>
      <c r="ND12" s="5" t="s">
        <v>3</v>
      </c>
      <c r="NE12" s="10" t="s">
        <v>8</v>
      </c>
      <c r="NI12" s="4"/>
      <c r="NJ12" s="5" t="s">
        <v>3</v>
      </c>
      <c r="NK12" s="6" t="s">
        <v>4</v>
      </c>
      <c r="NL12" s="5" t="s">
        <v>3</v>
      </c>
      <c r="NM12" s="7" t="s">
        <v>5</v>
      </c>
      <c r="NN12" s="8"/>
      <c r="NO12" s="9"/>
      <c r="NP12" s="5" t="s">
        <v>3</v>
      </c>
      <c r="NQ12" s="5" t="s">
        <v>6</v>
      </c>
      <c r="NR12" s="5" t="s">
        <v>3</v>
      </c>
      <c r="NS12" s="5" t="s">
        <v>7</v>
      </c>
      <c r="NT12" s="5" t="s">
        <v>3</v>
      </c>
      <c r="NU12" s="10" t="s">
        <v>8</v>
      </c>
      <c r="NY12" s="4"/>
      <c r="NZ12" s="5" t="s">
        <v>3</v>
      </c>
      <c r="OA12" s="6" t="s">
        <v>4</v>
      </c>
      <c r="OB12" s="5" t="s">
        <v>3</v>
      </c>
      <c r="OC12" s="7" t="s">
        <v>5</v>
      </c>
      <c r="OD12" s="8"/>
      <c r="OE12" s="9"/>
      <c r="OF12" s="5" t="s">
        <v>3</v>
      </c>
      <c r="OG12" s="5" t="s">
        <v>6</v>
      </c>
      <c r="OH12" s="5" t="s">
        <v>3</v>
      </c>
      <c r="OI12" s="5" t="s">
        <v>7</v>
      </c>
      <c r="OJ12" s="5" t="s">
        <v>3</v>
      </c>
      <c r="OK12" s="10" t="s">
        <v>8</v>
      </c>
      <c r="ON12" s="4"/>
      <c r="OO12" s="5" t="s">
        <v>3</v>
      </c>
      <c r="OP12" s="6" t="s">
        <v>4</v>
      </c>
      <c r="OQ12" s="5" t="s">
        <v>3</v>
      </c>
      <c r="OR12" s="7" t="s">
        <v>5</v>
      </c>
      <c r="OS12" s="8"/>
      <c r="OT12" s="9"/>
      <c r="OU12" s="5" t="s">
        <v>3</v>
      </c>
      <c r="OV12" s="5" t="s">
        <v>6</v>
      </c>
      <c r="OW12" s="5" t="s">
        <v>3</v>
      </c>
      <c r="OX12" s="5" t="s">
        <v>7</v>
      </c>
      <c r="OY12" s="5" t="s">
        <v>3</v>
      </c>
      <c r="OZ12" s="10" t="s">
        <v>8</v>
      </c>
      <c r="PE12" s="4"/>
      <c r="PF12" s="5" t="s">
        <v>3</v>
      </c>
      <c r="PG12" s="6" t="s">
        <v>4</v>
      </c>
      <c r="PH12" s="5" t="s">
        <v>3</v>
      </c>
      <c r="PI12" s="7" t="s">
        <v>5</v>
      </c>
      <c r="PJ12" s="8"/>
      <c r="PK12" s="9"/>
      <c r="PL12" s="5" t="s">
        <v>3</v>
      </c>
      <c r="PM12" s="5" t="s">
        <v>6</v>
      </c>
      <c r="PN12" s="5" t="s">
        <v>3</v>
      </c>
      <c r="PO12" s="5" t="s">
        <v>7</v>
      </c>
      <c r="PP12" s="5" t="s">
        <v>3</v>
      </c>
      <c r="PQ12" s="10" t="s">
        <v>8</v>
      </c>
      <c r="PT12" s="4"/>
      <c r="PU12" s="5" t="s">
        <v>3</v>
      </c>
      <c r="PV12" s="6" t="s">
        <v>4</v>
      </c>
      <c r="PW12" s="5" t="s">
        <v>3</v>
      </c>
      <c r="PX12" s="7" t="s">
        <v>5</v>
      </c>
      <c r="PY12" s="8"/>
      <c r="PZ12" s="9"/>
      <c r="QA12" s="5" t="s">
        <v>3</v>
      </c>
      <c r="QB12" s="5" t="s">
        <v>6</v>
      </c>
      <c r="QC12" s="5" t="s">
        <v>3</v>
      </c>
      <c r="QD12" s="5" t="s">
        <v>7</v>
      </c>
      <c r="QE12" s="5" t="s">
        <v>3</v>
      </c>
      <c r="QF12" s="10" t="s">
        <v>8</v>
      </c>
      <c r="QI12" s="4"/>
      <c r="QJ12" s="5" t="s">
        <v>3</v>
      </c>
      <c r="QK12" s="6" t="s">
        <v>4</v>
      </c>
      <c r="QL12" s="5" t="s">
        <v>3</v>
      </c>
      <c r="QM12" s="7" t="s">
        <v>5</v>
      </c>
      <c r="QN12" s="8"/>
      <c r="QO12" s="9"/>
      <c r="QP12" s="5" t="s">
        <v>3</v>
      </c>
      <c r="QQ12" s="5" t="s">
        <v>6</v>
      </c>
      <c r="QR12" s="5" t="s">
        <v>3</v>
      </c>
      <c r="QS12" s="5" t="s">
        <v>7</v>
      </c>
      <c r="QT12" s="5" t="s">
        <v>3</v>
      </c>
      <c r="QU12" s="10" t="s">
        <v>8</v>
      </c>
      <c r="QX12" s="4"/>
      <c r="QY12" s="5" t="s">
        <v>3</v>
      </c>
      <c r="QZ12" s="6" t="s">
        <v>4</v>
      </c>
      <c r="RA12" s="5" t="s">
        <v>3</v>
      </c>
      <c r="RB12" s="7" t="s">
        <v>5</v>
      </c>
      <c r="RC12" s="8"/>
      <c r="RD12" s="9"/>
      <c r="RE12" s="5" t="s">
        <v>3</v>
      </c>
      <c r="RF12" s="5" t="s">
        <v>6</v>
      </c>
      <c r="RG12" s="5" t="s">
        <v>3</v>
      </c>
      <c r="RH12" s="5" t="s">
        <v>7</v>
      </c>
      <c r="RI12" s="5" t="s">
        <v>3</v>
      </c>
      <c r="RJ12" s="10" t="s">
        <v>8</v>
      </c>
      <c r="RM12" s="4"/>
      <c r="RN12" s="5" t="s">
        <v>3</v>
      </c>
      <c r="RO12" s="6" t="s">
        <v>4</v>
      </c>
      <c r="RP12" s="5" t="s">
        <v>3</v>
      </c>
      <c r="RQ12" s="7" t="s">
        <v>5</v>
      </c>
      <c r="RR12" s="8"/>
      <c r="RS12" s="9"/>
      <c r="RT12" s="5" t="s">
        <v>3</v>
      </c>
      <c r="RU12" s="5" t="s">
        <v>6</v>
      </c>
      <c r="RV12" s="5" t="s">
        <v>3</v>
      </c>
      <c r="RW12" s="5" t="s">
        <v>7</v>
      </c>
      <c r="RX12" s="5" t="s">
        <v>3</v>
      </c>
      <c r="RY12" s="10" t="s">
        <v>8</v>
      </c>
      <c r="SB12" s="4"/>
      <c r="SC12" s="5" t="s">
        <v>3</v>
      </c>
      <c r="SD12" s="6" t="s">
        <v>4</v>
      </c>
      <c r="SE12" s="5" t="s">
        <v>3</v>
      </c>
      <c r="SF12" s="7" t="s">
        <v>5</v>
      </c>
      <c r="SG12" s="8"/>
      <c r="SH12" s="9"/>
      <c r="SI12" s="5" t="s">
        <v>3</v>
      </c>
      <c r="SJ12" s="5" t="s">
        <v>6</v>
      </c>
      <c r="SK12" s="5" t="s">
        <v>3</v>
      </c>
      <c r="SL12" s="5" t="s">
        <v>7</v>
      </c>
      <c r="SM12" s="5" t="s">
        <v>3</v>
      </c>
      <c r="SN12" s="10" t="s">
        <v>8</v>
      </c>
      <c r="SQ12" s="4"/>
      <c r="SR12" s="5" t="s">
        <v>3</v>
      </c>
      <c r="SS12" s="6" t="s">
        <v>4</v>
      </c>
      <c r="ST12" s="5" t="s">
        <v>3</v>
      </c>
      <c r="SU12" s="7" t="s">
        <v>5</v>
      </c>
      <c r="SV12" s="8"/>
      <c r="SW12" s="9"/>
      <c r="SX12" s="5" t="s">
        <v>3</v>
      </c>
      <c r="SY12" s="5" t="s">
        <v>6</v>
      </c>
      <c r="SZ12" s="5" t="s">
        <v>3</v>
      </c>
      <c r="TA12" s="5" t="s">
        <v>7</v>
      </c>
      <c r="TB12" s="5" t="s">
        <v>3</v>
      </c>
      <c r="TC12" s="10" t="s">
        <v>8</v>
      </c>
      <c r="TH12" s="4"/>
      <c r="TI12" s="5" t="s">
        <v>3</v>
      </c>
      <c r="TJ12" s="6" t="s">
        <v>4</v>
      </c>
      <c r="TK12" s="5" t="s">
        <v>3</v>
      </c>
      <c r="TL12" s="7" t="s">
        <v>5</v>
      </c>
      <c r="TM12" s="8"/>
      <c r="TN12" s="9"/>
      <c r="TO12" s="5" t="s">
        <v>3</v>
      </c>
      <c r="TP12" s="5" t="s">
        <v>6</v>
      </c>
      <c r="TQ12" s="5" t="s">
        <v>3</v>
      </c>
      <c r="TR12" s="5" t="s">
        <v>7</v>
      </c>
      <c r="TS12" s="5" t="s">
        <v>3</v>
      </c>
      <c r="TT12" s="10" t="s">
        <v>8</v>
      </c>
      <c r="TW12" s="4"/>
      <c r="TX12" s="5" t="s">
        <v>3</v>
      </c>
      <c r="TY12" s="6" t="s">
        <v>4</v>
      </c>
      <c r="TZ12" s="5" t="s">
        <v>3</v>
      </c>
      <c r="UA12" s="7" t="s">
        <v>5</v>
      </c>
      <c r="UB12" s="8"/>
      <c r="UC12" s="9"/>
      <c r="UD12" s="5" t="s">
        <v>3</v>
      </c>
      <c r="UE12" s="5" t="s">
        <v>6</v>
      </c>
      <c r="UF12" s="5" t="s">
        <v>3</v>
      </c>
      <c r="UG12" s="5" t="s">
        <v>7</v>
      </c>
      <c r="UH12" s="5" t="s">
        <v>3</v>
      </c>
      <c r="UI12" s="10" t="s">
        <v>8</v>
      </c>
    </row>
    <row r="13" spans="1:555" x14ac:dyDescent="0.25">
      <c r="A13" s="13" t="s">
        <v>9</v>
      </c>
      <c r="B13" s="51">
        <f t="shared" ref="B13:B21" si="0">SUM(C13:J13)</f>
        <v>0.51858974358974352</v>
      </c>
      <c r="C13" s="12">
        <v>0.125</v>
      </c>
      <c r="D13" s="12"/>
      <c r="E13" s="12">
        <v>0.05</v>
      </c>
      <c r="F13" s="12"/>
      <c r="G13" s="13" t="s">
        <v>30</v>
      </c>
      <c r="H13" s="12">
        <v>0.13333333333333333</v>
      </c>
      <c r="I13" s="12">
        <v>0.13333333333333333</v>
      </c>
      <c r="J13" s="12">
        <v>7.6923076923076927E-2</v>
      </c>
      <c r="K13" s="40">
        <f>+B13/$B$17</f>
        <v>1.0945110166215692</v>
      </c>
      <c r="R13" s="11" t="s">
        <v>9</v>
      </c>
      <c r="S13" s="12"/>
      <c r="T13" s="12">
        <f>S13/8</f>
        <v>0</v>
      </c>
      <c r="U13" s="12"/>
      <c r="V13" s="12">
        <f>U13/20</f>
        <v>0</v>
      </c>
      <c r="W13" s="12"/>
      <c r="X13" s="13"/>
      <c r="Y13" s="12"/>
      <c r="Z13" s="12">
        <f>Y13/7.5</f>
        <v>0</v>
      </c>
      <c r="AA13" s="12"/>
      <c r="AB13" s="12">
        <f>AA13/7.5</f>
        <v>0</v>
      </c>
      <c r="AC13" s="12"/>
      <c r="AD13" s="14">
        <f>AC13/13</f>
        <v>0</v>
      </c>
      <c r="AH13" s="11" t="s">
        <v>9</v>
      </c>
      <c r="AI13" s="12"/>
      <c r="AJ13" s="12">
        <f>AI13/8</f>
        <v>0</v>
      </c>
      <c r="AK13" s="12"/>
      <c r="AL13" s="12">
        <f>AK13/20</f>
        <v>0</v>
      </c>
      <c r="AM13" s="12"/>
      <c r="AN13" s="13"/>
      <c r="AO13" s="12"/>
      <c r="AP13" s="12">
        <f>AO13/7.5</f>
        <v>0</v>
      </c>
      <c r="AQ13" s="12">
        <v>15.601000000000001</v>
      </c>
      <c r="AR13" s="12">
        <f>AQ13/7.5</f>
        <v>2.0801333333333334</v>
      </c>
      <c r="AS13" s="12">
        <f>16.5505+16.5505</f>
        <v>33.100999999999999</v>
      </c>
      <c r="AT13" s="14">
        <f>AS13/13</f>
        <v>2.5462307692307693</v>
      </c>
      <c r="AX13" s="11" t="s">
        <v>9</v>
      </c>
      <c r="AY13" s="12"/>
      <c r="AZ13" s="12">
        <f>AY13/8</f>
        <v>0</v>
      </c>
      <c r="BA13" s="12"/>
      <c r="BB13" s="12">
        <f>BA13/20</f>
        <v>0</v>
      </c>
      <c r="BC13" s="12"/>
      <c r="BD13" s="13"/>
      <c r="BE13" s="12"/>
      <c r="BF13" s="12">
        <f>BE13/7.5</f>
        <v>0</v>
      </c>
      <c r="BG13" s="12"/>
      <c r="BH13" s="12">
        <f>BG13/7.5</f>
        <v>0</v>
      </c>
      <c r="BI13" s="12"/>
      <c r="BJ13" s="14">
        <f>BI13/13</f>
        <v>0</v>
      </c>
      <c r="BN13" s="11" t="s">
        <v>9</v>
      </c>
      <c r="BO13" s="12"/>
      <c r="BP13" s="12">
        <f>BO13/8</f>
        <v>0</v>
      </c>
      <c r="BQ13" s="12"/>
      <c r="BR13" s="12">
        <f>BQ13/20</f>
        <v>0</v>
      </c>
      <c r="BS13" s="12"/>
      <c r="BT13" s="13"/>
      <c r="BU13" s="12"/>
      <c r="BV13" s="12">
        <f>BU13/7.5</f>
        <v>0</v>
      </c>
      <c r="BW13" s="12"/>
      <c r="BX13" s="12">
        <f>BW13/7.5</f>
        <v>0</v>
      </c>
      <c r="BY13" s="12"/>
      <c r="BZ13" s="14">
        <f>BY13/13</f>
        <v>0</v>
      </c>
      <c r="CC13" s="11" t="s">
        <v>9</v>
      </c>
      <c r="CD13" s="12"/>
      <c r="CE13" s="12">
        <f>CD13/8</f>
        <v>0</v>
      </c>
      <c r="CF13" s="12"/>
      <c r="CG13" s="12">
        <f>CF13/20</f>
        <v>0</v>
      </c>
      <c r="CH13" s="12"/>
      <c r="CI13" s="13"/>
      <c r="CJ13" s="12"/>
      <c r="CK13" s="12">
        <f>CJ13/7.5</f>
        <v>0</v>
      </c>
      <c r="CL13" s="12"/>
      <c r="CM13" s="12">
        <f>CL13/7.5</f>
        <v>0</v>
      </c>
      <c r="CN13" s="12"/>
      <c r="CO13" s="14">
        <f>CN13/13</f>
        <v>0</v>
      </c>
      <c r="CR13" s="11" t="s">
        <v>9</v>
      </c>
      <c r="CS13" s="12">
        <f>CD13+BO13+AY13+AI13+S13</f>
        <v>0</v>
      </c>
      <c r="CT13" s="12">
        <f>CS13/8</f>
        <v>0</v>
      </c>
      <c r="CU13" s="12">
        <f>CF13+BQ13+BA13+AK13+U13</f>
        <v>0</v>
      </c>
      <c r="CV13" s="12">
        <f>CU13/20</f>
        <v>0</v>
      </c>
      <c r="CW13" s="12"/>
      <c r="CX13" s="13"/>
      <c r="CY13" s="12">
        <f>CJ13+BU13+BE13+AO13+Y13</f>
        <v>0</v>
      </c>
      <c r="CZ13" s="12">
        <f>CY13/7.5</f>
        <v>0</v>
      </c>
      <c r="DA13" s="12">
        <f>CL13+BW13+BG13+AQ13+AA13</f>
        <v>15.601000000000001</v>
      </c>
      <c r="DB13" s="12">
        <f>DA13/7.5</f>
        <v>2.0801333333333334</v>
      </c>
      <c r="DC13" s="12">
        <f>CN13+BY13+BI13+AS13+AC13</f>
        <v>33.100999999999999</v>
      </c>
      <c r="DD13" s="14">
        <f>DC13/13</f>
        <v>2.5462307692307693</v>
      </c>
      <c r="DG13" s="11" t="s">
        <v>9</v>
      </c>
      <c r="DH13" s="12"/>
      <c r="DI13" s="12">
        <f>DH13/8</f>
        <v>0</v>
      </c>
      <c r="DJ13" s="12"/>
      <c r="DK13" s="12">
        <f>DJ13/20</f>
        <v>0</v>
      </c>
      <c r="DL13" s="12"/>
      <c r="DM13" s="13"/>
      <c r="DN13" s="12"/>
      <c r="DO13" s="12">
        <f>DN13/7.5</f>
        <v>0</v>
      </c>
      <c r="DP13" s="12"/>
      <c r="DQ13" s="12">
        <f>DP13/7.5</f>
        <v>0</v>
      </c>
      <c r="DR13" s="12"/>
      <c r="DS13" s="14">
        <f>DR13/13</f>
        <v>0</v>
      </c>
      <c r="DV13" s="11" t="s">
        <v>9</v>
      </c>
      <c r="DW13" s="12"/>
      <c r="DX13" s="12">
        <f>DW13/8</f>
        <v>0</v>
      </c>
      <c r="DY13" s="12"/>
      <c r="DZ13" s="12">
        <f>DY13/20</f>
        <v>0</v>
      </c>
      <c r="EA13" s="12"/>
      <c r="EB13" s="13"/>
      <c r="EC13" s="12"/>
      <c r="ED13" s="12">
        <f>EC13/7.5</f>
        <v>0</v>
      </c>
      <c r="EE13" s="12"/>
      <c r="EF13" s="12">
        <f>EE13/7.5</f>
        <v>0</v>
      </c>
      <c r="EG13" s="12"/>
      <c r="EH13" s="14">
        <f>EG13/13</f>
        <v>0</v>
      </c>
      <c r="EK13" s="11" t="s">
        <v>9</v>
      </c>
      <c r="EL13" s="12"/>
      <c r="EM13" s="12">
        <f>EL13/8</f>
        <v>0</v>
      </c>
      <c r="EN13" s="12"/>
      <c r="EO13" s="12">
        <f>EN13/20</f>
        <v>0</v>
      </c>
      <c r="EP13" s="12"/>
      <c r="EQ13" s="13"/>
      <c r="ER13" s="12"/>
      <c r="ES13" s="12">
        <f>ER13/7.5</f>
        <v>0</v>
      </c>
      <c r="ET13" s="12"/>
      <c r="EU13" s="12">
        <f>ET13/7.5</f>
        <v>0</v>
      </c>
      <c r="EV13" s="12"/>
      <c r="EW13" s="14">
        <f>EV13/13</f>
        <v>0</v>
      </c>
      <c r="EZ13" s="11" t="s">
        <v>9</v>
      </c>
      <c r="FA13" s="12"/>
      <c r="FB13" s="12">
        <f>FA13/8</f>
        <v>0</v>
      </c>
      <c r="FC13" s="12"/>
      <c r="FD13" s="12">
        <f>FC13/20</f>
        <v>0</v>
      </c>
      <c r="FE13" s="12"/>
      <c r="FF13" s="13"/>
      <c r="FG13" s="12"/>
      <c r="FH13" s="12">
        <f>FG13/7.5</f>
        <v>0</v>
      </c>
      <c r="FI13" s="12"/>
      <c r="FJ13" s="12">
        <f>FI13/7.5</f>
        <v>0</v>
      </c>
      <c r="FK13" s="12"/>
      <c r="FL13" s="14">
        <f>FK13/13</f>
        <v>0</v>
      </c>
      <c r="FO13" s="11" t="s">
        <v>9</v>
      </c>
      <c r="FP13" s="12"/>
      <c r="FQ13" s="12">
        <f>FP13/8</f>
        <v>0</v>
      </c>
      <c r="FR13" s="12"/>
      <c r="FS13" s="12">
        <f>FR13/20</f>
        <v>0</v>
      </c>
      <c r="FT13" s="12"/>
      <c r="FU13" s="13"/>
      <c r="FV13" s="12"/>
      <c r="FW13" s="12">
        <f>FV13/7.5</f>
        <v>0</v>
      </c>
      <c r="FX13" s="12"/>
      <c r="FY13" s="12">
        <f>FX13/7.5</f>
        <v>0</v>
      </c>
      <c r="FZ13" s="12"/>
      <c r="GA13" s="14">
        <f>FZ13/13</f>
        <v>0</v>
      </c>
      <c r="GD13" s="11" t="s">
        <v>9</v>
      </c>
      <c r="GE13" s="12">
        <f>FP13+FA13+EL13+DW13+DH13</f>
        <v>0</v>
      </c>
      <c r="GF13" s="12">
        <f>GE13/8</f>
        <v>0</v>
      </c>
      <c r="GG13" s="12">
        <f>FR13+FC13+EN13+DY13+DJ13</f>
        <v>0</v>
      </c>
      <c r="GH13" s="12">
        <f>GG13/20</f>
        <v>0</v>
      </c>
      <c r="GI13" s="12"/>
      <c r="GJ13" s="13"/>
      <c r="GK13" s="12">
        <f>FV13+FG13+ER13+EC13+DN13</f>
        <v>0</v>
      </c>
      <c r="GL13" s="12">
        <f>GK13/7.5</f>
        <v>0</v>
      </c>
      <c r="GM13" s="12">
        <f>FX13+FI13+ET13+EE13+DP13</f>
        <v>0</v>
      </c>
      <c r="GN13" s="12">
        <f>GM13/7.5</f>
        <v>0</v>
      </c>
      <c r="GO13" s="12">
        <f>FZ13+FK13+EV13+EG13+DR13</f>
        <v>0</v>
      </c>
      <c r="GP13" s="14">
        <f>GO13/13</f>
        <v>0</v>
      </c>
      <c r="GT13" s="11" t="s">
        <v>9</v>
      </c>
      <c r="GU13" s="12">
        <f>GE13+CS13</f>
        <v>0</v>
      </c>
      <c r="GV13" s="12">
        <f>GU13/8</f>
        <v>0</v>
      </c>
      <c r="GW13" s="12">
        <f>GG13+CU13</f>
        <v>0</v>
      </c>
      <c r="GX13" s="12">
        <f>GW13/20</f>
        <v>0</v>
      </c>
      <c r="GY13" s="12"/>
      <c r="GZ13" s="13"/>
      <c r="HA13" s="12">
        <f>GK13+CY13</f>
        <v>0</v>
      </c>
      <c r="HB13" s="12">
        <f>HA13/7.5</f>
        <v>0</v>
      </c>
      <c r="HC13" s="12">
        <f>GM13+DA13</f>
        <v>15.601000000000001</v>
      </c>
      <c r="HD13" s="12">
        <f>HC13/7.5</f>
        <v>2.0801333333333334</v>
      </c>
      <c r="HE13" s="12">
        <f>GO13+DC13</f>
        <v>33.100999999999999</v>
      </c>
      <c r="HF13" s="14">
        <f>HE13/13</f>
        <v>2.5462307692307693</v>
      </c>
      <c r="HI13" s="11" t="s">
        <v>9</v>
      </c>
      <c r="HJ13" s="12"/>
      <c r="HK13" s="12">
        <f>HJ13/8</f>
        <v>0</v>
      </c>
      <c r="HL13" s="12"/>
      <c r="HM13" s="12">
        <f>HL13/20</f>
        <v>0</v>
      </c>
      <c r="HN13" s="12"/>
      <c r="HO13" s="13"/>
      <c r="HP13" s="12"/>
      <c r="HQ13" s="12">
        <f>HP13/7.5</f>
        <v>0</v>
      </c>
      <c r="HR13" s="12"/>
      <c r="HS13" s="12">
        <f>HR13/7.5</f>
        <v>0</v>
      </c>
      <c r="HT13" s="12"/>
      <c r="HU13" s="14">
        <f>HT13/13</f>
        <v>0</v>
      </c>
      <c r="HY13" s="11" t="s">
        <v>9</v>
      </c>
      <c r="HZ13" s="12"/>
      <c r="IA13" s="12">
        <f>HZ13/8</f>
        <v>0</v>
      </c>
      <c r="IB13" s="12"/>
      <c r="IC13" s="12">
        <f>IB13/20</f>
        <v>0</v>
      </c>
      <c r="ID13" s="12"/>
      <c r="IE13" s="13"/>
      <c r="IF13" s="12"/>
      <c r="IG13" s="12">
        <f>IF13/7.5</f>
        <v>0</v>
      </c>
      <c r="IH13" s="12"/>
      <c r="II13" s="12">
        <f>IH13/7.5</f>
        <v>0</v>
      </c>
      <c r="IJ13" s="12"/>
      <c r="IK13" s="14">
        <f>IJ13/13</f>
        <v>0</v>
      </c>
      <c r="IO13" s="11" t="s">
        <v>9</v>
      </c>
      <c r="IP13" s="12"/>
      <c r="IQ13" s="12">
        <f>IP13/8</f>
        <v>0</v>
      </c>
      <c r="IR13" s="12"/>
      <c r="IS13" s="12">
        <f>IR13/20</f>
        <v>0</v>
      </c>
      <c r="IT13" s="12"/>
      <c r="IU13" s="13"/>
      <c r="IV13" s="12"/>
      <c r="IW13" s="12">
        <f>IV13/7.5</f>
        <v>0</v>
      </c>
      <c r="IX13" s="12"/>
      <c r="IY13" s="12">
        <f>IX13/7.5</f>
        <v>0</v>
      </c>
      <c r="IZ13" s="12"/>
      <c r="JA13" s="14">
        <f>IZ13/13</f>
        <v>0</v>
      </c>
      <c r="JE13" s="11" t="s">
        <v>9</v>
      </c>
      <c r="JF13" s="12"/>
      <c r="JG13" s="12">
        <f>JF13/8</f>
        <v>0</v>
      </c>
      <c r="JH13" s="12"/>
      <c r="JI13" s="12">
        <f>JH13/20</f>
        <v>0</v>
      </c>
      <c r="JJ13" s="12"/>
      <c r="JK13" s="13"/>
      <c r="JL13" s="12">
        <v>4.4889999999999999</v>
      </c>
      <c r="JM13" s="12">
        <f>JL13/7.5</f>
        <v>0.59853333333333336</v>
      </c>
      <c r="JN13" s="12"/>
      <c r="JO13" s="12">
        <f>JN13/7.5</f>
        <v>0</v>
      </c>
      <c r="JP13" s="12"/>
      <c r="JQ13" s="14">
        <f>JP13/13</f>
        <v>0</v>
      </c>
      <c r="JT13" s="11" t="s">
        <v>9</v>
      </c>
      <c r="JU13" s="12">
        <v>19.657</v>
      </c>
      <c r="JV13" s="12">
        <f>JU13/8</f>
        <v>2.457125</v>
      </c>
      <c r="JW13" s="12"/>
      <c r="JX13" s="12">
        <f>JW13/20</f>
        <v>0</v>
      </c>
      <c r="JY13" s="12"/>
      <c r="JZ13" s="13"/>
      <c r="KA13" s="12">
        <v>37.1</v>
      </c>
      <c r="KB13" s="12">
        <f>KA13/7.5</f>
        <v>4.9466666666666672</v>
      </c>
      <c r="KC13" s="12"/>
      <c r="KD13" s="12">
        <f>KC13/7.5</f>
        <v>0</v>
      </c>
      <c r="KE13" s="12"/>
      <c r="KF13" s="14">
        <f>KE13/13</f>
        <v>0</v>
      </c>
      <c r="KI13" s="11" t="s">
        <v>9</v>
      </c>
      <c r="KJ13" s="12"/>
      <c r="KK13" s="12">
        <f>KJ13/8</f>
        <v>0</v>
      </c>
      <c r="KL13" s="12"/>
      <c r="KM13" s="12">
        <f>KL13/20</f>
        <v>0</v>
      </c>
      <c r="KN13" s="12"/>
      <c r="KO13" s="13"/>
      <c r="KP13" s="12"/>
      <c r="KQ13" s="12">
        <f>KP13/7.5</f>
        <v>0</v>
      </c>
      <c r="KR13" s="12"/>
      <c r="KS13" s="12">
        <f>KR13/7.5</f>
        <v>0</v>
      </c>
      <c r="KT13" s="12"/>
      <c r="KU13" s="14">
        <f>KT13/13</f>
        <v>0</v>
      </c>
      <c r="KX13" s="11" t="s">
        <v>9</v>
      </c>
      <c r="KY13" s="12">
        <f>JU13+JF13+IP13+HZ13+HJ13</f>
        <v>19.657</v>
      </c>
      <c r="KZ13" s="12">
        <f>KY13/8</f>
        <v>2.457125</v>
      </c>
      <c r="LA13" s="12">
        <f>JW13+JH13+IR13+IB13+HL13</f>
        <v>0</v>
      </c>
      <c r="LB13" s="12">
        <f>LA13/20</f>
        <v>0</v>
      </c>
      <c r="LC13" s="12"/>
      <c r="LD13" s="13"/>
      <c r="LE13" s="12">
        <f>KA13+JL13+IV13+IF13+HP13</f>
        <v>41.588999999999999</v>
      </c>
      <c r="LF13" s="12">
        <f>LE13/7.5</f>
        <v>5.5451999999999995</v>
      </c>
      <c r="LG13" s="12">
        <f>KC13+JN13+IX13+IH13+HR13</f>
        <v>0</v>
      </c>
      <c r="LH13" s="12">
        <f>LG13/7.5</f>
        <v>0</v>
      </c>
      <c r="LI13" s="12">
        <f>KE13+JP13+IZ13+IJ13+HT13</f>
        <v>0</v>
      </c>
      <c r="LJ13" s="14">
        <f>LI13/13</f>
        <v>0</v>
      </c>
      <c r="LN13" s="11" t="s">
        <v>9</v>
      </c>
      <c r="LO13" s="12">
        <f>KY13+GU13</f>
        <v>19.657</v>
      </c>
      <c r="LP13" s="12">
        <f>LO13/8</f>
        <v>2.457125</v>
      </c>
      <c r="LQ13" s="12">
        <f>LA13+GW13</f>
        <v>0</v>
      </c>
      <c r="LR13" s="12">
        <f>LQ13/20</f>
        <v>0</v>
      </c>
      <c r="LS13" s="12"/>
      <c r="LT13" s="13"/>
      <c r="LU13" s="12">
        <f>LE13+HA13</f>
        <v>41.588999999999999</v>
      </c>
      <c r="LV13" s="12">
        <f>LU13/7.5</f>
        <v>5.5451999999999995</v>
      </c>
      <c r="LW13" s="12">
        <f>LG13+HC13</f>
        <v>15.601000000000001</v>
      </c>
      <c r="LX13" s="12">
        <f>LW13/7.5</f>
        <v>2.0801333333333334</v>
      </c>
      <c r="LY13" s="12">
        <f>LI13+HE13</f>
        <v>33.100999999999999</v>
      </c>
      <c r="LZ13" s="14">
        <f>LY13/13</f>
        <v>2.5462307692307693</v>
      </c>
      <c r="MC13" s="11" t="s">
        <v>9</v>
      </c>
      <c r="MD13" s="12"/>
      <c r="ME13" s="12">
        <f>MD13/8</f>
        <v>0</v>
      </c>
      <c r="MF13" s="12"/>
      <c r="MG13" s="12">
        <f>MF13/20</f>
        <v>0</v>
      </c>
      <c r="MH13" s="12"/>
      <c r="MI13" s="13"/>
      <c r="MJ13" s="12">
        <f>19.657</f>
        <v>19.657</v>
      </c>
      <c r="MK13" s="12">
        <f>MJ13/7.5</f>
        <v>2.6209333333333333</v>
      </c>
      <c r="ML13" s="12">
        <v>40.207000000000001</v>
      </c>
      <c r="MM13" s="12">
        <f>ML13/7.5</f>
        <v>5.3609333333333336</v>
      </c>
      <c r="MN13" s="12">
        <f>47.7815+48.2815</f>
        <v>96.063000000000002</v>
      </c>
      <c r="MO13" s="14">
        <f>MN13/13</f>
        <v>7.3894615384615383</v>
      </c>
      <c r="MS13" s="11" t="s">
        <v>9</v>
      </c>
      <c r="MT13" s="12"/>
      <c r="MU13" s="12">
        <f>MT13/8</f>
        <v>0</v>
      </c>
      <c r="MV13" s="12"/>
      <c r="MW13" s="12">
        <f>MV13/20</f>
        <v>0</v>
      </c>
      <c r="MX13" s="12"/>
      <c r="MY13" s="13"/>
      <c r="MZ13" s="12">
        <v>1.5920000000000001</v>
      </c>
      <c r="NA13" s="12">
        <f>MZ13/7.5</f>
        <v>0.21226666666666669</v>
      </c>
      <c r="NB13" s="12"/>
      <c r="NC13" s="12">
        <f>NB13/7.5</f>
        <v>0</v>
      </c>
      <c r="ND13" s="12">
        <f>0.282+0.282</f>
        <v>0.56399999999999995</v>
      </c>
      <c r="NE13" s="14">
        <f>ND13/13</f>
        <v>4.3384615384615383E-2</v>
      </c>
      <c r="NI13" s="11" t="s">
        <v>9</v>
      </c>
      <c r="NJ13" s="12"/>
      <c r="NK13" s="12">
        <f>NJ13/8</f>
        <v>0</v>
      </c>
      <c r="NL13" s="12"/>
      <c r="NM13" s="12">
        <f>NL13/20</f>
        <v>0</v>
      </c>
      <c r="NN13" s="12"/>
      <c r="NO13" s="13"/>
      <c r="NP13" s="12"/>
      <c r="NQ13" s="12">
        <f>NP13/7.5</f>
        <v>0</v>
      </c>
      <c r="NR13" s="12"/>
      <c r="NS13" s="12">
        <f>NR13/7.5</f>
        <v>0</v>
      </c>
      <c r="NT13" s="12"/>
      <c r="NU13" s="14">
        <f>NT13/13</f>
        <v>0</v>
      </c>
      <c r="NY13" s="11" t="s">
        <v>9</v>
      </c>
      <c r="NZ13" s="12">
        <v>36.649000000000001</v>
      </c>
      <c r="OA13" s="12">
        <f>NZ13/8</f>
        <v>4.5811250000000001</v>
      </c>
      <c r="OB13" s="12">
        <f>0.3045+0.3045</f>
        <v>0.60899999999999999</v>
      </c>
      <c r="OC13" s="12">
        <f>OB13/20</f>
        <v>3.0449999999999998E-2</v>
      </c>
      <c r="OD13" s="12"/>
      <c r="OE13" s="13"/>
      <c r="OF13" s="12"/>
      <c r="OG13" s="12">
        <f>OF13/7.5</f>
        <v>0</v>
      </c>
      <c r="OH13" s="12"/>
      <c r="OI13" s="12">
        <f>OH13/7.5</f>
        <v>0</v>
      </c>
      <c r="OJ13" s="12">
        <f>0.3045+0.3045</f>
        <v>0.60899999999999999</v>
      </c>
      <c r="OK13" s="14">
        <f>OJ13/13</f>
        <v>4.6846153846153843E-2</v>
      </c>
      <c r="ON13" s="11" t="s">
        <v>9</v>
      </c>
      <c r="OO13" s="12">
        <v>3.3439999999999999</v>
      </c>
      <c r="OP13" s="12">
        <f>OO13/8</f>
        <v>0.41799999999999998</v>
      </c>
      <c r="OQ13" s="12">
        <f>1.672+1.672</f>
        <v>3.3439999999999999</v>
      </c>
      <c r="OR13" s="12">
        <f>OQ13/20</f>
        <v>0.16719999999999999</v>
      </c>
      <c r="OS13" s="12"/>
      <c r="OT13" s="13"/>
      <c r="OU13" s="12"/>
      <c r="OV13" s="12">
        <f>OU13/7.5</f>
        <v>0</v>
      </c>
      <c r="OW13" s="12">
        <v>2.044</v>
      </c>
      <c r="OX13" s="12">
        <f>OW13/7.5</f>
        <v>0.27253333333333335</v>
      </c>
      <c r="OY13" s="12"/>
      <c r="OZ13" s="14">
        <f>OY13/13</f>
        <v>0</v>
      </c>
      <c r="PE13" s="11" t="s">
        <v>9</v>
      </c>
      <c r="PF13" s="12">
        <f>+OO13+NZ13+NJ13+MT13+MD13</f>
        <v>39.993000000000002</v>
      </c>
      <c r="PG13" s="12">
        <f>PF13/8</f>
        <v>4.9991250000000003</v>
      </c>
      <c r="PH13" s="12">
        <f>+OQ13+OB13+NL13+MV13+MF13</f>
        <v>3.9529999999999998</v>
      </c>
      <c r="PI13" s="12">
        <f>PH13/20</f>
        <v>0.19764999999999999</v>
      </c>
      <c r="PJ13" s="12">
        <f>+OS13+OD13+NN13+MX13+MH13</f>
        <v>0</v>
      </c>
      <c r="PK13" s="13"/>
      <c r="PL13" s="12">
        <f t="shared" ref="PL13:PL26" si="1">+OU13+OF13+NP13+MZ13+MJ13</f>
        <v>21.248999999999999</v>
      </c>
      <c r="PM13" s="12">
        <f>PL13/7.5</f>
        <v>2.8331999999999997</v>
      </c>
      <c r="PN13" s="12">
        <f t="shared" ref="PN13:PN26" si="2">+OW13+OH13+NR13+NB13+ML13</f>
        <v>42.250999999999998</v>
      </c>
      <c r="PO13" s="12">
        <f>PN13/7.5</f>
        <v>5.6334666666666662</v>
      </c>
      <c r="PP13" s="12">
        <f t="shared" ref="PP13:PP25" si="3">+OY13+OJ13+NT13+ND13+MN13</f>
        <v>97.236000000000004</v>
      </c>
      <c r="PQ13" s="14">
        <f>PP13/13</f>
        <v>7.4796923076923081</v>
      </c>
      <c r="PT13" s="11" t="s">
        <v>9</v>
      </c>
      <c r="PU13" s="12">
        <f>PF13+LO13</f>
        <v>59.650000000000006</v>
      </c>
      <c r="PV13" s="12">
        <f>PU13/10</f>
        <v>5.9650000000000007</v>
      </c>
      <c r="PW13" s="12">
        <f>PH13+LQ13</f>
        <v>3.9529999999999998</v>
      </c>
      <c r="PX13" s="12">
        <f>PW13/20</f>
        <v>0.19764999999999999</v>
      </c>
      <c r="PY13" s="12">
        <f>PJ13+LS13</f>
        <v>0</v>
      </c>
      <c r="PZ13" s="13"/>
      <c r="QA13" s="12">
        <f>PL13+LU13</f>
        <v>62.837999999999994</v>
      </c>
      <c r="QB13" s="12">
        <f>QA13/6</f>
        <v>10.472999999999999</v>
      </c>
      <c r="QC13" s="12">
        <f>PN13+LW13</f>
        <v>57.851999999999997</v>
      </c>
      <c r="QD13" s="12">
        <f>QC13/5</f>
        <v>11.570399999999999</v>
      </c>
      <c r="QE13" s="12">
        <f>PP13+LY13</f>
        <v>130.33699999999999</v>
      </c>
      <c r="QF13" s="14">
        <f>QE13/13</f>
        <v>10.025923076923076</v>
      </c>
      <c r="QI13" s="11" t="s">
        <v>9</v>
      </c>
      <c r="QJ13" s="12"/>
      <c r="QK13" s="12">
        <f>QJ13/8</f>
        <v>0</v>
      </c>
      <c r="QL13" s="12"/>
      <c r="QM13" s="12">
        <f>QL13/20</f>
        <v>0</v>
      </c>
      <c r="QN13" s="12"/>
      <c r="QO13" s="13"/>
      <c r="QP13" s="12"/>
      <c r="QQ13" s="12">
        <f>QP13/7.5</f>
        <v>0</v>
      </c>
      <c r="QR13" s="12">
        <v>34.689</v>
      </c>
      <c r="QS13" s="12">
        <f>QR13/7.5</f>
        <v>4.6252000000000004</v>
      </c>
      <c r="QT13" s="12">
        <v>17.302499999999998</v>
      </c>
      <c r="QU13" s="14">
        <f>QT13/13</f>
        <v>1.3309615384615383</v>
      </c>
      <c r="QX13" s="11" t="s">
        <v>9</v>
      </c>
      <c r="QY13" s="12"/>
      <c r="QZ13" s="12">
        <f>QY13/8</f>
        <v>0</v>
      </c>
      <c r="RA13" s="12"/>
      <c r="RB13" s="12">
        <f>RA13/20</f>
        <v>0</v>
      </c>
      <c r="RC13" s="12"/>
      <c r="RD13" s="13"/>
      <c r="RE13" s="12"/>
      <c r="RF13" s="12">
        <f>RE13/7.5</f>
        <v>0</v>
      </c>
      <c r="RG13" s="12"/>
      <c r="RH13" s="12">
        <f>RG13/7.5</f>
        <v>0</v>
      </c>
      <c r="RI13" s="12"/>
      <c r="RJ13" s="14">
        <f>RI13/13</f>
        <v>0</v>
      </c>
      <c r="RM13" s="11" t="s">
        <v>9</v>
      </c>
      <c r="RN13" s="12"/>
      <c r="RO13" s="12">
        <f>RN13/8</f>
        <v>0</v>
      </c>
      <c r="RP13" s="12"/>
      <c r="RQ13" s="12">
        <f>RP13/20</f>
        <v>0</v>
      </c>
      <c r="RR13" s="12"/>
      <c r="RS13" s="13"/>
      <c r="RT13" s="12"/>
      <c r="RU13" s="12">
        <f>RT13/7.5</f>
        <v>0</v>
      </c>
      <c r="RV13" s="12"/>
      <c r="RW13" s="12">
        <f>RV13/7.5</f>
        <v>0</v>
      </c>
      <c r="RX13" s="12"/>
      <c r="RY13" s="14">
        <f>RX13/13</f>
        <v>0</v>
      </c>
      <c r="SB13" s="11" t="s">
        <v>9</v>
      </c>
      <c r="SC13" s="12"/>
      <c r="SD13" s="12">
        <f>SC13/8</f>
        <v>0</v>
      </c>
      <c r="SE13" s="12"/>
      <c r="SF13" s="12">
        <f>SE13/20</f>
        <v>0</v>
      </c>
      <c r="SG13" s="12"/>
      <c r="SH13" s="13"/>
      <c r="SI13" s="12"/>
      <c r="SJ13" s="12">
        <f>SI13/7.5</f>
        <v>0</v>
      </c>
      <c r="SK13" s="12"/>
      <c r="SL13" s="12">
        <f>SK13/7.5</f>
        <v>0</v>
      </c>
      <c r="SM13" s="12"/>
      <c r="SN13" s="14">
        <f>SM13/13</f>
        <v>0</v>
      </c>
      <c r="SQ13" s="11" t="s">
        <v>9</v>
      </c>
      <c r="SR13" s="12"/>
      <c r="SS13" s="12">
        <f>SR13/8</f>
        <v>0</v>
      </c>
      <c r="ST13" s="12"/>
      <c r="SU13" s="12">
        <f>ST13/20</f>
        <v>0</v>
      </c>
      <c r="SV13" s="12"/>
      <c r="SW13" s="13"/>
      <c r="SX13" s="12"/>
      <c r="SY13" s="12">
        <f>SX13/7.5</f>
        <v>0</v>
      </c>
      <c r="SZ13" s="12">
        <v>3.8650000000000002</v>
      </c>
      <c r="TA13" s="12">
        <f>SZ13/7.5</f>
        <v>0.51533333333333331</v>
      </c>
      <c r="TB13" s="12">
        <v>7.7285000000000004</v>
      </c>
      <c r="TC13" s="14">
        <f>TB13/13</f>
        <v>0.59450000000000003</v>
      </c>
      <c r="TH13" s="11" t="s">
        <v>9</v>
      </c>
      <c r="TI13" s="12">
        <f>+SR13+SC13+RN13+QY13+QJ13</f>
        <v>0</v>
      </c>
      <c r="TJ13" s="12">
        <f>TI13/8</f>
        <v>0</v>
      </c>
      <c r="TK13" s="12">
        <f>+ST13+SE13+RP13+RA13+QL13</f>
        <v>0</v>
      </c>
      <c r="TL13" s="12">
        <f>TK13/20</f>
        <v>0</v>
      </c>
      <c r="TM13" s="12">
        <f t="shared" ref="TM13:TS26" si="4">+SV13+SG13+RR13+RC13+QN13</f>
        <v>0</v>
      </c>
      <c r="TN13" s="13"/>
      <c r="TO13" s="12">
        <f t="shared" si="4"/>
        <v>0</v>
      </c>
      <c r="TP13" s="12">
        <f>TO13/7.5</f>
        <v>0</v>
      </c>
      <c r="TQ13" s="12">
        <f t="shared" si="4"/>
        <v>38.554000000000002</v>
      </c>
      <c r="TR13" s="12">
        <f>TQ13/7.5</f>
        <v>5.1405333333333338</v>
      </c>
      <c r="TS13" s="12">
        <f t="shared" si="4"/>
        <v>25.030999999999999</v>
      </c>
      <c r="TT13" s="14">
        <f>TS13/13</f>
        <v>1.9254615384615383</v>
      </c>
      <c r="TW13" s="11" t="s">
        <v>9</v>
      </c>
      <c r="TX13" s="12">
        <f>TI13+PU13</f>
        <v>59.650000000000006</v>
      </c>
      <c r="TY13" s="12">
        <f>TX13/10</f>
        <v>5.9650000000000007</v>
      </c>
      <c r="TZ13" s="12">
        <f>TK13+PW13</f>
        <v>3.9529999999999998</v>
      </c>
      <c r="UA13" s="12">
        <f>TZ13/20</f>
        <v>0.19764999999999999</v>
      </c>
      <c r="UB13" s="12">
        <f t="shared" ref="UB13:UB26" si="5">TM13+PY13</f>
        <v>0</v>
      </c>
      <c r="UC13" s="13"/>
      <c r="UD13" s="12">
        <f t="shared" ref="UD13:UD26" si="6">TO13+QA13</f>
        <v>62.837999999999994</v>
      </c>
      <c r="UE13" s="12">
        <f>UD13/6</f>
        <v>10.472999999999999</v>
      </c>
      <c r="UF13" s="12">
        <f t="shared" ref="UF13:UF26" si="7">TQ13+QC13</f>
        <v>96.406000000000006</v>
      </c>
      <c r="UG13" s="12">
        <f>UF13/5</f>
        <v>19.281200000000002</v>
      </c>
      <c r="UH13" s="12">
        <f t="shared" ref="UH13:UH26" si="8">TS13+QE13</f>
        <v>155.36799999999999</v>
      </c>
      <c r="UI13" s="14">
        <f>UH13/13</f>
        <v>11.951384615384615</v>
      </c>
    </row>
    <row r="14" spans="1:555" x14ac:dyDescent="0.25">
      <c r="A14" s="13" t="s">
        <v>10</v>
      </c>
      <c r="B14" s="51">
        <f t="shared" si="0"/>
        <v>0.52692307692307683</v>
      </c>
      <c r="C14" s="12">
        <v>0.125</v>
      </c>
      <c r="D14" s="12"/>
      <c r="E14" s="12">
        <v>6.6666666666666666E-2</v>
      </c>
      <c r="F14" s="12"/>
      <c r="G14" s="13"/>
      <c r="H14" s="12">
        <v>0.125</v>
      </c>
      <c r="I14" s="12">
        <v>0.13333333333333333</v>
      </c>
      <c r="J14" s="12">
        <v>7.6923076923076927E-2</v>
      </c>
      <c r="K14" s="40">
        <f>+B14/$B$17</f>
        <v>1.1120989563200616</v>
      </c>
      <c r="R14" s="11" t="s">
        <v>10</v>
      </c>
      <c r="S14" s="12">
        <v>39.929000000000002</v>
      </c>
      <c r="T14" s="12">
        <f>S14/8</f>
        <v>4.9911250000000003</v>
      </c>
      <c r="U14" s="12">
        <v>39.185000000000002</v>
      </c>
      <c r="V14" s="12">
        <f>U14/15</f>
        <v>2.6123333333333334</v>
      </c>
      <c r="W14" s="12"/>
      <c r="X14" s="13"/>
      <c r="Y14" s="12"/>
      <c r="Z14" s="12">
        <f>Y14/8</f>
        <v>0</v>
      </c>
      <c r="AA14" s="12"/>
      <c r="AB14" s="12">
        <f>AA14/7.5</f>
        <v>0</v>
      </c>
      <c r="AC14" s="12"/>
      <c r="AD14" s="14">
        <f>AC14/13</f>
        <v>0</v>
      </c>
      <c r="AH14" s="11" t="s">
        <v>10</v>
      </c>
      <c r="AI14" s="12"/>
      <c r="AJ14" s="12">
        <f>AI14/8</f>
        <v>0</v>
      </c>
      <c r="AK14" s="12"/>
      <c r="AL14" s="12">
        <f>AK14/15</f>
        <v>0</v>
      </c>
      <c r="AM14" s="12"/>
      <c r="AN14" s="13"/>
      <c r="AO14" s="12"/>
      <c r="AP14" s="12">
        <f>AO14/8</f>
        <v>0</v>
      </c>
      <c r="AQ14" s="12"/>
      <c r="AR14" s="12">
        <f>AQ14/7.5</f>
        <v>0</v>
      </c>
      <c r="AS14" s="12">
        <f>16.515+16.515</f>
        <v>33.03</v>
      </c>
      <c r="AT14" s="14">
        <f>AS14/13</f>
        <v>2.5407692307692309</v>
      </c>
      <c r="AX14" s="11" t="s">
        <v>10</v>
      </c>
      <c r="AY14" s="12"/>
      <c r="AZ14" s="12">
        <f>AY14/8</f>
        <v>0</v>
      </c>
      <c r="BA14" s="12"/>
      <c r="BB14" s="12">
        <f>BA14/15</f>
        <v>0</v>
      </c>
      <c r="BC14" s="12"/>
      <c r="BD14" s="13"/>
      <c r="BE14" s="12"/>
      <c r="BF14" s="12">
        <f>BE14/8</f>
        <v>0</v>
      </c>
      <c r="BG14" s="12"/>
      <c r="BH14" s="12">
        <f>BG14/7.5</f>
        <v>0</v>
      </c>
      <c r="BI14" s="12"/>
      <c r="BJ14" s="14">
        <f>BI14/13</f>
        <v>0</v>
      </c>
      <c r="BN14" s="11" t="s">
        <v>10</v>
      </c>
      <c r="BO14" s="12"/>
      <c r="BP14" s="12">
        <f>BO14/8</f>
        <v>0</v>
      </c>
      <c r="BQ14" s="12"/>
      <c r="BR14" s="12">
        <f>BQ14/15</f>
        <v>0</v>
      </c>
      <c r="BS14" s="12"/>
      <c r="BT14" s="13"/>
      <c r="BU14" s="12"/>
      <c r="BV14" s="12">
        <f>BU14/8</f>
        <v>0</v>
      </c>
      <c r="BW14" s="12"/>
      <c r="BX14" s="12">
        <f>BW14/7.5</f>
        <v>0</v>
      </c>
      <c r="BY14" s="12"/>
      <c r="BZ14" s="14">
        <f>BY14/13</f>
        <v>0</v>
      </c>
      <c r="CC14" s="11" t="s">
        <v>10</v>
      </c>
      <c r="CD14" s="12"/>
      <c r="CE14" s="12">
        <f>CD14/8</f>
        <v>0</v>
      </c>
      <c r="CF14" s="12"/>
      <c r="CG14" s="12">
        <f>CF14/15</f>
        <v>0</v>
      </c>
      <c r="CH14" s="12"/>
      <c r="CI14" s="13"/>
      <c r="CJ14" s="12"/>
      <c r="CK14" s="12">
        <f>CJ14/8</f>
        <v>0</v>
      </c>
      <c r="CL14" s="12"/>
      <c r="CM14" s="12">
        <f>CL14/7.5</f>
        <v>0</v>
      </c>
      <c r="CN14" s="12"/>
      <c r="CO14" s="14">
        <f>CN14/13</f>
        <v>0</v>
      </c>
      <c r="CR14" s="11" t="s">
        <v>10</v>
      </c>
      <c r="CS14" s="12">
        <f t="shared" ref="CS14:CS26" si="9">CD14+BO14+AY14+AI14+S14</f>
        <v>39.929000000000002</v>
      </c>
      <c r="CT14" s="12">
        <f>CS14/8</f>
        <v>4.9911250000000003</v>
      </c>
      <c r="CU14" s="12">
        <f t="shared" ref="CU14:CU26" si="10">CF14+BQ14+BA14+AK14+U14</f>
        <v>39.185000000000002</v>
      </c>
      <c r="CV14" s="12">
        <f>CU14/15</f>
        <v>2.6123333333333334</v>
      </c>
      <c r="CW14" s="12"/>
      <c r="CX14" s="13"/>
      <c r="CY14" s="12">
        <f t="shared" ref="CY14:CY26" si="11">CJ14+BU14+BE14+AO14+Y14</f>
        <v>0</v>
      </c>
      <c r="CZ14" s="12">
        <f>CY14/8</f>
        <v>0</v>
      </c>
      <c r="DA14" s="12">
        <f t="shared" ref="DA14:DA26" si="12">CL14+BW14+BG14+AQ14+AA14</f>
        <v>0</v>
      </c>
      <c r="DB14" s="12">
        <f>DA14/7.5</f>
        <v>0</v>
      </c>
      <c r="DC14" s="12">
        <f t="shared" ref="DC14:DC26" si="13">CN14+BY14+BI14+AS14+AC14</f>
        <v>33.03</v>
      </c>
      <c r="DD14" s="14">
        <f>DC14/13</f>
        <v>2.5407692307692309</v>
      </c>
      <c r="DG14" s="11" t="s">
        <v>10</v>
      </c>
      <c r="DH14" s="12"/>
      <c r="DI14" s="12">
        <f>DH14/8</f>
        <v>0</v>
      </c>
      <c r="DJ14" s="12"/>
      <c r="DK14" s="12">
        <f>DJ14/15</f>
        <v>0</v>
      </c>
      <c r="DL14" s="12"/>
      <c r="DM14" s="13"/>
      <c r="DN14" s="12"/>
      <c r="DO14" s="12">
        <f>DN14/8</f>
        <v>0</v>
      </c>
      <c r="DP14" s="12"/>
      <c r="DQ14" s="12">
        <f>DP14/7.5</f>
        <v>0</v>
      </c>
      <c r="DR14" s="12"/>
      <c r="DS14" s="14">
        <f>DR14/13</f>
        <v>0</v>
      </c>
      <c r="DV14" s="11" t="s">
        <v>10</v>
      </c>
      <c r="DW14" s="12"/>
      <c r="DX14" s="12">
        <f>DW14/8</f>
        <v>0</v>
      </c>
      <c r="DY14" s="12"/>
      <c r="DZ14" s="12">
        <f>DY14/15</f>
        <v>0</v>
      </c>
      <c r="EA14" s="12"/>
      <c r="EB14" s="12"/>
      <c r="EC14" s="12"/>
      <c r="ED14" s="12">
        <f>EC14/8</f>
        <v>0</v>
      </c>
      <c r="EE14" s="12"/>
      <c r="EF14" s="12">
        <f>EE14/7.5</f>
        <v>0</v>
      </c>
      <c r="EG14" s="12"/>
      <c r="EH14" s="14">
        <f>EG14/13</f>
        <v>0</v>
      </c>
      <c r="EK14" s="11" t="s">
        <v>10</v>
      </c>
      <c r="EL14" s="12"/>
      <c r="EM14" s="12">
        <f>EL14/8</f>
        <v>0</v>
      </c>
      <c r="EN14" s="12"/>
      <c r="EO14" s="12">
        <f>EN14/15</f>
        <v>0</v>
      </c>
      <c r="EP14" s="12"/>
      <c r="EQ14" s="12"/>
      <c r="ER14" s="12"/>
      <c r="ES14" s="12">
        <f>ER14/8</f>
        <v>0</v>
      </c>
      <c r="ET14" s="12"/>
      <c r="EU14" s="12">
        <f>ET14/7.5</f>
        <v>0</v>
      </c>
      <c r="EV14" s="12"/>
      <c r="EW14" s="14">
        <f>EV14/13</f>
        <v>0</v>
      </c>
      <c r="EZ14" s="11" t="s">
        <v>10</v>
      </c>
      <c r="FA14" s="12"/>
      <c r="FB14" s="12">
        <f>FA14/8</f>
        <v>0</v>
      </c>
      <c r="FC14" s="12"/>
      <c r="FD14" s="12">
        <f>FC14/15</f>
        <v>0</v>
      </c>
      <c r="FE14" s="12"/>
      <c r="FF14" s="12"/>
      <c r="FG14" s="12"/>
      <c r="FH14" s="12">
        <f>FG14/8</f>
        <v>0</v>
      </c>
      <c r="FI14" s="12"/>
      <c r="FJ14" s="12">
        <f>FI14/7.5</f>
        <v>0</v>
      </c>
      <c r="FK14" s="12">
        <v>7.3855000000000004</v>
      </c>
      <c r="FL14" s="14">
        <f>FK14/13</f>
        <v>0.56811538461538469</v>
      </c>
      <c r="FO14" s="11" t="s">
        <v>10</v>
      </c>
      <c r="FP14" s="12"/>
      <c r="FQ14" s="12">
        <f>FP14/8</f>
        <v>0</v>
      </c>
      <c r="FR14" s="12"/>
      <c r="FS14" s="12">
        <f>FR14/15</f>
        <v>0</v>
      </c>
      <c r="FT14" s="12"/>
      <c r="FU14" s="12"/>
      <c r="FV14" s="12"/>
      <c r="FW14" s="12">
        <f>FV14/8</f>
        <v>0</v>
      </c>
      <c r="FX14" s="12"/>
      <c r="FY14" s="12">
        <f>FX14/7.5</f>
        <v>0</v>
      </c>
      <c r="FZ14" s="12"/>
      <c r="GA14" s="14">
        <f>FZ14/13</f>
        <v>0</v>
      </c>
      <c r="GD14" s="11" t="s">
        <v>10</v>
      </c>
      <c r="GE14" s="12">
        <f t="shared" ref="GE14:GE26" si="14">FP14+FA14+EL14+DW14+DH14</f>
        <v>0</v>
      </c>
      <c r="GF14" s="12">
        <f>GE14/8</f>
        <v>0</v>
      </c>
      <c r="GG14" s="12">
        <f t="shared" ref="GG14:GG26" si="15">FR14+FC14+EN14+DY14+DJ14</f>
        <v>0</v>
      </c>
      <c r="GH14" s="12">
        <f>GG14/15</f>
        <v>0</v>
      </c>
      <c r="GI14" s="12"/>
      <c r="GJ14" s="13"/>
      <c r="GK14" s="12">
        <f t="shared" ref="GK14:GK26" si="16">FV14+FG14+ER14+EC14+DN14</f>
        <v>0</v>
      </c>
      <c r="GL14" s="12">
        <f>GK14/8</f>
        <v>0</v>
      </c>
      <c r="GM14" s="12">
        <f t="shared" ref="GM14:GM26" si="17">FX14+FI14+ET14+EE14+DP14</f>
        <v>0</v>
      </c>
      <c r="GN14" s="12">
        <f>GM14/7.5</f>
        <v>0</v>
      </c>
      <c r="GO14" s="12">
        <f t="shared" ref="GO14:GO26" si="18">FZ14+FK14+EV14+EG14+DR14</f>
        <v>7.3855000000000004</v>
      </c>
      <c r="GP14" s="14">
        <f>GO14/13</f>
        <v>0.56811538461538469</v>
      </c>
      <c r="GT14" s="11" t="s">
        <v>10</v>
      </c>
      <c r="GU14" s="12">
        <f t="shared" ref="GU14:GU26" si="19">GE14+CS14</f>
        <v>39.929000000000002</v>
      </c>
      <c r="GV14" s="12">
        <f>GU14/8</f>
        <v>4.9911250000000003</v>
      </c>
      <c r="GW14" s="12">
        <f t="shared" ref="GW14:GW25" si="20">GG14+CU14</f>
        <v>39.185000000000002</v>
      </c>
      <c r="GX14" s="12">
        <f>GW14/15</f>
        <v>2.6123333333333334</v>
      </c>
      <c r="GY14" s="12"/>
      <c r="GZ14" s="13"/>
      <c r="HA14" s="12">
        <f t="shared" ref="HA14:HA26" si="21">GK14+CY14</f>
        <v>0</v>
      </c>
      <c r="HB14" s="12">
        <f>HA14/8</f>
        <v>0</v>
      </c>
      <c r="HC14" s="12">
        <f t="shared" ref="HC14:HC21" si="22">GM14+DA14</f>
        <v>0</v>
      </c>
      <c r="HD14" s="12">
        <f>HC14/7.5</f>
        <v>0</v>
      </c>
      <c r="HE14" s="12">
        <f t="shared" ref="HE14:HE21" si="23">GO14+DC14</f>
        <v>40.415500000000002</v>
      </c>
      <c r="HF14" s="14">
        <f>HE14/13</f>
        <v>3.1088846153846155</v>
      </c>
      <c r="HI14" s="11" t="s">
        <v>10</v>
      </c>
      <c r="HJ14" s="12"/>
      <c r="HK14" s="12">
        <f>HJ14/8</f>
        <v>0</v>
      </c>
      <c r="HL14" s="12"/>
      <c r="HM14" s="12">
        <f>HL14/15</f>
        <v>0</v>
      </c>
      <c r="HN14" s="12"/>
      <c r="HO14" s="12"/>
      <c r="HP14" s="12"/>
      <c r="HQ14" s="12">
        <f>HP14/8</f>
        <v>0</v>
      </c>
      <c r="HR14" s="12">
        <v>6.8120000000000003</v>
      </c>
      <c r="HS14" s="12">
        <f>HR14/7.5</f>
        <v>0.90826666666666667</v>
      </c>
      <c r="HT14" s="12"/>
      <c r="HU14" s="14">
        <f>HT14/13</f>
        <v>0</v>
      </c>
      <c r="HY14" s="11" t="s">
        <v>10</v>
      </c>
      <c r="HZ14" s="12"/>
      <c r="IA14" s="12">
        <f>HZ14/8</f>
        <v>0</v>
      </c>
      <c r="IB14" s="12"/>
      <c r="IC14" s="12">
        <f>IB14/15</f>
        <v>0</v>
      </c>
      <c r="ID14" s="12"/>
      <c r="IE14" s="12"/>
      <c r="IF14" s="12"/>
      <c r="IG14" s="12">
        <f>IF14/8</f>
        <v>0</v>
      </c>
      <c r="IH14" s="12"/>
      <c r="II14" s="12">
        <f>IH14/7.5</f>
        <v>0</v>
      </c>
      <c r="IJ14" s="12"/>
      <c r="IK14" s="14">
        <f>IJ14/13</f>
        <v>0</v>
      </c>
      <c r="IO14" s="11" t="s">
        <v>10</v>
      </c>
      <c r="IP14" s="12">
        <v>27.364999999999998</v>
      </c>
      <c r="IQ14" s="12">
        <f>IP14/8</f>
        <v>3.4206249999999998</v>
      </c>
      <c r="IR14" s="12"/>
      <c r="IS14" s="12">
        <f>IR14/15</f>
        <v>0</v>
      </c>
      <c r="IT14" s="12"/>
      <c r="IU14" s="12"/>
      <c r="IV14" s="12"/>
      <c r="IW14" s="12">
        <f>IV14/8</f>
        <v>0</v>
      </c>
      <c r="IX14" s="12"/>
      <c r="IY14" s="12">
        <f>IX14/7.5</f>
        <v>0</v>
      </c>
      <c r="IZ14" s="12"/>
      <c r="JA14" s="14">
        <f>IZ14/13</f>
        <v>0</v>
      </c>
      <c r="JE14" s="11" t="s">
        <v>10</v>
      </c>
      <c r="JF14" s="12"/>
      <c r="JG14" s="12">
        <f>JF14/8</f>
        <v>0</v>
      </c>
      <c r="JH14" s="12"/>
      <c r="JI14" s="12">
        <f>JH14/15</f>
        <v>0</v>
      </c>
      <c r="JJ14" s="12"/>
      <c r="JK14" s="12"/>
      <c r="JL14" s="12">
        <v>9.173</v>
      </c>
      <c r="JM14" s="12">
        <f>JL14/8</f>
        <v>1.146625</v>
      </c>
      <c r="JN14" s="12"/>
      <c r="JO14" s="12">
        <f>JN14/7.5</f>
        <v>0</v>
      </c>
      <c r="JP14" s="12"/>
      <c r="JQ14" s="14">
        <f>JP14/13</f>
        <v>0</v>
      </c>
      <c r="JT14" s="11" t="s">
        <v>10</v>
      </c>
      <c r="JU14" s="12"/>
      <c r="JV14" s="12">
        <f>JU14/8</f>
        <v>0</v>
      </c>
      <c r="JW14" s="12"/>
      <c r="JX14" s="12">
        <f>JW14/15</f>
        <v>0</v>
      </c>
      <c r="JY14" s="12"/>
      <c r="JZ14" s="12"/>
      <c r="KA14" s="12"/>
      <c r="KB14" s="12">
        <f>KA14/8</f>
        <v>0</v>
      </c>
      <c r="KC14" s="12"/>
      <c r="KD14" s="12">
        <f>KC14/7.5</f>
        <v>0</v>
      </c>
      <c r="KE14" s="12"/>
      <c r="KF14" s="14">
        <f>KE14/13</f>
        <v>0</v>
      </c>
      <c r="KI14" s="11" t="s">
        <v>10</v>
      </c>
      <c r="KJ14" s="12"/>
      <c r="KK14" s="12">
        <f>KJ14/8</f>
        <v>0</v>
      </c>
      <c r="KL14" s="12"/>
      <c r="KM14" s="12">
        <f>KL14/15</f>
        <v>0</v>
      </c>
      <c r="KN14" s="12"/>
      <c r="KO14" s="12"/>
      <c r="KP14" s="12"/>
      <c r="KQ14" s="12">
        <f>KP14/8</f>
        <v>0</v>
      </c>
      <c r="KR14" s="12"/>
      <c r="KS14" s="12">
        <f>KR14/7.5</f>
        <v>0</v>
      </c>
      <c r="KT14" s="12"/>
      <c r="KU14" s="14">
        <f>KT14/13</f>
        <v>0</v>
      </c>
      <c r="KX14" s="11" t="s">
        <v>10</v>
      </c>
      <c r="KY14" s="12">
        <f t="shared" ref="KY14:KY26" si="24">JU14+JF14+IP14+HZ14+HJ14</f>
        <v>27.364999999999998</v>
      </c>
      <c r="KZ14" s="12">
        <f>KY14/8</f>
        <v>3.4206249999999998</v>
      </c>
      <c r="LA14" s="12">
        <f t="shared" ref="LA14:LA26" si="25">JW14+JH14+IR14+IB14+HL14</f>
        <v>0</v>
      </c>
      <c r="LB14" s="12">
        <f>LA14/15</f>
        <v>0</v>
      </c>
      <c r="LC14" s="12"/>
      <c r="LD14" s="13"/>
      <c r="LE14" s="12">
        <f t="shared" ref="LE14:LE26" si="26">KA14+JL14+IV14+IF14+HP14</f>
        <v>9.173</v>
      </c>
      <c r="LF14" s="12">
        <f>LE14/8</f>
        <v>1.146625</v>
      </c>
      <c r="LG14" s="12">
        <f t="shared" ref="LG14:LG26" si="27">KC14+JN14+IX14+IH14+HR14</f>
        <v>6.8120000000000003</v>
      </c>
      <c r="LH14" s="12">
        <f>LG14/7.5</f>
        <v>0.90826666666666667</v>
      </c>
      <c r="LI14" s="12">
        <f t="shared" ref="LI14:LI21" si="28">KE14+JP14+IZ14+IJ14+HT14</f>
        <v>0</v>
      </c>
      <c r="LJ14" s="14">
        <f>LI14/13</f>
        <v>0</v>
      </c>
      <c r="LN14" s="11" t="s">
        <v>10</v>
      </c>
      <c r="LO14" s="12">
        <f t="shared" ref="LO14:LO26" si="29">KY14+GU14</f>
        <v>67.293999999999997</v>
      </c>
      <c r="LP14" s="12">
        <f>LO14/8</f>
        <v>8.4117499999999996</v>
      </c>
      <c r="LQ14" s="12">
        <f t="shared" ref="LQ14:LQ26" si="30">LA14+GW14</f>
        <v>39.185000000000002</v>
      </c>
      <c r="LR14" s="12">
        <f>LQ14/15</f>
        <v>2.6123333333333334</v>
      </c>
      <c r="LS14" s="12"/>
      <c r="LT14" s="13"/>
      <c r="LU14" s="12">
        <f t="shared" ref="LU14:LU26" si="31">LE14+HA14</f>
        <v>9.173</v>
      </c>
      <c r="LV14" s="12">
        <f>LU14/8</f>
        <v>1.146625</v>
      </c>
      <c r="LW14" s="12">
        <f t="shared" ref="LW14:LW26" si="32">LG14+HC14</f>
        <v>6.8120000000000003</v>
      </c>
      <c r="LX14" s="12">
        <f>LW14/7.5</f>
        <v>0.90826666666666667</v>
      </c>
      <c r="LY14" s="12">
        <f t="shared" ref="LY14:LY26" si="33">LI14+HE14</f>
        <v>40.415500000000002</v>
      </c>
      <c r="LZ14" s="14">
        <f>LY14/13</f>
        <v>3.1088846153846155</v>
      </c>
      <c r="MC14" s="11" t="s">
        <v>10</v>
      </c>
      <c r="MD14" s="12"/>
      <c r="ME14" s="12">
        <f>MD14/8</f>
        <v>0</v>
      </c>
      <c r="MF14" s="12"/>
      <c r="MG14" s="12">
        <f>MF14/15</f>
        <v>0</v>
      </c>
      <c r="MH14" s="12"/>
      <c r="MI14" s="12"/>
      <c r="MJ14" s="12"/>
      <c r="MK14" s="12">
        <f>MJ14/8</f>
        <v>0</v>
      </c>
      <c r="ML14" s="12"/>
      <c r="MM14" s="12">
        <f>ML14/7.5</f>
        <v>0</v>
      </c>
      <c r="MN14" s="12"/>
      <c r="MO14" s="14">
        <f>MN14/13</f>
        <v>0</v>
      </c>
      <c r="MS14" s="11" t="s">
        <v>10</v>
      </c>
      <c r="MT14" s="12"/>
      <c r="MU14" s="12">
        <f>MT14/8</f>
        <v>0</v>
      </c>
      <c r="MV14" s="12"/>
      <c r="MW14" s="12">
        <f>MV14/15</f>
        <v>0</v>
      </c>
      <c r="MX14" s="12"/>
      <c r="MY14" s="12"/>
      <c r="MZ14" s="12"/>
      <c r="NA14" s="12">
        <f>MZ14/8</f>
        <v>0</v>
      </c>
      <c r="NB14" s="12">
        <v>1.2370000000000001</v>
      </c>
      <c r="NC14" s="12">
        <f>NB14/7.5</f>
        <v>0.16493333333333335</v>
      </c>
      <c r="ND14" s="12">
        <f>0.3355+0.3355</f>
        <v>0.67100000000000004</v>
      </c>
      <c r="NE14" s="14">
        <f>ND14/13</f>
        <v>5.1615384615384619E-2</v>
      </c>
      <c r="NI14" s="11" t="s">
        <v>10</v>
      </c>
      <c r="NJ14" s="12"/>
      <c r="NK14" s="12">
        <f>NJ14/8</f>
        <v>0</v>
      </c>
      <c r="NL14" s="12"/>
      <c r="NM14" s="12">
        <f>NL14/15</f>
        <v>0</v>
      </c>
      <c r="NN14" s="12"/>
      <c r="NO14" s="12"/>
      <c r="NP14" s="12"/>
      <c r="NQ14" s="12">
        <f>NP14/8</f>
        <v>0</v>
      </c>
      <c r="NR14" s="12"/>
      <c r="NS14" s="12">
        <f>NR14/7.5</f>
        <v>0</v>
      </c>
      <c r="NT14" s="12"/>
      <c r="NU14" s="14">
        <f>NT14/13</f>
        <v>0</v>
      </c>
      <c r="NY14" s="11" t="s">
        <v>10</v>
      </c>
      <c r="NZ14" s="12">
        <v>16.792000000000002</v>
      </c>
      <c r="OA14" s="12">
        <f>NZ14/8</f>
        <v>2.0990000000000002</v>
      </c>
      <c r="OB14" s="12">
        <f>9.113+9.113</f>
        <v>18.225999999999999</v>
      </c>
      <c r="OC14" s="12">
        <f>OB14/15</f>
        <v>1.2150666666666665</v>
      </c>
      <c r="OD14" s="12"/>
      <c r="OE14" s="12"/>
      <c r="OF14" s="12"/>
      <c r="OG14" s="12">
        <f>OF14/8</f>
        <v>0</v>
      </c>
      <c r="OH14" s="12"/>
      <c r="OI14" s="12">
        <f>OH14/7.5</f>
        <v>0</v>
      </c>
      <c r="OJ14" s="12">
        <f>0.717+0.717</f>
        <v>1.4339999999999999</v>
      </c>
      <c r="OK14" s="14">
        <f>OJ14/13</f>
        <v>0.1103076923076923</v>
      </c>
      <c r="ON14" s="11" t="s">
        <v>10</v>
      </c>
      <c r="OO14" s="12">
        <v>3.41</v>
      </c>
      <c r="OP14" s="12">
        <f>OO14/8</f>
        <v>0.42625000000000002</v>
      </c>
      <c r="OQ14" s="12">
        <f>1.705+1.705</f>
        <v>3.41</v>
      </c>
      <c r="OR14" s="12">
        <f>OQ14/15</f>
        <v>0.22733333333333333</v>
      </c>
      <c r="OS14" s="12"/>
      <c r="OT14" s="12"/>
      <c r="OU14" s="12">
        <v>3.41</v>
      </c>
      <c r="OV14" s="12">
        <f>OU14/8</f>
        <v>0.42625000000000002</v>
      </c>
      <c r="OW14" s="12">
        <v>16.792000000000002</v>
      </c>
      <c r="OX14" s="12">
        <f>OW14/7.5</f>
        <v>2.2389333333333337</v>
      </c>
      <c r="OY14" s="12">
        <f>10.101+10.101</f>
        <v>20.202000000000002</v>
      </c>
      <c r="OZ14" s="14">
        <f>OY14/13</f>
        <v>1.554</v>
      </c>
      <c r="PE14" s="11" t="s">
        <v>10</v>
      </c>
      <c r="PF14" s="12">
        <f t="shared" ref="PF14:PF26" si="34">+OO14+NZ14+NJ14+MT14+MD14</f>
        <v>20.202000000000002</v>
      </c>
      <c r="PG14" s="12">
        <f>PF14/8</f>
        <v>2.5252500000000002</v>
      </c>
      <c r="PH14" s="12">
        <f t="shared" ref="PH14:PH26" si="35">+OQ14+OB14+NL14+MV14+MF14</f>
        <v>21.635999999999999</v>
      </c>
      <c r="PI14" s="12">
        <f>PH14/15</f>
        <v>1.4423999999999999</v>
      </c>
      <c r="PJ14" s="12">
        <f t="shared" ref="PJ14:PJ26" si="36">+OS14+OD14+NN14+MX14+MH14</f>
        <v>0</v>
      </c>
      <c r="PK14" s="13"/>
      <c r="PL14" s="12">
        <f t="shared" si="1"/>
        <v>3.41</v>
      </c>
      <c r="PM14" s="12">
        <f>PL14/8</f>
        <v>0.42625000000000002</v>
      </c>
      <c r="PN14" s="12">
        <f t="shared" si="2"/>
        <v>18.029000000000003</v>
      </c>
      <c r="PO14" s="12">
        <f>PN14/7.5</f>
        <v>2.403866666666667</v>
      </c>
      <c r="PP14" s="12">
        <f t="shared" si="3"/>
        <v>22.307000000000002</v>
      </c>
      <c r="PQ14" s="14">
        <f>PP14/13</f>
        <v>1.7159230769230771</v>
      </c>
      <c r="PT14" s="11" t="s">
        <v>10</v>
      </c>
      <c r="PU14" s="12">
        <f t="shared" ref="PU14:PU26" si="37">PF14+LO14</f>
        <v>87.495999999999995</v>
      </c>
      <c r="PV14" s="12">
        <f>PU14/10</f>
        <v>8.7495999999999992</v>
      </c>
      <c r="PW14" s="12">
        <f t="shared" ref="PW14:QE26" si="38">PH14+LQ14</f>
        <v>60.820999999999998</v>
      </c>
      <c r="PX14" s="12">
        <f>PW14/15</f>
        <v>4.0547333333333331</v>
      </c>
      <c r="PY14" s="12">
        <f t="shared" si="38"/>
        <v>0</v>
      </c>
      <c r="PZ14" s="13"/>
      <c r="QA14" s="12">
        <f t="shared" si="38"/>
        <v>12.583</v>
      </c>
      <c r="QB14" s="12">
        <f>QA14/8</f>
        <v>1.572875</v>
      </c>
      <c r="QC14" s="12">
        <f t="shared" si="38"/>
        <v>24.841000000000005</v>
      </c>
      <c r="QD14" s="12">
        <f>QC14/5</f>
        <v>4.9682000000000013</v>
      </c>
      <c r="QE14" s="12">
        <f t="shared" si="38"/>
        <v>62.722500000000004</v>
      </c>
      <c r="QF14" s="14">
        <f>QE14/13</f>
        <v>4.8248076923076928</v>
      </c>
      <c r="QI14" s="11" t="s">
        <v>10</v>
      </c>
      <c r="QJ14" s="12"/>
      <c r="QK14" s="12">
        <f>QJ14/8</f>
        <v>0</v>
      </c>
      <c r="QL14" s="12">
        <v>36.399000000000001</v>
      </c>
      <c r="QM14" s="12">
        <f>QL14/15</f>
        <v>2.4266000000000001</v>
      </c>
      <c r="QN14" s="12"/>
      <c r="QO14" s="12"/>
      <c r="QP14" s="12"/>
      <c r="QQ14" s="12">
        <f>QP14/8</f>
        <v>0</v>
      </c>
      <c r="QR14" s="12"/>
      <c r="QS14" s="12">
        <f>QR14/7.5</f>
        <v>0</v>
      </c>
      <c r="QT14" s="12"/>
      <c r="QU14" s="14">
        <f>QT14/13</f>
        <v>0</v>
      </c>
      <c r="QX14" s="11" t="s">
        <v>10</v>
      </c>
      <c r="QY14" s="12"/>
      <c r="QZ14" s="12">
        <f>QY14/8</f>
        <v>0</v>
      </c>
      <c r="RA14" s="12"/>
      <c r="RB14" s="12">
        <f>RA14/15</f>
        <v>0</v>
      </c>
      <c r="RC14" s="12"/>
      <c r="RD14" s="12"/>
      <c r="RE14" s="12">
        <v>31.222000000000001</v>
      </c>
      <c r="RF14" s="12">
        <f>RE14/8</f>
        <v>3.9027500000000002</v>
      </c>
      <c r="RG14" s="12">
        <v>3.19</v>
      </c>
      <c r="RH14" s="12">
        <f>RG14/7.5</f>
        <v>0.42533333333333334</v>
      </c>
      <c r="RI14" s="12"/>
      <c r="RJ14" s="14">
        <f>RI14/13</f>
        <v>0</v>
      </c>
      <c r="RM14" s="11" t="s">
        <v>10</v>
      </c>
      <c r="RN14" s="12"/>
      <c r="RO14" s="12">
        <f>RN14/8</f>
        <v>0</v>
      </c>
      <c r="RP14" s="12">
        <v>8.9994999999999994</v>
      </c>
      <c r="RQ14" s="12">
        <f>RP14/15</f>
        <v>0.59996666666666665</v>
      </c>
      <c r="RR14" s="12"/>
      <c r="RS14" s="12"/>
      <c r="RT14" s="12"/>
      <c r="RU14" s="12">
        <f>RT14/8</f>
        <v>0</v>
      </c>
      <c r="RV14" s="12"/>
      <c r="RW14" s="12">
        <f>RV14/7.5</f>
        <v>0</v>
      </c>
      <c r="RX14" s="12"/>
      <c r="RY14" s="14">
        <f>RX14/13</f>
        <v>0</v>
      </c>
      <c r="SB14" s="11" t="s">
        <v>10</v>
      </c>
      <c r="SC14" s="12"/>
      <c r="SD14" s="12">
        <f>SC14/8</f>
        <v>0</v>
      </c>
      <c r="SE14" s="12"/>
      <c r="SF14" s="12">
        <f>SE14/15</f>
        <v>0</v>
      </c>
      <c r="SG14" s="12"/>
      <c r="SH14" s="12"/>
      <c r="SI14" s="12">
        <v>19.847000000000001</v>
      </c>
      <c r="SJ14" s="12">
        <f>SI14/8</f>
        <v>2.4808750000000002</v>
      </c>
      <c r="SK14" s="12">
        <v>19.846</v>
      </c>
      <c r="SL14" s="12">
        <f>SK14/7.5</f>
        <v>2.6461333333333332</v>
      </c>
      <c r="SM14" s="12">
        <v>9.923</v>
      </c>
      <c r="SN14" s="14">
        <f>SM14/13</f>
        <v>0.76330769230769235</v>
      </c>
      <c r="SQ14" s="11" t="s">
        <v>10</v>
      </c>
      <c r="SR14" s="12">
        <v>23.31</v>
      </c>
      <c r="SS14" s="12">
        <f>SR14/8</f>
        <v>2.9137499999999998</v>
      </c>
      <c r="ST14" s="12">
        <v>11.654999999999999</v>
      </c>
      <c r="SU14" s="12">
        <f>ST14/15</f>
        <v>0.77699999999999991</v>
      </c>
      <c r="SV14" s="12"/>
      <c r="SW14" s="12"/>
      <c r="SX14" s="12"/>
      <c r="SY14" s="12">
        <f>SX14/8</f>
        <v>0</v>
      </c>
      <c r="SZ14" s="12"/>
      <c r="TA14" s="12">
        <f>SZ14/7.5</f>
        <v>0</v>
      </c>
      <c r="TB14" s="12"/>
      <c r="TC14" s="14">
        <f>TB14/13</f>
        <v>0</v>
      </c>
      <c r="TH14" s="11" t="s">
        <v>10</v>
      </c>
      <c r="TI14" s="12">
        <f t="shared" ref="TI14:TI26" si="39">+SR14+SC14+RN14+QY14+QJ14</f>
        <v>23.31</v>
      </c>
      <c r="TJ14" s="12">
        <f>TI14/8</f>
        <v>2.9137499999999998</v>
      </c>
      <c r="TK14" s="12">
        <f t="shared" ref="TK14:TK26" si="40">+ST14+SE14+RP14+RA14+QL14</f>
        <v>57.0535</v>
      </c>
      <c r="TL14" s="12">
        <f>TK14/15</f>
        <v>3.8035666666666668</v>
      </c>
      <c r="TM14" s="12">
        <f t="shared" si="4"/>
        <v>0</v>
      </c>
      <c r="TN14" s="13"/>
      <c r="TO14" s="12">
        <f t="shared" si="4"/>
        <v>51.069000000000003</v>
      </c>
      <c r="TP14" s="12">
        <f>TO14/8</f>
        <v>6.3836250000000003</v>
      </c>
      <c r="TQ14" s="12">
        <f t="shared" si="4"/>
        <v>23.036000000000001</v>
      </c>
      <c r="TR14" s="12">
        <f>TQ14/7.5</f>
        <v>3.0714666666666668</v>
      </c>
      <c r="TS14" s="12">
        <f t="shared" si="4"/>
        <v>9.923</v>
      </c>
      <c r="TT14" s="14">
        <f>TS14/13</f>
        <v>0.76330769230769235</v>
      </c>
      <c r="TW14" s="11" t="s">
        <v>10</v>
      </c>
      <c r="TX14" s="12">
        <f t="shared" ref="TX14:TX26" si="41">TI14+PU14</f>
        <v>110.806</v>
      </c>
      <c r="TY14" s="12">
        <f>TX14/10</f>
        <v>11.0806</v>
      </c>
      <c r="TZ14" s="12">
        <f t="shared" ref="TZ14:TZ26" si="42">TK14+PW14</f>
        <v>117.8745</v>
      </c>
      <c r="UA14" s="12">
        <f>TZ14/15</f>
        <v>7.8582999999999998</v>
      </c>
      <c r="UB14" s="12">
        <f t="shared" si="5"/>
        <v>0</v>
      </c>
      <c r="UC14" s="13"/>
      <c r="UD14" s="12">
        <f t="shared" si="6"/>
        <v>63.652000000000001</v>
      </c>
      <c r="UE14" s="12">
        <f>UD14/8</f>
        <v>7.9565000000000001</v>
      </c>
      <c r="UF14" s="12">
        <f t="shared" si="7"/>
        <v>47.87700000000001</v>
      </c>
      <c r="UG14" s="12">
        <f>UF14/5</f>
        <v>9.5754000000000019</v>
      </c>
      <c r="UH14" s="12">
        <f t="shared" si="8"/>
        <v>72.645499999999998</v>
      </c>
      <c r="UI14" s="14">
        <f>UH14/13</f>
        <v>5.5881153846153842</v>
      </c>
    </row>
    <row r="15" spans="1:555" x14ac:dyDescent="0.25">
      <c r="A15" s="13" t="s">
        <v>11</v>
      </c>
      <c r="B15" s="51">
        <f t="shared" si="0"/>
        <v>0.6515873015873016</v>
      </c>
      <c r="C15" s="12">
        <v>0.2</v>
      </c>
      <c r="D15" s="12"/>
      <c r="E15" s="12">
        <v>3.3333333333333333E-2</v>
      </c>
      <c r="F15" s="12"/>
      <c r="G15" s="48">
        <v>0.05</v>
      </c>
      <c r="H15" s="12">
        <v>0.1111111111111111</v>
      </c>
      <c r="I15" s="12">
        <v>0.2</v>
      </c>
      <c r="J15" s="12">
        <v>5.7142857142857141E-2</v>
      </c>
      <c r="K15" s="40">
        <f>+B15/$B$17</f>
        <v>1.375209380234506</v>
      </c>
      <c r="R15" s="11" t="s">
        <v>11</v>
      </c>
      <c r="S15" s="12">
        <v>4.3869999999999996</v>
      </c>
      <c r="T15" s="12">
        <f>S15/5</f>
        <v>0.87739999999999996</v>
      </c>
      <c r="U15" s="54"/>
      <c r="V15" s="54">
        <f t="shared" ref="V15:V21" si="43">U15/20</f>
        <v>0</v>
      </c>
      <c r="W15" s="54"/>
      <c r="X15" s="12">
        <f>W15/30</f>
        <v>0</v>
      </c>
      <c r="Y15" s="12">
        <v>3.6789999999999998</v>
      </c>
      <c r="Z15" s="12">
        <f>Y15/10</f>
        <v>0.3679</v>
      </c>
      <c r="AA15" s="12">
        <v>27.834</v>
      </c>
      <c r="AB15" s="12">
        <f>AA15/5</f>
        <v>5.5667999999999997</v>
      </c>
      <c r="AC15" s="12">
        <v>3.6789999999999998</v>
      </c>
      <c r="AD15" s="14">
        <f>AC15/17.5</f>
        <v>0.21022857142857143</v>
      </c>
      <c r="AH15" s="11" t="s">
        <v>11</v>
      </c>
      <c r="AI15" s="12"/>
      <c r="AJ15" s="12">
        <f>AI15/5</f>
        <v>0</v>
      </c>
      <c r="AK15" s="12"/>
      <c r="AL15" s="12">
        <f t="shared" ref="AL15:AL21" si="44">AK15/20</f>
        <v>0</v>
      </c>
      <c r="AM15" s="12"/>
      <c r="AN15" s="12">
        <f>AM15/30</f>
        <v>0</v>
      </c>
      <c r="AO15" s="12"/>
      <c r="AP15" s="12">
        <f>AO15/10</f>
        <v>0</v>
      </c>
      <c r="AQ15" s="12"/>
      <c r="AR15" s="12">
        <f>AQ15/5</f>
        <v>0</v>
      </c>
      <c r="AS15" s="12"/>
      <c r="AT15" s="14">
        <f>AS15/17.5</f>
        <v>0</v>
      </c>
      <c r="AX15" s="11" t="s">
        <v>11</v>
      </c>
      <c r="AY15" s="12"/>
      <c r="AZ15" s="12">
        <f>AY15/5</f>
        <v>0</v>
      </c>
      <c r="BA15" s="12"/>
      <c r="BB15" s="12">
        <f t="shared" ref="BB15:BB21" si="45">BA15/20</f>
        <v>0</v>
      </c>
      <c r="BC15" s="12"/>
      <c r="BD15" s="12">
        <f>BC15/30</f>
        <v>0</v>
      </c>
      <c r="BE15" s="12"/>
      <c r="BF15" s="12">
        <f>BE15/10</f>
        <v>0</v>
      </c>
      <c r="BG15" s="12"/>
      <c r="BH15" s="12">
        <f>BG15/5</f>
        <v>0</v>
      </c>
      <c r="BI15" s="12"/>
      <c r="BJ15" s="14">
        <f>BI15/17.5</f>
        <v>0</v>
      </c>
      <c r="BN15" s="11" t="s">
        <v>11</v>
      </c>
      <c r="BO15" s="12"/>
      <c r="BP15" s="12">
        <f>BO15/5</f>
        <v>0</v>
      </c>
      <c r="BQ15" s="12"/>
      <c r="BR15" s="12">
        <f t="shared" ref="BR15:BR21" si="46">BQ15/20</f>
        <v>0</v>
      </c>
      <c r="BS15" s="12"/>
      <c r="BT15" s="12">
        <f>BS15/30</f>
        <v>0</v>
      </c>
      <c r="BU15" s="12"/>
      <c r="BV15" s="12">
        <f>BU15/10</f>
        <v>0</v>
      </c>
      <c r="BW15" s="12"/>
      <c r="BX15" s="12">
        <f>BW15/5</f>
        <v>0</v>
      </c>
      <c r="BY15" s="12"/>
      <c r="BZ15" s="14">
        <f>BY15/17.5</f>
        <v>0</v>
      </c>
      <c r="CC15" s="11" t="s">
        <v>11</v>
      </c>
      <c r="CD15" s="12"/>
      <c r="CE15" s="12">
        <f>CD15/5</f>
        <v>0</v>
      </c>
      <c r="CF15" s="12"/>
      <c r="CG15" s="12">
        <f t="shared" ref="CG15:CG21" si="47">CF15/20</f>
        <v>0</v>
      </c>
      <c r="CH15" s="12"/>
      <c r="CI15" s="12">
        <f>CH15/30</f>
        <v>0</v>
      </c>
      <c r="CJ15" s="12"/>
      <c r="CK15" s="12">
        <f>CJ15/10</f>
        <v>0</v>
      </c>
      <c r="CL15" s="12"/>
      <c r="CM15" s="12">
        <f>CL15/5</f>
        <v>0</v>
      </c>
      <c r="CN15" s="12"/>
      <c r="CO15" s="14">
        <f>CN15/17.5</f>
        <v>0</v>
      </c>
      <c r="CR15" s="11" t="s">
        <v>11</v>
      </c>
      <c r="CS15" s="12">
        <f t="shared" si="9"/>
        <v>4.3869999999999996</v>
      </c>
      <c r="CT15" s="12">
        <f>CS15/5</f>
        <v>0.87739999999999996</v>
      </c>
      <c r="CU15" s="12">
        <f t="shared" si="10"/>
        <v>0</v>
      </c>
      <c r="CV15" s="12">
        <f t="shared" ref="CV15:CV21" si="48">CU15/20</f>
        <v>0</v>
      </c>
      <c r="CW15" s="12">
        <f>CH15+BS15+BC15+AM15+W15</f>
        <v>0</v>
      </c>
      <c r="CX15" s="12">
        <f>CW15/30</f>
        <v>0</v>
      </c>
      <c r="CY15" s="12">
        <f t="shared" si="11"/>
        <v>3.6789999999999998</v>
      </c>
      <c r="CZ15" s="12">
        <f>CY15/10</f>
        <v>0.3679</v>
      </c>
      <c r="DA15" s="12">
        <f t="shared" si="12"/>
        <v>27.834</v>
      </c>
      <c r="DB15" s="12">
        <f>DA15/5</f>
        <v>5.5667999999999997</v>
      </c>
      <c r="DC15" s="12">
        <f t="shared" si="13"/>
        <v>3.6789999999999998</v>
      </c>
      <c r="DD15" s="14">
        <f>DC15/17.5</f>
        <v>0.21022857142857143</v>
      </c>
      <c r="DG15" s="11" t="s">
        <v>11</v>
      </c>
      <c r="DH15" s="12"/>
      <c r="DI15" s="12">
        <f>DH15/5</f>
        <v>0</v>
      </c>
      <c r="DJ15" s="12">
        <v>1.8825000000000001</v>
      </c>
      <c r="DK15" s="12">
        <f t="shared" ref="DK15:DK21" si="49">DJ15/20</f>
        <v>9.4125E-2</v>
      </c>
      <c r="DL15" s="12"/>
      <c r="DM15" s="12">
        <f>DL15/30</f>
        <v>0</v>
      </c>
      <c r="DN15" s="12">
        <v>3.7650000000000001</v>
      </c>
      <c r="DO15" s="12">
        <f>DN15/10</f>
        <v>0.3765</v>
      </c>
      <c r="DP15" s="12">
        <v>3.7650000000000001</v>
      </c>
      <c r="DQ15" s="12">
        <f>DP15/5</f>
        <v>0.753</v>
      </c>
      <c r="DR15" s="12">
        <v>1.8825000000000001</v>
      </c>
      <c r="DS15" s="14">
        <f>DR15/17.5</f>
        <v>0.10757142857142858</v>
      </c>
      <c r="DV15" s="11" t="s">
        <v>11</v>
      </c>
      <c r="DW15" s="12"/>
      <c r="DX15" s="12">
        <f>DW15/5</f>
        <v>0</v>
      </c>
      <c r="DY15" s="12"/>
      <c r="DZ15" s="12">
        <f t="shared" ref="DZ15:DZ21" si="50">DY15/20</f>
        <v>0</v>
      </c>
      <c r="EA15" s="12"/>
      <c r="EB15" s="12">
        <f>EA15/30</f>
        <v>0</v>
      </c>
      <c r="EC15" s="12">
        <v>8.0030000000000001</v>
      </c>
      <c r="ED15" s="12">
        <f>EC15/10</f>
        <v>0.80030000000000001</v>
      </c>
      <c r="EE15" s="12"/>
      <c r="EF15" s="12">
        <f>EE15/5</f>
        <v>0</v>
      </c>
      <c r="EG15" s="12"/>
      <c r="EH15" s="14">
        <f>EG15/17.5</f>
        <v>0</v>
      </c>
      <c r="EK15" s="11" t="s">
        <v>11</v>
      </c>
      <c r="EL15" s="12">
        <v>25.1</v>
      </c>
      <c r="EM15" s="12">
        <f>EL15/5</f>
        <v>5.0200000000000005</v>
      </c>
      <c r="EN15" s="12"/>
      <c r="EO15" s="12">
        <f t="shared" ref="EO15:EO21" si="51">EN15/20</f>
        <v>0</v>
      </c>
      <c r="EP15" s="12">
        <v>25.102</v>
      </c>
      <c r="EQ15" s="12">
        <f>EP15/30</f>
        <v>0.83673333333333333</v>
      </c>
      <c r="ER15" s="12">
        <v>25.102</v>
      </c>
      <c r="ES15" s="12">
        <f>ER15/10</f>
        <v>2.5102000000000002</v>
      </c>
      <c r="ET15" s="12"/>
      <c r="EU15" s="12">
        <f>ET15/5</f>
        <v>0</v>
      </c>
      <c r="EV15" s="12"/>
      <c r="EW15" s="14">
        <f>EV15/17.5</f>
        <v>0</v>
      </c>
      <c r="EZ15" s="11" t="s">
        <v>11</v>
      </c>
      <c r="FA15" s="12">
        <v>67.472999999999999</v>
      </c>
      <c r="FB15" s="12">
        <f>FA15/5</f>
        <v>13.4946</v>
      </c>
      <c r="FC15" s="12">
        <v>17.132000000000001</v>
      </c>
      <c r="FD15" s="12">
        <f t="shared" ref="FD15:FD21" si="52">FC15/20</f>
        <v>0.85660000000000003</v>
      </c>
      <c r="FE15" s="12">
        <v>33.721499999999999</v>
      </c>
      <c r="FF15" s="12">
        <f>FE15/30</f>
        <v>1.12405</v>
      </c>
      <c r="FG15" s="12"/>
      <c r="FH15" s="12">
        <f>FG15/10</f>
        <v>0</v>
      </c>
      <c r="FI15" s="12"/>
      <c r="FJ15" s="12">
        <f>FI15/5</f>
        <v>0</v>
      </c>
      <c r="FK15" s="12">
        <v>14.4665</v>
      </c>
      <c r="FL15" s="14">
        <f>FK15/17.5</f>
        <v>0.82665714285714287</v>
      </c>
      <c r="FO15" s="11" t="s">
        <v>11</v>
      </c>
      <c r="FP15" s="12"/>
      <c r="FQ15" s="12">
        <f>FP15/5</f>
        <v>0</v>
      </c>
      <c r="FR15" s="12"/>
      <c r="FS15" s="12">
        <f t="shared" ref="FS15:FS21" si="53">FR15/20</f>
        <v>0</v>
      </c>
      <c r="FT15" s="12"/>
      <c r="FU15" s="12">
        <f>FT15/30</f>
        <v>0</v>
      </c>
      <c r="FV15" s="12"/>
      <c r="FW15" s="12">
        <f>FV15/10</f>
        <v>0</v>
      </c>
      <c r="FX15" s="12"/>
      <c r="FY15" s="12">
        <f>FX15/5</f>
        <v>0</v>
      </c>
      <c r="FZ15" s="12"/>
      <c r="GA15" s="14">
        <f>FZ15/17.5</f>
        <v>0</v>
      </c>
      <c r="GD15" s="11" t="s">
        <v>11</v>
      </c>
      <c r="GE15" s="12">
        <f t="shared" si="14"/>
        <v>92.573000000000008</v>
      </c>
      <c r="GF15" s="12">
        <f>GE15/5</f>
        <v>18.514600000000002</v>
      </c>
      <c r="GG15" s="12">
        <f t="shared" si="15"/>
        <v>19.014500000000002</v>
      </c>
      <c r="GH15" s="12">
        <f t="shared" ref="GH15:GH21" si="54">GG15/20</f>
        <v>0.95072500000000004</v>
      </c>
      <c r="GI15" s="12">
        <f>FT15+FE15+EP15+EA15+DL15</f>
        <v>58.823499999999996</v>
      </c>
      <c r="GJ15" s="12">
        <f>GI15/30</f>
        <v>1.9607833333333331</v>
      </c>
      <c r="GK15" s="12">
        <f t="shared" si="16"/>
        <v>36.870000000000005</v>
      </c>
      <c r="GL15" s="12">
        <f>GK15/10</f>
        <v>3.6870000000000003</v>
      </c>
      <c r="GM15" s="12">
        <f t="shared" si="17"/>
        <v>3.7650000000000001</v>
      </c>
      <c r="GN15" s="12">
        <f>GM15/5</f>
        <v>0.753</v>
      </c>
      <c r="GO15" s="12">
        <f t="shared" si="18"/>
        <v>16.349</v>
      </c>
      <c r="GP15" s="14">
        <f>GO15/17.5</f>
        <v>0.93422857142857141</v>
      </c>
      <c r="GT15" s="11" t="s">
        <v>11</v>
      </c>
      <c r="GU15" s="12">
        <f t="shared" si="19"/>
        <v>96.960000000000008</v>
      </c>
      <c r="GV15" s="12">
        <f>GU15/5</f>
        <v>19.392000000000003</v>
      </c>
      <c r="GW15" s="12">
        <f t="shared" si="20"/>
        <v>19.014500000000002</v>
      </c>
      <c r="GX15" s="12">
        <f t="shared" ref="GX15:GX21" si="55">GW15/20</f>
        <v>0.95072500000000004</v>
      </c>
      <c r="GY15" s="12">
        <f>GI15+CW15</f>
        <v>58.823499999999996</v>
      </c>
      <c r="GZ15" s="12">
        <f>GY15/30</f>
        <v>1.9607833333333331</v>
      </c>
      <c r="HA15" s="12">
        <f t="shared" si="21"/>
        <v>40.549000000000007</v>
      </c>
      <c r="HB15" s="12">
        <f>HA15/10</f>
        <v>4.0549000000000008</v>
      </c>
      <c r="HC15" s="12">
        <f t="shared" si="22"/>
        <v>31.599</v>
      </c>
      <c r="HD15" s="12">
        <f>HC15/5</f>
        <v>6.3197999999999999</v>
      </c>
      <c r="HE15" s="12">
        <f t="shared" si="23"/>
        <v>20.027999999999999</v>
      </c>
      <c r="HF15" s="14">
        <f>HE15/17.5</f>
        <v>1.1444571428571428</v>
      </c>
      <c r="HI15" s="11" t="s">
        <v>11</v>
      </c>
      <c r="HJ15" s="12"/>
      <c r="HK15" s="12">
        <f>HJ15/5</f>
        <v>0</v>
      </c>
      <c r="HL15" s="12"/>
      <c r="HM15" s="12">
        <f t="shared" ref="HM15:HM21" si="56">HL15/20</f>
        <v>0</v>
      </c>
      <c r="HN15" s="12"/>
      <c r="HO15" s="12">
        <f>HN15/30</f>
        <v>0</v>
      </c>
      <c r="HP15" s="12">
        <v>67.472999999999999</v>
      </c>
      <c r="HQ15" s="12">
        <f>HP15/10</f>
        <v>6.7473000000000001</v>
      </c>
      <c r="HR15" s="12"/>
      <c r="HS15" s="12">
        <f>HR15/5</f>
        <v>0</v>
      </c>
      <c r="HT15" s="12"/>
      <c r="HU15" s="14">
        <f>HT15/17.5</f>
        <v>0</v>
      </c>
      <c r="HY15" s="11" t="s">
        <v>11</v>
      </c>
      <c r="HZ15" s="12">
        <v>4.4550000000000001</v>
      </c>
      <c r="IA15" s="12">
        <f>HZ15/5</f>
        <v>0.89100000000000001</v>
      </c>
      <c r="IB15" s="12"/>
      <c r="IC15" s="12">
        <f t="shared" ref="IC15:IC21" si="57">IB15/20</f>
        <v>0</v>
      </c>
      <c r="ID15" s="12"/>
      <c r="IE15" s="12">
        <f>ID15/30</f>
        <v>0</v>
      </c>
      <c r="IF15" s="12"/>
      <c r="IG15" s="12">
        <f>IF15/10</f>
        <v>0</v>
      </c>
      <c r="IH15" s="12"/>
      <c r="II15" s="12">
        <f>IH15/5</f>
        <v>0</v>
      </c>
      <c r="IJ15" s="12"/>
      <c r="IK15" s="14">
        <f>IJ15/17.5</f>
        <v>0</v>
      </c>
      <c r="IO15" s="11" t="s">
        <v>11</v>
      </c>
      <c r="IP15" s="12"/>
      <c r="IQ15" s="12">
        <f>IP15/5</f>
        <v>0</v>
      </c>
      <c r="IR15" s="12">
        <f>35.9635+33.736</f>
        <v>69.6995</v>
      </c>
      <c r="IS15" s="12">
        <f t="shared" ref="IS15:IS21" si="58">IR15/20</f>
        <v>3.4849749999999999</v>
      </c>
      <c r="IT15" s="12">
        <v>33.735999999999997</v>
      </c>
      <c r="IU15" s="12">
        <f>IT15/30</f>
        <v>1.1245333333333332</v>
      </c>
      <c r="IV15" s="12"/>
      <c r="IW15" s="12">
        <f>IV15/10</f>
        <v>0</v>
      </c>
      <c r="IX15" s="12">
        <v>8.6690000000000005</v>
      </c>
      <c r="IY15" s="12">
        <f>IX15/5</f>
        <v>1.7338</v>
      </c>
      <c r="IZ15" s="12">
        <v>35.963500000000003</v>
      </c>
      <c r="JA15" s="14">
        <f>IZ15/17.5</f>
        <v>2.0550571428571431</v>
      </c>
      <c r="JE15" s="11" t="s">
        <v>11</v>
      </c>
      <c r="JF15" s="12"/>
      <c r="JG15" s="12">
        <f>JF15/5</f>
        <v>0</v>
      </c>
      <c r="JH15" s="12"/>
      <c r="JI15" s="12">
        <f t="shared" ref="JI15:JI21" si="59">JH15/20</f>
        <v>0</v>
      </c>
      <c r="JJ15" s="12"/>
      <c r="JK15" s="12">
        <f>JJ15/30</f>
        <v>0</v>
      </c>
      <c r="JL15" s="12"/>
      <c r="JM15" s="12">
        <f>JL15/10</f>
        <v>0</v>
      </c>
      <c r="JN15" s="12"/>
      <c r="JO15" s="12">
        <f>JN15/5</f>
        <v>0</v>
      </c>
      <c r="JP15" s="12"/>
      <c r="JQ15" s="14">
        <f>JP15/17.5</f>
        <v>0</v>
      </c>
      <c r="JT15" s="11" t="s">
        <v>11</v>
      </c>
      <c r="JU15" s="12"/>
      <c r="JV15" s="12">
        <f>JU15/5</f>
        <v>0</v>
      </c>
      <c r="JW15" s="12"/>
      <c r="JX15" s="12">
        <f t="shared" ref="JX15:JX21" si="60">JW15/20</f>
        <v>0</v>
      </c>
      <c r="JY15" s="12"/>
      <c r="JZ15" s="12">
        <f>JY15/30</f>
        <v>0</v>
      </c>
      <c r="KA15" s="12">
        <v>9.7439999999999998</v>
      </c>
      <c r="KB15" s="12">
        <f>KA15/10</f>
        <v>0.97439999999999993</v>
      </c>
      <c r="KC15" s="12"/>
      <c r="KD15" s="12">
        <f>KC15/5</f>
        <v>0</v>
      </c>
      <c r="KE15" s="12"/>
      <c r="KF15" s="14">
        <f>KE15/17.5</f>
        <v>0</v>
      </c>
      <c r="KI15" s="11" t="s">
        <v>11</v>
      </c>
      <c r="KJ15" s="12"/>
      <c r="KK15" s="12">
        <f>KJ15/5</f>
        <v>0</v>
      </c>
      <c r="KL15" s="12"/>
      <c r="KM15" s="12">
        <f t="shared" ref="KM15:KM21" si="61">KL15/20</f>
        <v>0</v>
      </c>
      <c r="KN15" s="12"/>
      <c r="KO15" s="12">
        <f>KN15/30</f>
        <v>0</v>
      </c>
      <c r="KP15" s="12"/>
      <c r="KQ15" s="12">
        <f>KP15/10</f>
        <v>0</v>
      </c>
      <c r="KR15" s="12"/>
      <c r="KS15" s="12">
        <f>KR15/5</f>
        <v>0</v>
      </c>
      <c r="KT15" s="12"/>
      <c r="KU15" s="14">
        <f>KT15/17.5</f>
        <v>0</v>
      </c>
      <c r="KX15" s="11" t="s">
        <v>11</v>
      </c>
      <c r="KY15" s="12">
        <f t="shared" si="24"/>
        <v>4.4550000000000001</v>
      </c>
      <c r="KZ15" s="12">
        <f>KY15/5</f>
        <v>0.89100000000000001</v>
      </c>
      <c r="LA15" s="12">
        <f t="shared" si="25"/>
        <v>69.6995</v>
      </c>
      <c r="LB15" s="12">
        <f t="shared" ref="LB15:LB21" si="62">LA15/20</f>
        <v>3.4849749999999999</v>
      </c>
      <c r="LC15" s="12">
        <f>JY15+JJ15+IT15+ID15+HN15</f>
        <v>33.735999999999997</v>
      </c>
      <c r="LD15" s="12">
        <f>LC15/30</f>
        <v>1.1245333333333332</v>
      </c>
      <c r="LE15" s="12">
        <f t="shared" si="26"/>
        <v>77.216999999999999</v>
      </c>
      <c r="LF15" s="12">
        <f>LE15/10</f>
        <v>7.7217000000000002</v>
      </c>
      <c r="LG15" s="12">
        <f t="shared" si="27"/>
        <v>8.6690000000000005</v>
      </c>
      <c r="LH15" s="12">
        <f>LG15/5</f>
        <v>1.7338</v>
      </c>
      <c r="LI15" s="12">
        <f t="shared" si="28"/>
        <v>35.963500000000003</v>
      </c>
      <c r="LJ15" s="14">
        <f>LI15/17.5</f>
        <v>2.0550571428571431</v>
      </c>
      <c r="LN15" s="11" t="s">
        <v>11</v>
      </c>
      <c r="LO15" s="12">
        <f t="shared" si="29"/>
        <v>101.41500000000001</v>
      </c>
      <c r="LP15" s="12">
        <f>LO15/5</f>
        <v>20.283000000000001</v>
      </c>
      <c r="LQ15" s="12">
        <f t="shared" si="30"/>
        <v>88.713999999999999</v>
      </c>
      <c r="LR15" s="12">
        <f t="shared" ref="LR15:LR21" si="63">LQ15/20</f>
        <v>4.4356999999999998</v>
      </c>
      <c r="LS15" s="12">
        <f>LC15+GY15</f>
        <v>92.559499999999986</v>
      </c>
      <c r="LT15" s="12">
        <f>LS15/30</f>
        <v>3.085316666666666</v>
      </c>
      <c r="LU15" s="12">
        <f t="shared" si="31"/>
        <v>117.76600000000001</v>
      </c>
      <c r="LV15" s="12">
        <f>LU15/10</f>
        <v>11.7766</v>
      </c>
      <c r="LW15" s="12">
        <f t="shared" si="32"/>
        <v>40.268000000000001</v>
      </c>
      <c r="LX15" s="12">
        <f>LW15/5</f>
        <v>8.0535999999999994</v>
      </c>
      <c r="LY15" s="12">
        <f t="shared" si="33"/>
        <v>55.991500000000002</v>
      </c>
      <c r="LZ15" s="14">
        <f>LY15/17.5</f>
        <v>3.1995142857142858</v>
      </c>
      <c r="MC15" s="11" t="s">
        <v>11</v>
      </c>
      <c r="MD15" s="12"/>
      <c r="ME15" s="12">
        <f>MD15/5</f>
        <v>0</v>
      </c>
      <c r="MF15" s="12"/>
      <c r="MG15" s="12">
        <f t="shared" ref="MG15:MG21" si="64">MF15/20</f>
        <v>0</v>
      </c>
      <c r="MH15" s="12"/>
      <c r="MI15" s="12">
        <f>MH15/30</f>
        <v>0</v>
      </c>
      <c r="MJ15" s="12"/>
      <c r="MK15" s="12">
        <f>MJ15/10</f>
        <v>0</v>
      </c>
      <c r="ML15" s="12"/>
      <c r="MM15" s="12">
        <f>ML15/5</f>
        <v>0</v>
      </c>
      <c r="MN15" s="12"/>
      <c r="MO15" s="14">
        <f>MN15/17.5</f>
        <v>0</v>
      </c>
      <c r="MS15" s="11" t="s">
        <v>11</v>
      </c>
      <c r="MT15" s="12">
        <v>4.5970000000000004</v>
      </c>
      <c r="MU15" s="12">
        <f>MT15/5</f>
        <v>0.91940000000000011</v>
      </c>
      <c r="MV15" s="12"/>
      <c r="MW15" s="12">
        <f t="shared" ref="MW15:MW21" si="65">MV15/20</f>
        <v>0</v>
      </c>
      <c r="MX15" s="12"/>
      <c r="MY15" s="12">
        <f>MX15/30</f>
        <v>0</v>
      </c>
      <c r="MZ15" s="12"/>
      <c r="NA15" s="12">
        <f>MZ15/10</f>
        <v>0</v>
      </c>
      <c r="NB15" s="12"/>
      <c r="NC15" s="12">
        <f>NB15/5</f>
        <v>0</v>
      </c>
      <c r="ND15" s="12"/>
      <c r="NE15" s="14">
        <f>ND15/17.5</f>
        <v>0</v>
      </c>
      <c r="NI15" s="11" t="s">
        <v>11</v>
      </c>
      <c r="NJ15" s="12">
        <v>38.192</v>
      </c>
      <c r="NK15" s="12">
        <f>NJ15/5</f>
        <v>7.6383999999999999</v>
      </c>
      <c r="NL15" s="12">
        <v>0.76200000000000001</v>
      </c>
      <c r="NM15" s="12">
        <f t="shared" ref="NM15:NM21" si="66">NL15/20</f>
        <v>3.8100000000000002E-2</v>
      </c>
      <c r="NN15" s="12">
        <v>9.1940000000000008</v>
      </c>
      <c r="NO15" s="12">
        <f>NN15/30</f>
        <v>0.30646666666666672</v>
      </c>
      <c r="NP15" s="12"/>
      <c r="NQ15" s="12">
        <f>NP15/10</f>
        <v>0</v>
      </c>
      <c r="NR15" s="12">
        <v>1.478</v>
      </c>
      <c r="NS15" s="12">
        <f>NR15/5</f>
        <v>0.29559999999999997</v>
      </c>
      <c r="NT15" s="12"/>
      <c r="NU15" s="14">
        <f>NT15/17.5</f>
        <v>0</v>
      </c>
      <c r="NY15" s="11" t="s">
        <v>11</v>
      </c>
      <c r="NZ15" s="12">
        <v>12.512</v>
      </c>
      <c r="OA15" s="12">
        <f>NZ15/5</f>
        <v>2.5024000000000002</v>
      </c>
      <c r="OB15" s="12">
        <f>16.715+16.688</f>
        <v>33.402999999999999</v>
      </c>
      <c r="OC15" s="12">
        <f t="shared" ref="OC15:OC21" si="67">OB15/20</f>
        <v>1.67015</v>
      </c>
      <c r="OD15" s="12">
        <f>4.597+4.597</f>
        <v>9.1940000000000008</v>
      </c>
      <c r="OE15" s="12">
        <f>OD15/30</f>
        <v>0.30646666666666672</v>
      </c>
      <c r="OF15" s="12">
        <v>11.444000000000001</v>
      </c>
      <c r="OG15" s="12">
        <f>OF15/10</f>
        <v>1.1444000000000001</v>
      </c>
      <c r="OH15" s="12">
        <v>31.029</v>
      </c>
      <c r="OI15" s="12">
        <f>OH15/5</f>
        <v>6.2058</v>
      </c>
      <c r="OJ15" s="12">
        <f>15.671+15.698</f>
        <v>31.369</v>
      </c>
      <c r="OK15" s="14">
        <f>OJ15/17.5</f>
        <v>1.7925142857142857</v>
      </c>
      <c r="ON15" s="11" t="s">
        <v>11</v>
      </c>
      <c r="OO15" s="12">
        <v>20.972999999999999</v>
      </c>
      <c r="OP15" s="12">
        <f>OO15/5</f>
        <v>4.1945999999999994</v>
      </c>
      <c r="OQ15" s="12">
        <f>5.052+5.052</f>
        <v>10.103999999999999</v>
      </c>
      <c r="OR15" s="12">
        <f t="shared" ref="OR15:OR21" si="68">OQ15/20</f>
        <v>0.50519999999999998</v>
      </c>
      <c r="OS15" s="12"/>
      <c r="OT15" s="12">
        <f>OS15/30</f>
        <v>0</v>
      </c>
      <c r="OU15" s="12">
        <v>22.616</v>
      </c>
      <c r="OV15" s="12">
        <f>OU15/10</f>
        <v>2.2616000000000001</v>
      </c>
      <c r="OW15" s="12">
        <v>21.771999999999998</v>
      </c>
      <c r="OX15" s="12">
        <f>OW15/5</f>
        <v>4.3544</v>
      </c>
      <c r="OY15" s="12">
        <f>5.052+5.052</f>
        <v>10.103999999999999</v>
      </c>
      <c r="OZ15" s="14">
        <f>OY15/17.5</f>
        <v>0.57737142857142854</v>
      </c>
      <c r="PE15" s="11" t="s">
        <v>11</v>
      </c>
      <c r="PF15" s="12">
        <f t="shared" si="34"/>
        <v>76.273999999999987</v>
      </c>
      <c r="PG15" s="12">
        <f>PF15/5</f>
        <v>15.254799999999998</v>
      </c>
      <c r="PH15" s="12">
        <f t="shared" si="35"/>
        <v>44.268999999999998</v>
      </c>
      <c r="PI15" s="12">
        <f t="shared" ref="PI15:PI21" si="69">PH15/20</f>
        <v>2.2134499999999999</v>
      </c>
      <c r="PJ15" s="12">
        <f t="shared" si="36"/>
        <v>18.388000000000002</v>
      </c>
      <c r="PK15" s="12">
        <f>PJ15/30</f>
        <v>0.61293333333333344</v>
      </c>
      <c r="PL15" s="12">
        <f t="shared" si="1"/>
        <v>34.06</v>
      </c>
      <c r="PM15" s="12">
        <f>PL15/10</f>
        <v>3.4060000000000001</v>
      </c>
      <c r="PN15" s="12">
        <f t="shared" si="2"/>
        <v>54.279000000000003</v>
      </c>
      <c r="PO15" s="12">
        <f>PN15/5</f>
        <v>10.8558</v>
      </c>
      <c r="PP15" s="12">
        <f t="shared" si="3"/>
        <v>41.472999999999999</v>
      </c>
      <c r="PQ15" s="14">
        <f>PP15/17.5</f>
        <v>2.3698857142857142</v>
      </c>
      <c r="PT15" s="11" t="s">
        <v>11</v>
      </c>
      <c r="PU15" s="12">
        <f t="shared" si="37"/>
        <v>177.68899999999999</v>
      </c>
      <c r="PV15" s="12">
        <f>PU15/4.5</f>
        <v>39.486444444444444</v>
      </c>
      <c r="PW15" s="12">
        <f t="shared" si="38"/>
        <v>132.983</v>
      </c>
      <c r="PX15" s="12">
        <f t="shared" ref="PX15:PX21" si="70">PW15/20</f>
        <v>6.6491500000000006</v>
      </c>
      <c r="PY15" s="12">
        <f t="shared" si="38"/>
        <v>110.94749999999999</v>
      </c>
      <c r="PZ15" s="12">
        <f>PY15/30</f>
        <v>3.6982499999999998</v>
      </c>
      <c r="QA15" s="12">
        <f t="shared" si="38"/>
        <v>151.82600000000002</v>
      </c>
      <c r="QB15" s="12">
        <f>QA15/9</f>
        <v>16.869555555555557</v>
      </c>
      <c r="QC15" s="12">
        <f t="shared" si="38"/>
        <v>94.546999999999997</v>
      </c>
      <c r="QD15" s="12">
        <f>QC15/4</f>
        <v>23.636749999999999</v>
      </c>
      <c r="QE15" s="12">
        <f t="shared" si="38"/>
        <v>97.464500000000001</v>
      </c>
      <c r="QF15" s="14">
        <f>QE15/17.5</f>
        <v>5.5693999999999999</v>
      </c>
      <c r="QI15" s="11" t="s">
        <v>11</v>
      </c>
      <c r="QJ15" s="12">
        <v>27.26</v>
      </c>
      <c r="QK15" s="12">
        <f>QJ15/5</f>
        <v>5.452</v>
      </c>
      <c r="QL15" s="12">
        <v>2.351</v>
      </c>
      <c r="QM15" s="12">
        <f t="shared" ref="QM15:QM21" si="71">QL15/20</f>
        <v>0.11755</v>
      </c>
      <c r="QN15" s="12">
        <v>4.702</v>
      </c>
      <c r="QO15" s="12">
        <f>QN15/30</f>
        <v>0.15673333333333334</v>
      </c>
      <c r="QP15" s="12">
        <v>20.129000000000001</v>
      </c>
      <c r="QQ15" s="12">
        <f>QP15/10</f>
        <v>2.0129000000000001</v>
      </c>
      <c r="QR15" s="12"/>
      <c r="QS15" s="12">
        <f>QR15/5</f>
        <v>0</v>
      </c>
      <c r="QT15" s="12">
        <v>2.351</v>
      </c>
      <c r="QU15" s="14">
        <f>QT15/17.5</f>
        <v>0.13434285714285715</v>
      </c>
      <c r="QX15" s="11" t="s">
        <v>11</v>
      </c>
      <c r="QY15" s="12"/>
      <c r="QZ15" s="12">
        <f>QY15/5</f>
        <v>0</v>
      </c>
      <c r="RA15" s="12">
        <v>9.2999999999999999E-2</v>
      </c>
      <c r="RB15" s="12">
        <f t="shared" ref="RB15:RB21" si="72">RA15/20</f>
        <v>4.6499999999999996E-3</v>
      </c>
      <c r="RC15" s="12">
        <v>2.93</v>
      </c>
      <c r="RD15" s="12">
        <f>RC15/30</f>
        <v>9.7666666666666666E-2</v>
      </c>
      <c r="RE15" s="12">
        <v>9.2999999999999999E-2</v>
      </c>
      <c r="RF15" s="12">
        <f>RE15/10</f>
        <v>9.2999999999999992E-3</v>
      </c>
      <c r="RG15" s="12">
        <v>9.2999999999999999E-2</v>
      </c>
      <c r="RH15" s="12">
        <f>RG15/5</f>
        <v>1.8599999999999998E-2</v>
      </c>
      <c r="RI15" s="12">
        <v>9.2999999999999999E-2</v>
      </c>
      <c r="RJ15" s="14">
        <f>RI15/17.5</f>
        <v>5.3142857142857141E-3</v>
      </c>
      <c r="RM15" s="11" t="s">
        <v>11</v>
      </c>
      <c r="RN15" s="12"/>
      <c r="RO15" s="12">
        <f>RN15/5</f>
        <v>0</v>
      </c>
      <c r="RP15" s="12">
        <v>3.3740000000000001</v>
      </c>
      <c r="RQ15" s="12">
        <f t="shared" ref="RQ15:RQ21" si="73">RP15/20</f>
        <v>0.16870000000000002</v>
      </c>
      <c r="RR15" s="12"/>
      <c r="RS15" s="12">
        <f>RR15/30</f>
        <v>0</v>
      </c>
      <c r="RT15" s="12"/>
      <c r="RU15" s="12">
        <f>RT15/10</f>
        <v>0</v>
      </c>
      <c r="RV15" s="12"/>
      <c r="RW15" s="12">
        <f>RV15/5</f>
        <v>0</v>
      </c>
      <c r="RX15" s="12">
        <v>3.3740000000000001</v>
      </c>
      <c r="RY15" s="14">
        <f>RX15/17.5</f>
        <v>0.1928</v>
      </c>
      <c r="SB15" s="11" t="s">
        <v>11</v>
      </c>
      <c r="SC15" s="12"/>
      <c r="SD15" s="12">
        <f>SC15/5</f>
        <v>0</v>
      </c>
      <c r="SE15" s="12">
        <v>8.8834999999999997</v>
      </c>
      <c r="SF15" s="12">
        <f t="shared" ref="SF15:SF21" si="74">SE15/20</f>
        <v>0.44417499999999999</v>
      </c>
      <c r="SG15" s="12"/>
      <c r="SH15" s="12">
        <f>SG15/30</f>
        <v>0</v>
      </c>
      <c r="SI15" s="12"/>
      <c r="SJ15" s="12">
        <f>SI15/10</f>
        <v>0</v>
      </c>
      <c r="SK15" s="12">
        <v>13.882</v>
      </c>
      <c r="SL15" s="12">
        <f>SK15/5</f>
        <v>2.7763999999999998</v>
      </c>
      <c r="SM15" s="12">
        <v>9.8710000000000004</v>
      </c>
      <c r="SN15" s="14">
        <f>SM15/17.5</f>
        <v>0.56405714285714292</v>
      </c>
      <c r="SQ15" s="11" t="s">
        <v>11</v>
      </c>
      <c r="SR15" s="12">
        <v>11.757</v>
      </c>
      <c r="SS15" s="12">
        <f>SR15/5</f>
        <v>2.3513999999999999</v>
      </c>
      <c r="ST15" s="12"/>
      <c r="SU15" s="12">
        <f t="shared" ref="SU15:SU21" si="75">ST15/20</f>
        <v>0</v>
      </c>
      <c r="SV15" s="12"/>
      <c r="SW15" s="12">
        <f>SV15/30</f>
        <v>0</v>
      </c>
      <c r="SX15" s="12"/>
      <c r="SY15" s="12">
        <f>SX15/10</f>
        <v>0</v>
      </c>
      <c r="SZ15" s="12"/>
      <c r="TA15" s="12">
        <f>SZ15/5</f>
        <v>0</v>
      </c>
      <c r="TB15" s="12"/>
      <c r="TC15" s="14">
        <f>TB15/17.5</f>
        <v>0</v>
      </c>
      <c r="TH15" s="11" t="s">
        <v>11</v>
      </c>
      <c r="TI15" s="12">
        <f t="shared" si="39"/>
        <v>39.017000000000003</v>
      </c>
      <c r="TJ15" s="12">
        <f>TI15/5</f>
        <v>7.8034000000000008</v>
      </c>
      <c r="TK15" s="12">
        <f t="shared" si="40"/>
        <v>14.701499999999999</v>
      </c>
      <c r="TL15" s="12">
        <f t="shared" ref="TL15:TL21" si="76">TK15/20</f>
        <v>0.73507499999999992</v>
      </c>
      <c r="TM15" s="12">
        <f t="shared" si="4"/>
        <v>7.6319999999999997</v>
      </c>
      <c r="TN15" s="12">
        <f>TM15/30</f>
        <v>0.25440000000000002</v>
      </c>
      <c r="TO15" s="12">
        <f t="shared" si="4"/>
        <v>20.222000000000001</v>
      </c>
      <c r="TP15" s="12">
        <f>TO15/10</f>
        <v>2.0222000000000002</v>
      </c>
      <c r="TQ15" s="12">
        <f t="shared" si="4"/>
        <v>13.975</v>
      </c>
      <c r="TR15" s="12">
        <f>TQ15/5</f>
        <v>2.7949999999999999</v>
      </c>
      <c r="TS15" s="12">
        <f t="shared" si="4"/>
        <v>15.689</v>
      </c>
      <c r="TT15" s="14">
        <f>TS15/17.5</f>
        <v>0.89651428571428571</v>
      </c>
      <c r="TW15" s="11" t="s">
        <v>11</v>
      </c>
      <c r="TX15" s="12">
        <f t="shared" si="41"/>
        <v>216.70599999999999</v>
      </c>
      <c r="TY15" s="12">
        <f>TX15/4.5</f>
        <v>48.156888888888886</v>
      </c>
      <c r="TZ15" s="12">
        <f t="shared" si="42"/>
        <v>147.68450000000001</v>
      </c>
      <c r="UA15" s="12">
        <f t="shared" ref="UA15:UA21" si="77">TZ15/20</f>
        <v>7.3842250000000007</v>
      </c>
      <c r="UB15" s="12">
        <f t="shared" si="5"/>
        <v>118.5795</v>
      </c>
      <c r="UC15" s="12">
        <f>UB15/30</f>
        <v>3.9526499999999998</v>
      </c>
      <c r="UD15" s="12">
        <f t="shared" si="6"/>
        <v>172.04800000000003</v>
      </c>
      <c r="UE15" s="12">
        <f>UD15/9</f>
        <v>19.116444444444447</v>
      </c>
      <c r="UF15" s="12">
        <f t="shared" si="7"/>
        <v>108.52199999999999</v>
      </c>
      <c r="UG15" s="12">
        <f>UF15/4</f>
        <v>27.130499999999998</v>
      </c>
      <c r="UH15" s="12">
        <f t="shared" si="8"/>
        <v>113.15350000000001</v>
      </c>
      <c r="UI15" s="14">
        <f>UH15/17.5</f>
        <v>6.4659142857142866</v>
      </c>
    </row>
    <row r="16" spans="1:555" x14ac:dyDescent="0.25">
      <c r="A16" s="13" t="s">
        <v>12</v>
      </c>
      <c r="B16" s="51">
        <f t="shared" si="0"/>
        <v>0.55714285714285716</v>
      </c>
      <c r="C16" s="12">
        <v>0.13333333333333333</v>
      </c>
      <c r="D16" s="12"/>
      <c r="E16" s="12">
        <v>3.3333333333333333E-2</v>
      </c>
      <c r="F16" s="12"/>
      <c r="G16" s="13"/>
      <c r="H16" s="12">
        <v>8.3333333333333329E-2</v>
      </c>
      <c r="I16" s="12">
        <v>0.25</v>
      </c>
      <c r="J16" s="12">
        <v>5.7142857142857141E-2</v>
      </c>
      <c r="K16" s="40">
        <f>+B16/$B$17</f>
        <v>1.1758793969849246</v>
      </c>
      <c r="R16" s="11" t="s">
        <v>12</v>
      </c>
      <c r="S16" s="12">
        <v>3.3330000000000002</v>
      </c>
      <c r="T16" s="12">
        <f>S16/7.5</f>
        <v>0.44440000000000002</v>
      </c>
      <c r="U16" s="54">
        <v>10.638999999999999</v>
      </c>
      <c r="V16" s="54">
        <f t="shared" si="43"/>
        <v>0.53194999999999992</v>
      </c>
      <c r="W16" s="54"/>
      <c r="X16" s="12"/>
      <c r="Y16" s="12">
        <v>10.638999999999999</v>
      </c>
      <c r="Z16" s="12">
        <f>Y16/12</f>
        <v>0.88658333333333328</v>
      </c>
      <c r="AA16" s="12">
        <v>9.266</v>
      </c>
      <c r="AB16" s="12">
        <f>AA16/3.5</f>
        <v>2.6474285714285712</v>
      </c>
      <c r="AC16" s="12">
        <v>1.2849999999999999</v>
      </c>
      <c r="AD16" s="14">
        <f>AC16/17.5</f>
        <v>7.3428571428571426E-2</v>
      </c>
      <c r="AH16" s="11" t="s">
        <v>12</v>
      </c>
      <c r="AI16" s="12"/>
      <c r="AJ16" s="12">
        <f>AI16/7.5</f>
        <v>0</v>
      </c>
      <c r="AK16" s="12"/>
      <c r="AL16" s="12">
        <f t="shared" si="44"/>
        <v>0</v>
      </c>
      <c r="AM16" s="12"/>
      <c r="AN16" s="12"/>
      <c r="AO16" s="12"/>
      <c r="AP16" s="12">
        <f>AO16/12</f>
        <v>0</v>
      </c>
      <c r="AQ16" s="12"/>
      <c r="AR16" s="12">
        <f>AQ16/3.5</f>
        <v>0</v>
      </c>
      <c r="AS16" s="12">
        <f>3.771+3.771</f>
        <v>7.5419999999999998</v>
      </c>
      <c r="AT16" s="14">
        <f>AS16/17.5</f>
        <v>0.43097142857142856</v>
      </c>
      <c r="AX16" s="11" t="s">
        <v>12</v>
      </c>
      <c r="AY16" s="12"/>
      <c r="AZ16" s="12">
        <f>AY16/7.5</f>
        <v>0</v>
      </c>
      <c r="BA16" s="12"/>
      <c r="BB16" s="12">
        <f t="shared" si="45"/>
        <v>0</v>
      </c>
      <c r="BC16" s="12"/>
      <c r="BD16" s="12"/>
      <c r="BE16" s="12"/>
      <c r="BF16" s="12">
        <f>BE16/12</f>
        <v>0</v>
      </c>
      <c r="BG16" s="12"/>
      <c r="BH16" s="12">
        <f>BG16/3.5</f>
        <v>0</v>
      </c>
      <c r="BI16" s="12"/>
      <c r="BJ16" s="14">
        <f>BI16/17.5</f>
        <v>0</v>
      </c>
      <c r="BN16" s="11" t="s">
        <v>12</v>
      </c>
      <c r="BO16" s="12"/>
      <c r="BP16" s="12">
        <f>BO16/7.5</f>
        <v>0</v>
      </c>
      <c r="BQ16" s="12"/>
      <c r="BR16" s="12">
        <f t="shared" si="46"/>
        <v>0</v>
      </c>
      <c r="BS16" s="12"/>
      <c r="BT16" s="12"/>
      <c r="BU16" s="12"/>
      <c r="BV16" s="12">
        <f>BU16/12</f>
        <v>0</v>
      </c>
      <c r="BW16" s="12"/>
      <c r="BX16" s="12">
        <f>BW16/3.5</f>
        <v>0</v>
      </c>
      <c r="BY16" s="12"/>
      <c r="BZ16" s="14">
        <f>BY16/17.5</f>
        <v>0</v>
      </c>
      <c r="CC16" s="11" t="s">
        <v>12</v>
      </c>
      <c r="CD16" s="12"/>
      <c r="CE16" s="12">
        <f>CD16/7.5</f>
        <v>0</v>
      </c>
      <c r="CF16" s="12"/>
      <c r="CG16" s="12">
        <f t="shared" si="47"/>
        <v>0</v>
      </c>
      <c r="CH16" s="12"/>
      <c r="CI16" s="12"/>
      <c r="CJ16" s="12"/>
      <c r="CK16" s="12">
        <f>CJ16/12</f>
        <v>0</v>
      </c>
      <c r="CL16" s="12"/>
      <c r="CM16" s="12">
        <f>CL16/3.5</f>
        <v>0</v>
      </c>
      <c r="CN16" s="12"/>
      <c r="CO16" s="14">
        <f>CN16/17.5</f>
        <v>0</v>
      </c>
      <c r="CR16" s="11" t="s">
        <v>12</v>
      </c>
      <c r="CS16" s="12">
        <f t="shared" si="9"/>
        <v>3.3330000000000002</v>
      </c>
      <c r="CT16" s="12">
        <f>CS16/7.5</f>
        <v>0.44440000000000002</v>
      </c>
      <c r="CU16" s="12">
        <f t="shared" si="10"/>
        <v>10.638999999999999</v>
      </c>
      <c r="CV16" s="12">
        <f t="shared" si="48"/>
        <v>0.53194999999999992</v>
      </c>
      <c r="CW16" s="12"/>
      <c r="CX16" s="12"/>
      <c r="CY16" s="12">
        <f t="shared" si="11"/>
        <v>10.638999999999999</v>
      </c>
      <c r="CZ16" s="12">
        <f>CY16/12</f>
        <v>0.88658333333333328</v>
      </c>
      <c r="DA16" s="12">
        <f t="shared" si="12"/>
        <v>9.266</v>
      </c>
      <c r="DB16" s="12">
        <f>DA16/3.5</f>
        <v>2.6474285714285712</v>
      </c>
      <c r="DC16" s="12">
        <f t="shared" si="13"/>
        <v>8.827</v>
      </c>
      <c r="DD16" s="14">
        <f>DC16/17.5</f>
        <v>0.50439999999999996</v>
      </c>
      <c r="DG16" s="11" t="s">
        <v>12</v>
      </c>
      <c r="DH16" s="12"/>
      <c r="DI16" s="12">
        <f>DH16/7.5</f>
        <v>0</v>
      </c>
      <c r="DJ16" s="12"/>
      <c r="DK16" s="12">
        <f t="shared" si="49"/>
        <v>0</v>
      </c>
      <c r="DL16" s="12"/>
      <c r="DM16" s="12"/>
      <c r="DN16" s="12">
        <v>12.183999999999999</v>
      </c>
      <c r="DO16" s="12">
        <f>DN16/12</f>
        <v>1.0153333333333332</v>
      </c>
      <c r="DP16" s="12">
        <v>12.183</v>
      </c>
      <c r="DQ16" s="12">
        <f>DP16/3.5</f>
        <v>3.4808571428571429</v>
      </c>
      <c r="DR16" s="12">
        <v>12.183999999999999</v>
      </c>
      <c r="DS16" s="14">
        <f>DR16/17.5</f>
        <v>0.69622857142857142</v>
      </c>
      <c r="DV16" s="11" t="s">
        <v>12</v>
      </c>
      <c r="DW16" s="12"/>
      <c r="DX16" s="12">
        <f>DW16/7.5</f>
        <v>0</v>
      </c>
      <c r="DY16" s="12">
        <v>15.141999999999999</v>
      </c>
      <c r="DZ16" s="12">
        <f t="shared" si="50"/>
        <v>0.7571</v>
      </c>
      <c r="EA16" s="12"/>
      <c r="EB16" s="12"/>
      <c r="EC16" s="12">
        <v>34.71</v>
      </c>
      <c r="ED16" s="12">
        <f>EC16/12</f>
        <v>2.8925000000000001</v>
      </c>
      <c r="EE16" s="12"/>
      <c r="EF16" s="12">
        <f>EE16/3.5</f>
        <v>0</v>
      </c>
      <c r="EG16" s="12"/>
      <c r="EH16" s="14">
        <f>EG16/17.5</f>
        <v>0</v>
      </c>
      <c r="EK16" s="11" t="s">
        <v>12</v>
      </c>
      <c r="EL16" s="12">
        <v>15.805</v>
      </c>
      <c r="EM16" s="12">
        <f>EL16/7.5</f>
        <v>2.1073333333333335</v>
      </c>
      <c r="EN16" s="12">
        <v>16.369</v>
      </c>
      <c r="EO16" s="12">
        <f t="shared" si="51"/>
        <v>0.81845000000000001</v>
      </c>
      <c r="EP16" s="12"/>
      <c r="EQ16" s="12"/>
      <c r="ER16" s="12"/>
      <c r="ES16" s="12">
        <f>ER16/12</f>
        <v>0</v>
      </c>
      <c r="ET16" s="12"/>
      <c r="EU16" s="12">
        <f>ET16/3.5</f>
        <v>0</v>
      </c>
      <c r="EV16" s="12"/>
      <c r="EW16" s="14">
        <f>EV16/17.5</f>
        <v>0</v>
      </c>
      <c r="EZ16" s="11" t="s">
        <v>12</v>
      </c>
      <c r="FA16" s="12"/>
      <c r="FB16" s="12">
        <f>FA16/7.5</f>
        <v>0</v>
      </c>
      <c r="FC16" s="12"/>
      <c r="FD16" s="12">
        <f t="shared" si="52"/>
        <v>0</v>
      </c>
      <c r="FE16" s="12"/>
      <c r="FF16" s="12"/>
      <c r="FG16" s="12"/>
      <c r="FH16" s="12">
        <f>FG16/12</f>
        <v>0</v>
      </c>
      <c r="FI16" s="12">
        <v>16.369</v>
      </c>
      <c r="FJ16" s="12">
        <f>FI16/3.5</f>
        <v>4.676857142857143</v>
      </c>
      <c r="FK16" s="12">
        <v>31.510999999999999</v>
      </c>
      <c r="FL16" s="14">
        <f>FK16/17.5</f>
        <v>1.8006285714285715</v>
      </c>
      <c r="FO16" s="11" t="s">
        <v>12</v>
      </c>
      <c r="FP16" s="12"/>
      <c r="FQ16" s="12">
        <f>FP16/7.5</f>
        <v>0</v>
      </c>
      <c r="FR16" s="12"/>
      <c r="FS16" s="12">
        <f t="shared" si="53"/>
        <v>0</v>
      </c>
      <c r="FT16" s="12"/>
      <c r="FU16" s="12"/>
      <c r="FV16" s="12"/>
      <c r="FW16" s="12">
        <f>FV16/12</f>
        <v>0</v>
      </c>
      <c r="FX16" s="12"/>
      <c r="FY16" s="12">
        <f>FX16/3.5</f>
        <v>0</v>
      </c>
      <c r="FZ16" s="12"/>
      <c r="GA16" s="14">
        <f>FZ16/17.5</f>
        <v>0</v>
      </c>
      <c r="GD16" s="11" t="s">
        <v>12</v>
      </c>
      <c r="GE16" s="12">
        <f t="shared" si="14"/>
        <v>15.805</v>
      </c>
      <c r="GF16" s="12">
        <f>GE16/7.5</f>
        <v>2.1073333333333335</v>
      </c>
      <c r="GG16" s="12">
        <f t="shared" si="15"/>
        <v>31.510999999999999</v>
      </c>
      <c r="GH16" s="12">
        <f t="shared" si="54"/>
        <v>1.57555</v>
      </c>
      <c r="GI16" s="12"/>
      <c r="GJ16" s="12"/>
      <c r="GK16" s="12">
        <f t="shared" si="16"/>
        <v>46.893999999999998</v>
      </c>
      <c r="GL16" s="12">
        <f>GK16/12</f>
        <v>3.907833333333333</v>
      </c>
      <c r="GM16" s="12">
        <f t="shared" si="17"/>
        <v>28.552</v>
      </c>
      <c r="GN16" s="12">
        <f>GM16/3.5</f>
        <v>8.1577142857142864</v>
      </c>
      <c r="GO16" s="12">
        <f t="shared" si="18"/>
        <v>43.695</v>
      </c>
      <c r="GP16" s="14">
        <f>GO16/17.5</f>
        <v>2.4968571428571429</v>
      </c>
      <c r="GT16" s="11" t="s">
        <v>12</v>
      </c>
      <c r="GU16" s="12">
        <f t="shared" si="19"/>
        <v>19.137999999999998</v>
      </c>
      <c r="GV16" s="12">
        <f>GU16/7.5</f>
        <v>2.551733333333333</v>
      </c>
      <c r="GW16" s="12">
        <f t="shared" si="20"/>
        <v>42.15</v>
      </c>
      <c r="GX16" s="12">
        <f t="shared" si="55"/>
        <v>2.1074999999999999</v>
      </c>
      <c r="GY16" s="12"/>
      <c r="GZ16" s="12"/>
      <c r="HA16" s="12">
        <f t="shared" si="21"/>
        <v>57.533000000000001</v>
      </c>
      <c r="HB16" s="12">
        <f>HA16/12</f>
        <v>4.7944166666666668</v>
      </c>
      <c r="HC16" s="12">
        <f t="shared" si="22"/>
        <v>37.817999999999998</v>
      </c>
      <c r="HD16" s="12">
        <f>HC16/3.5</f>
        <v>10.805142857142856</v>
      </c>
      <c r="HE16" s="12">
        <f t="shared" si="23"/>
        <v>52.521999999999998</v>
      </c>
      <c r="HF16" s="14">
        <f>HE16/17.5</f>
        <v>3.0012571428571428</v>
      </c>
      <c r="HI16" s="11" t="s">
        <v>12</v>
      </c>
      <c r="HJ16" s="12">
        <v>93.108999999999995</v>
      </c>
      <c r="HK16" s="12">
        <f>HJ16/7.5</f>
        <v>12.414533333333333</v>
      </c>
      <c r="HL16" s="12">
        <v>73.525999999999996</v>
      </c>
      <c r="HM16" s="12">
        <f t="shared" si="56"/>
        <v>3.6762999999999999</v>
      </c>
      <c r="HN16" s="12"/>
      <c r="HO16" s="12"/>
      <c r="HP16" s="12"/>
      <c r="HQ16" s="12">
        <f>HP16/12</f>
        <v>0</v>
      </c>
      <c r="HR16" s="12"/>
      <c r="HS16" s="12">
        <f>HR16/3.5</f>
        <v>0</v>
      </c>
      <c r="HT16" s="12"/>
      <c r="HU16" s="14">
        <f>HT16/17.5</f>
        <v>0</v>
      </c>
      <c r="HY16" s="11" t="s">
        <v>12</v>
      </c>
      <c r="HZ16" s="12"/>
      <c r="IA16" s="12">
        <f>HZ16/7.5</f>
        <v>0</v>
      </c>
      <c r="IB16" s="12"/>
      <c r="IC16" s="12">
        <f t="shared" si="57"/>
        <v>0</v>
      </c>
      <c r="ID16" s="12"/>
      <c r="IE16" s="12"/>
      <c r="IF16" s="12"/>
      <c r="IG16" s="12">
        <f>IF16/12</f>
        <v>0</v>
      </c>
      <c r="IH16" s="12">
        <v>71.572999999999993</v>
      </c>
      <c r="II16" s="12">
        <f>IH16/3.5</f>
        <v>20.44942857142857</v>
      </c>
      <c r="IJ16" s="12">
        <v>10.848000000000001</v>
      </c>
      <c r="IK16" s="14">
        <f>IJ16/17.5</f>
        <v>0.61988571428571437</v>
      </c>
      <c r="IO16" s="11" t="s">
        <v>12</v>
      </c>
      <c r="IP16" s="12"/>
      <c r="IQ16" s="12">
        <f>IP16/7.5</f>
        <v>0</v>
      </c>
      <c r="IR16" s="12">
        <f>12.9965+12.9965</f>
        <v>25.992999999999999</v>
      </c>
      <c r="IS16" s="12">
        <f t="shared" si="58"/>
        <v>1.29965</v>
      </c>
      <c r="IT16" s="12"/>
      <c r="IU16" s="12"/>
      <c r="IV16" s="12"/>
      <c r="IW16" s="12">
        <f>IV16/12</f>
        <v>0</v>
      </c>
      <c r="IX16" s="12"/>
      <c r="IY16" s="12">
        <f>IX16/3.5</f>
        <v>0</v>
      </c>
      <c r="IZ16" s="12"/>
      <c r="JA16" s="14">
        <f>IZ16/17.5</f>
        <v>0</v>
      </c>
      <c r="JE16" s="11" t="s">
        <v>12</v>
      </c>
      <c r="JF16" s="12">
        <v>48.335000000000001</v>
      </c>
      <c r="JG16" s="12">
        <f>JF16/7.5</f>
        <v>6.4446666666666665</v>
      </c>
      <c r="JH16" s="12">
        <v>32.709499999999998</v>
      </c>
      <c r="JI16" s="12">
        <f t="shared" si="59"/>
        <v>1.635475</v>
      </c>
      <c r="JJ16" s="12"/>
      <c r="JK16" s="12"/>
      <c r="JL16" s="12"/>
      <c r="JM16" s="12">
        <f>JL16/12</f>
        <v>0</v>
      </c>
      <c r="JN16" s="12">
        <v>8.5</v>
      </c>
      <c r="JO16" s="12">
        <f>JN16/3.5</f>
        <v>2.4285714285714284</v>
      </c>
      <c r="JP16" s="12"/>
      <c r="JQ16" s="14">
        <f>JP16/17.5</f>
        <v>0</v>
      </c>
      <c r="JT16" s="11" t="s">
        <v>12</v>
      </c>
      <c r="JU16" s="12"/>
      <c r="JV16" s="12">
        <f>JU16/7.5</f>
        <v>0</v>
      </c>
      <c r="JW16" s="12">
        <v>12.981999999999999</v>
      </c>
      <c r="JX16" s="12">
        <f t="shared" si="60"/>
        <v>0.64910000000000001</v>
      </c>
      <c r="JY16" s="12"/>
      <c r="JZ16" s="12"/>
      <c r="KA16" s="12"/>
      <c r="KB16" s="12">
        <f>KA16/12</f>
        <v>0</v>
      </c>
      <c r="KC16" s="12">
        <v>12.2</v>
      </c>
      <c r="KD16" s="12">
        <f>KC16/3.5</f>
        <v>3.4857142857142853</v>
      </c>
      <c r="KE16" s="12">
        <v>22.016999999999999</v>
      </c>
      <c r="KF16" s="14">
        <f>KE16/17.5</f>
        <v>1.2581142857142857</v>
      </c>
      <c r="KI16" s="11" t="s">
        <v>12</v>
      </c>
      <c r="KJ16" s="12"/>
      <c r="KK16" s="12">
        <f>KJ16/7.5</f>
        <v>0</v>
      </c>
      <c r="KL16" s="12"/>
      <c r="KM16" s="12">
        <f t="shared" si="61"/>
        <v>0</v>
      </c>
      <c r="KN16" s="12"/>
      <c r="KO16" s="12"/>
      <c r="KP16" s="12"/>
      <c r="KQ16" s="12">
        <f>KP16/12</f>
        <v>0</v>
      </c>
      <c r="KR16" s="12"/>
      <c r="KS16" s="12">
        <f>KR16/3.5</f>
        <v>0</v>
      </c>
      <c r="KT16" s="12"/>
      <c r="KU16" s="14">
        <f>KT16/17.5</f>
        <v>0</v>
      </c>
      <c r="KX16" s="11" t="s">
        <v>12</v>
      </c>
      <c r="KY16" s="12">
        <f t="shared" si="24"/>
        <v>141.44399999999999</v>
      </c>
      <c r="KZ16" s="12">
        <f>KY16/7.5</f>
        <v>18.859199999999998</v>
      </c>
      <c r="LA16" s="12">
        <f t="shared" si="25"/>
        <v>145.2105</v>
      </c>
      <c r="LB16" s="12">
        <f t="shared" si="62"/>
        <v>7.2605249999999995</v>
      </c>
      <c r="LC16" s="12"/>
      <c r="LD16" s="12"/>
      <c r="LE16" s="12">
        <f t="shared" si="26"/>
        <v>0</v>
      </c>
      <c r="LF16" s="12">
        <f>LE16/12</f>
        <v>0</v>
      </c>
      <c r="LG16" s="12">
        <f t="shared" si="27"/>
        <v>92.272999999999996</v>
      </c>
      <c r="LH16" s="12">
        <f>LG16/3.5</f>
        <v>26.363714285714284</v>
      </c>
      <c r="LI16" s="12">
        <f t="shared" si="28"/>
        <v>32.865000000000002</v>
      </c>
      <c r="LJ16" s="14">
        <f>LI16/17.5</f>
        <v>1.8780000000000001</v>
      </c>
      <c r="LN16" s="11" t="s">
        <v>12</v>
      </c>
      <c r="LO16" s="12">
        <f t="shared" si="29"/>
        <v>160.58199999999999</v>
      </c>
      <c r="LP16" s="12">
        <f>LO16/7.5</f>
        <v>21.410933333333332</v>
      </c>
      <c r="LQ16" s="12">
        <f t="shared" si="30"/>
        <v>187.3605</v>
      </c>
      <c r="LR16" s="12">
        <f t="shared" si="63"/>
        <v>9.3680249999999994</v>
      </c>
      <c r="LS16" s="12"/>
      <c r="LT16" s="12"/>
      <c r="LU16" s="12">
        <f t="shared" si="31"/>
        <v>57.533000000000001</v>
      </c>
      <c r="LV16" s="12">
        <f>LU16/12</f>
        <v>4.7944166666666668</v>
      </c>
      <c r="LW16" s="12">
        <f t="shared" si="32"/>
        <v>130.09100000000001</v>
      </c>
      <c r="LX16" s="12">
        <f>LW16/3.5</f>
        <v>37.168857142857142</v>
      </c>
      <c r="LY16" s="12">
        <f t="shared" si="33"/>
        <v>85.387</v>
      </c>
      <c r="LZ16" s="14">
        <f>LY16/17.5</f>
        <v>4.879257142857143</v>
      </c>
      <c r="MC16" s="11" t="s">
        <v>12</v>
      </c>
      <c r="MD16" s="12">
        <v>3.645</v>
      </c>
      <c r="ME16" s="12">
        <f>MD16/7.5</f>
        <v>0.48599999999999999</v>
      </c>
      <c r="MF16" s="12">
        <f>1.8225+1.8225</f>
        <v>3.645</v>
      </c>
      <c r="MG16" s="12">
        <f t="shared" si="64"/>
        <v>0.18225</v>
      </c>
      <c r="MH16" s="12"/>
      <c r="MI16" s="12"/>
      <c r="MJ16" s="12"/>
      <c r="MK16" s="12">
        <f>MJ16/12</f>
        <v>0</v>
      </c>
      <c r="ML16" s="12">
        <v>12.981999999999999</v>
      </c>
      <c r="MM16" s="12">
        <f>ML16/3.5</f>
        <v>3.7091428571428571</v>
      </c>
      <c r="MN16" s="12">
        <f>6.491+6.491</f>
        <v>12.981999999999999</v>
      </c>
      <c r="MO16" s="14">
        <f>MN16/17.5</f>
        <v>0.74182857142857139</v>
      </c>
      <c r="MS16" s="11" t="s">
        <v>12</v>
      </c>
      <c r="MT16" s="12">
        <v>6.9660000000000002</v>
      </c>
      <c r="MU16" s="12">
        <f>MT16/7.5</f>
        <v>0.92880000000000007</v>
      </c>
      <c r="MV16" s="12"/>
      <c r="MW16" s="12">
        <f t="shared" si="65"/>
        <v>0</v>
      </c>
      <c r="MX16" s="12"/>
      <c r="MY16" s="12"/>
      <c r="MZ16" s="12">
        <v>23.1</v>
      </c>
      <c r="NA16" s="12">
        <f>MZ16/12</f>
        <v>1.925</v>
      </c>
      <c r="NB16" s="12">
        <v>10.5</v>
      </c>
      <c r="NC16" s="12">
        <f>NB16/3.5</f>
        <v>3</v>
      </c>
      <c r="ND16" s="12">
        <f>1.5+1.5</f>
        <v>3</v>
      </c>
      <c r="NE16" s="14">
        <f>ND16/17.5</f>
        <v>0.17142857142857143</v>
      </c>
      <c r="NI16" s="11" t="s">
        <v>12</v>
      </c>
      <c r="NJ16" s="12"/>
      <c r="NK16" s="12">
        <f>NJ16/7.5</f>
        <v>0</v>
      </c>
      <c r="NL16" s="12"/>
      <c r="NM16" s="12">
        <f t="shared" si="66"/>
        <v>0</v>
      </c>
      <c r="NN16" s="12"/>
      <c r="NO16" s="12"/>
      <c r="NP16" s="12">
        <v>16.393000000000001</v>
      </c>
      <c r="NQ16" s="12">
        <f>NP16/12</f>
        <v>1.3660833333333333</v>
      </c>
      <c r="NR16" s="12">
        <v>3.1269999999999998</v>
      </c>
      <c r="NS16" s="12">
        <f>NR16/3.5</f>
        <v>0.89342857142857135</v>
      </c>
      <c r="NT16" s="12">
        <v>20.100000000000001</v>
      </c>
      <c r="NU16" s="14">
        <f>NT16/17.5</f>
        <v>1.1485714285714286</v>
      </c>
      <c r="NY16" s="11" t="s">
        <v>12</v>
      </c>
      <c r="NZ16" s="12"/>
      <c r="OA16" s="12">
        <f>NZ16/7.5</f>
        <v>0</v>
      </c>
      <c r="OB16" s="12"/>
      <c r="OC16" s="12">
        <f t="shared" si="67"/>
        <v>0</v>
      </c>
      <c r="OD16" s="12"/>
      <c r="OE16" s="12"/>
      <c r="OF16" s="12"/>
      <c r="OG16" s="12">
        <f>OF16/12</f>
        <v>0</v>
      </c>
      <c r="OH16" s="12">
        <v>15.51</v>
      </c>
      <c r="OI16" s="12">
        <f>OH16/3.5</f>
        <v>4.4314285714285715</v>
      </c>
      <c r="OJ16" s="12">
        <f>11.238+11.238</f>
        <v>22.475999999999999</v>
      </c>
      <c r="OK16" s="14">
        <f>OJ16/17.5</f>
        <v>1.284342857142857</v>
      </c>
      <c r="ON16" s="11" t="s">
        <v>12</v>
      </c>
      <c r="OO16" s="12">
        <v>40.478000000000002</v>
      </c>
      <c r="OP16" s="12">
        <f>OO16/7.5</f>
        <v>5.3970666666666665</v>
      </c>
      <c r="OQ16" s="12">
        <f>20.2395+20.2395</f>
        <v>40.478999999999999</v>
      </c>
      <c r="OR16" s="12">
        <f t="shared" si="68"/>
        <v>2.0239500000000001</v>
      </c>
      <c r="OS16" s="12"/>
      <c r="OT16" s="12"/>
      <c r="OU16" s="12"/>
      <c r="OV16" s="12">
        <f>OU16/12</f>
        <v>0</v>
      </c>
      <c r="OW16" s="12"/>
      <c r="OX16" s="12">
        <f>OW16/3.5</f>
        <v>0</v>
      </c>
      <c r="OY16" s="12"/>
      <c r="OZ16" s="14">
        <f>OY16/17.5</f>
        <v>0</v>
      </c>
      <c r="PE16" s="11" t="s">
        <v>12</v>
      </c>
      <c r="PF16" s="12">
        <f t="shared" si="34"/>
        <v>51.089000000000006</v>
      </c>
      <c r="PG16" s="12">
        <f>PF16/7.5</f>
        <v>6.8118666666666678</v>
      </c>
      <c r="PH16" s="12">
        <f t="shared" si="35"/>
        <v>44.124000000000002</v>
      </c>
      <c r="PI16" s="12">
        <f t="shared" si="69"/>
        <v>2.2061999999999999</v>
      </c>
      <c r="PJ16" s="12">
        <f t="shared" si="36"/>
        <v>0</v>
      </c>
      <c r="PK16" s="12"/>
      <c r="PL16" s="12">
        <f t="shared" si="1"/>
        <v>39.493000000000002</v>
      </c>
      <c r="PM16" s="12">
        <f>PL16/12</f>
        <v>3.2910833333333334</v>
      </c>
      <c r="PN16" s="12">
        <f t="shared" si="2"/>
        <v>42.119</v>
      </c>
      <c r="PO16" s="12">
        <f>PN16/3.5</f>
        <v>12.034000000000001</v>
      </c>
      <c r="PP16" s="12">
        <f t="shared" si="3"/>
        <v>58.558</v>
      </c>
      <c r="PQ16" s="14">
        <f>PP16/17.5</f>
        <v>3.3461714285714286</v>
      </c>
      <c r="PT16" s="11" t="s">
        <v>12</v>
      </c>
      <c r="PU16" s="12">
        <f t="shared" si="37"/>
        <v>211.67099999999999</v>
      </c>
      <c r="PV16" s="12">
        <f>PU16/7.5</f>
        <v>28.222799999999999</v>
      </c>
      <c r="PW16" s="12">
        <f t="shared" si="38"/>
        <v>231.4845</v>
      </c>
      <c r="PX16" s="12">
        <f t="shared" si="70"/>
        <v>11.574225</v>
      </c>
      <c r="PY16" s="12">
        <f t="shared" si="38"/>
        <v>0</v>
      </c>
      <c r="PZ16" s="12"/>
      <c r="QA16" s="12">
        <f t="shared" si="38"/>
        <v>97.02600000000001</v>
      </c>
      <c r="QB16" s="12">
        <f>QA16/12</f>
        <v>8.0855000000000015</v>
      </c>
      <c r="QC16" s="12">
        <f t="shared" si="38"/>
        <v>172.21</v>
      </c>
      <c r="QD16" s="12">
        <f>QC16/3.5</f>
        <v>49.202857142857148</v>
      </c>
      <c r="QE16" s="12">
        <f t="shared" si="38"/>
        <v>143.94499999999999</v>
      </c>
      <c r="QF16" s="14">
        <f>QE16/17.5</f>
        <v>8.2254285714285711</v>
      </c>
      <c r="QI16" s="11" t="s">
        <v>12</v>
      </c>
      <c r="QJ16" s="12"/>
      <c r="QK16" s="12">
        <f>QJ16/7.5</f>
        <v>0</v>
      </c>
      <c r="QL16" s="12">
        <v>26.187000000000001</v>
      </c>
      <c r="QM16" s="12">
        <f t="shared" si="71"/>
        <v>1.30935</v>
      </c>
      <c r="QN16" s="12"/>
      <c r="QO16" s="12"/>
      <c r="QP16" s="12">
        <v>12.94</v>
      </c>
      <c r="QQ16" s="12">
        <f>QP16/12</f>
        <v>1.0783333333333334</v>
      </c>
      <c r="QR16" s="12">
        <v>11.586</v>
      </c>
      <c r="QS16" s="12">
        <f>QR16/3.5</f>
        <v>3.3102857142857145</v>
      </c>
      <c r="QT16" s="12">
        <v>20.028500000000001</v>
      </c>
      <c r="QU16" s="14">
        <f>QT16/17.5</f>
        <v>1.1444857142857143</v>
      </c>
      <c r="QX16" s="11" t="s">
        <v>12</v>
      </c>
      <c r="QY16" s="12">
        <v>18.204999999999998</v>
      </c>
      <c r="QZ16" s="12">
        <f>QY16/7.5</f>
        <v>2.4273333333333329</v>
      </c>
      <c r="RA16" s="12">
        <v>29.0105</v>
      </c>
      <c r="RB16" s="12">
        <f t="shared" si="72"/>
        <v>1.4505250000000001</v>
      </c>
      <c r="RC16" s="12"/>
      <c r="RD16" s="12"/>
      <c r="RE16" s="12"/>
      <c r="RF16" s="12">
        <f>RE16/12</f>
        <v>0</v>
      </c>
      <c r="RG16" s="12"/>
      <c r="RH16" s="12">
        <f>RG16/3.5</f>
        <v>0</v>
      </c>
      <c r="RI16" s="12"/>
      <c r="RJ16" s="14">
        <f>RI16/17.5</f>
        <v>0</v>
      </c>
      <c r="RM16" s="11" t="s">
        <v>12</v>
      </c>
      <c r="RN16" s="12">
        <v>15.449</v>
      </c>
      <c r="RO16" s="12">
        <f>RN16/7.5</f>
        <v>2.0598666666666667</v>
      </c>
      <c r="RP16" s="12">
        <v>11.8215</v>
      </c>
      <c r="RQ16" s="12">
        <f t="shared" si="73"/>
        <v>0.59107500000000002</v>
      </c>
      <c r="RR16" s="12"/>
      <c r="RS16" s="12"/>
      <c r="RT16" s="12">
        <v>31.782</v>
      </c>
      <c r="RU16" s="12">
        <f>RT16/12</f>
        <v>2.6484999999999999</v>
      </c>
      <c r="RV16" s="12">
        <v>24.475000000000001</v>
      </c>
      <c r="RW16" s="12">
        <f>RV16/3.5</f>
        <v>6.9928571428571429</v>
      </c>
      <c r="RX16" s="12">
        <v>23.116499999999998</v>
      </c>
      <c r="RY16" s="14">
        <f>RX16/17.5</f>
        <v>1.320942857142857</v>
      </c>
      <c r="SB16" s="11" t="s">
        <v>12</v>
      </c>
      <c r="SC16" s="12"/>
      <c r="SD16" s="12">
        <f>SC16/7.5</f>
        <v>0</v>
      </c>
      <c r="SE16" s="12">
        <v>16.448499999999999</v>
      </c>
      <c r="SF16" s="12">
        <f t="shared" si="74"/>
        <v>0.82242499999999996</v>
      </c>
      <c r="SG16" s="12"/>
      <c r="SH16" s="12"/>
      <c r="SI16" s="12"/>
      <c r="SJ16" s="12">
        <f>SI16/12</f>
        <v>0</v>
      </c>
      <c r="SK16" s="12">
        <v>8.1940000000000008</v>
      </c>
      <c r="SL16" s="12">
        <f>SK16/3.5</f>
        <v>2.3411428571428572</v>
      </c>
      <c r="SM16" s="12">
        <v>12.95</v>
      </c>
      <c r="SN16" s="14">
        <f>SM16/17.5</f>
        <v>0.74</v>
      </c>
      <c r="SQ16" s="11" t="s">
        <v>12</v>
      </c>
      <c r="SR16" s="12"/>
      <c r="SS16" s="12">
        <f>SR16/7.5</f>
        <v>0</v>
      </c>
      <c r="ST16" s="12"/>
      <c r="SU16" s="12">
        <f t="shared" si="75"/>
        <v>0</v>
      </c>
      <c r="SV16" s="12"/>
      <c r="SW16" s="12"/>
      <c r="SX16" s="12"/>
      <c r="SY16" s="12">
        <f>SX16/12</f>
        <v>0</v>
      </c>
      <c r="SZ16" s="12">
        <f>30.962+15.653</f>
        <v>46.615000000000002</v>
      </c>
      <c r="TA16" s="12">
        <f>SZ16/3.5</f>
        <v>13.318571428571429</v>
      </c>
      <c r="TB16" s="12">
        <v>29.3415</v>
      </c>
      <c r="TC16" s="14">
        <f>TB16/17.5</f>
        <v>1.6766571428571428</v>
      </c>
      <c r="TH16" s="11" t="s">
        <v>12</v>
      </c>
      <c r="TI16" s="12">
        <f t="shared" si="39"/>
        <v>33.653999999999996</v>
      </c>
      <c r="TJ16" s="12">
        <f>TI16/7.5</f>
        <v>4.4871999999999996</v>
      </c>
      <c r="TK16" s="12">
        <f t="shared" si="40"/>
        <v>83.467500000000001</v>
      </c>
      <c r="TL16" s="12">
        <f t="shared" si="76"/>
        <v>4.1733750000000001</v>
      </c>
      <c r="TM16" s="12">
        <f t="shared" si="4"/>
        <v>0</v>
      </c>
      <c r="TN16" s="12"/>
      <c r="TO16" s="12">
        <f t="shared" si="4"/>
        <v>44.722000000000001</v>
      </c>
      <c r="TP16" s="12">
        <f>TO16/12</f>
        <v>3.7268333333333334</v>
      </c>
      <c r="TQ16" s="12">
        <f t="shared" si="4"/>
        <v>90.87</v>
      </c>
      <c r="TR16" s="12">
        <f>TQ16/3.5</f>
        <v>25.962857142857143</v>
      </c>
      <c r="TS16" s="12">
        <f t="shared" si="4"/>
        <v>85.436499999999995</v>
      </c>
      <c r="TT16" s="14">
        <f>TS16/17.5</f>
        <v>4.8820857142857141</v>
      </c>
      <c r="TW16" s="11" t="s">
        <v>12</v>
      </c>
      <c r="TX16" s="12">
        <f t="shared" si="41"/>
        <v>245.32499999999999</v>
      </c>
      <c r="TY16" s="12">
        <f>TX16/7.5</f>
        <v>32.71</v>
      </c>
      <c r="TZ16" s="12">
        <f t="shared" si="42"/>
        <v>314.952</v>
      </c>
      <c r="UA16" s="12">
        <f t="shared" si="77"/>
        <v>15.7476</v>
      </c>
      <c r="UB16" s="12">
        <f t="shared" si="5"/>
        <v>0</v>
      </c>
      <c r="UC16" s="12"/>
      <c r="UD16" s="12">
        <f t="shared" si="6"/>
        <v>141.74800000000002</v>
      </c>
      <c r="UE16" s="12">
        <f>UD16/12</f>
        <v>11.812333333333335</v>
      </c>
      <c r="UF16" s="12">
        <f t="shared" si="7"/>
        <v>263.08000000000004</v>
      </c>
      <c r="UG16" s="12">
        <f>UF16/3.5</f>
        <v>75.165714285714301</v>
      </c>
      <c r="UH16" s="12">
        <f t="shared" si="8"/>
        <v>229.38149999999999</v>
      </c>
      <c r="UI16" s="14">
        <f>UH16/17.5</f>
        <v>13.107514285714284</v>
      </c>
    </row>
    <row r="17" spans="1:556" x14ac:dyDescent="0.25">
      <c r="A17" s="13" t="s">
        <v>13</v>
      </c>
      <c r="B17" s="51">
        <f t="shared" si="0"/>
        <v>0.47380952380952379</v>
      </c>
      <c r="C17" s="12">
        <v>0.13333333333333333</v>
      </c>
      <c r="D17" s="12"/>
      <c r="E17" s="12">
        <v>3.3333333333333333E-2</v>
      </c>
      <c r="F17" s="12"/>
      <c r="G17" s="13"/>
      <c r="H17" s="12">
        <v>8.3333333333333329E-2</v>
      </c>
      <c r="I17" s="12">
        <v>0.16666666666666666</v>
      </c>
      <c r="J17" s="52">
        <v>5.7142857142857141E-2</v>
      </c>
      <c r="K17" s="53">
        <v>1</v>
      </c>
      <c r="R17" s="11" t="s">
        <v>13</v>
      </c>
      <c r="S17" s="12">
        <v>0.47199999999999998</v>
      </c>
      <c r="T17" s="12">
        <f>S17/7.5</f>
        <v>6.2933333333333327E-2</v>
      </c>
      <c r="U17" s="54"/>
      <c r="V17" s="54">
        <f t="shared" si="43"/>
        <v>0</v>
      </c>
      <c r="W17" s="54"/>
      <c r="X17" s="12"/>
      <c r="Y17" s="12"/>
      <c r="Z17" s="12">
        <f>Y17/12</f>
        <v>0</v>
      </c>
      <c r="AA17" s="12">
        <v>9.266</v>
      </c>
      <c r="AB17" s="12">
        <f>AA17/6</f>
        <v>1.5443333333333333</v>
      </c>
      <c r="AC17" s="12">
        <v>15.731</v>
      </c>
      <c r="AD17" s="14">
        <f t="shared" ref="AD17" si="78">AC17/17.5</f>
        <v>0.89891428571428567</v>
      </c>
      <c r="AH17" s="11" t="s">
        <v>13</v>
      </c>
      <c r="AI17" s="12"/>
      <c r="AJ17" s="12">
        <f>AI17/7.5</f>
        <v>0</v>
      </c>
      <c r="AK17" s="12"/>
      <c r="AL17" s="12">
        <f t="shared" si="44"/>
        <v>0</v>
      </c>
      <c r="AM17" s="12"/>
      <c r="AN17" s="12"/>
      <c r="AO17" s="12"/>
      <c r="AP17" s="12">
        <f>AO17/12</f>
        <v>0</v>
      </c>
      <c r="AQ17" s="12">
        <v>15.351000000000001</v>
      </c>
      <c r="AR17" s="12">
        <f>AQ17/6</f>
        <v>2.5585</v>
      </c>
      <c r="AS17" s="12">
        <f>7.676+7.676</f>
        <v>15.352</v>
      </c>
      <c r="AT17" s="14">
        <f t="shared" ref="AT17" si="79">AS17/17.5</f>
        <v>0.87725714285714285</v>
      </c>
      <c r="AX17" s="11" t="s">
        <v>13</v>
      </c>
      <c r="AY17" s="12"/>
      <c r="AZ17" s="12">
        <f>AY17/7.5</f>
        <v>0</v>
      </c>
      <c r="BA17" s="12"/>
      <c r="BB17" s="12">
        <f t="shared" si="45"/>
        <v>0</v>
      </c>
      <c r="BC17" s="12"/>
      <c r="BD17" s="12"/>
      <c r="BE17" s="12"/>
      <c r="BF17" s="12">
        <f>BE17/12</f>
        <v>0</v>
      </c>
      <c r="BG17" s="12"/>
      <c r="BH17" s="12">
        <f>BG17/6</f>
        <v>0</v>
      </c>
      <c r="BI17" s="12"/>
      <c r="BJ17" s="14">
        <f t="shared" ref="BJ17" si="80">BI17/17.5</f>
        <v>0</v>
      </c>
      <c r="BN17" s="11" t="s">
        <v>13</v>
      </c>
      <c r="BO17" s="12"/>
      <c r="BP17" s="12">
        <f>BO17/7.5</f>
        <v>0</v>
      </c>
      <c r="BQ17" s="12"/>
      <c r="BR17" s="12">
        <f t="shared" si="46"/>
        <v>0</v>
      </c>
      <c r="BS17" s="12"/>
      <c r="BT17" s="12"/>
      <c r="BU17" s="12"/>
      <c r="BV17" s="12">
        <f>BU17/12</f>
        <v>0</v>
      </c>
      <c r="BW17" s="12"/>
      <c r="BX17" s="12">
        <f>BW17/6</f>
        <v>0</v>
      </c>
      <c r="BY17" s="12"/>
      <c r="BZ17" s="14">
        <f t="shared" ref="BZ17" si="81">BY17/17.5</f>
        <v>0</v>
      </c>
      <c r="CC17" s="11" t="s">
        <v>13</v>
      </c>
      <c r="CD17" s="12"/>
      <c r="CE17" s="12">
        <f>CD17/7.5</f>
        <v>0</v>
      </c>
      <c r="CF17" s="12"/>
      <c r="CG17" s="12">
        <f t="shared" si="47"/>
        <v>0</v>
      </c>
      <c r="CH17" s="12"/>
      <c r="CI17" s="12"/>
      <c r="CJ17" s="12"/>
      <c r="CK17" s="12">
        <f>CJ17/12</f>
        <v>0</v>
      </c>
      <c r="CL17" s="12"/>
      <c r="CM17" s="12">
        <f>CL17/6</f>
        <v>0</v>
      </c>
      <c r="CN17" s="12"/>
      <c r="CO17" s="14">
        <f t="shared" ref="CO17" si="82">CN17/17.5</f>
        <v>0</v>
      </c>
      <c r="CR17" s="11" t="s">
        <v>13</v>
      </c>
      <c r="CS17" s="12">
        <f t="shared" si="9"/>
        <v>0.47199999999999998</v>
      </c>
      <c r="CT17" s="12">
        <f>CS17/7.5</f>
        <v>6.2933333333333327E-2</v>
      </c>
      <c r="CU17" s="12">
        <f t="shared" si="10"/>
        <v>0</v>
      </c>
      <c r="CV17" s="12">
        <f t="shared" si="48"/>
        <v>0</v>
      </c>
      <c r="CW17" s="12"/>
      <c r="CX17" s="12"/>
      <c r="CY17" s="12">
        <f t="shared" si="11"/>
        <v>0</v>
      </c>
      <c r="CZ17" s="12">
        <f>CY17/12</f>
        <v>0</v>
      </c>
      <c r="DA17" s="12">
        <f t="shared" si="12"/>
        <v>24.617000000000001</v>
      </c>
      <c r="DB17" s="12">
        <f>DA17/6</f>
        <v>4.1028333333333338</v>
      </c>
      <c r="DC17" s="12">
        <f t="shared" si="13"/>
        <v>31.082999999999998</v>
      </c>
      <c r="DD17" s="14">
        <f t="shared" ref="DD17" si="83">DC17/17.5</f>
        <v>1.7761714285714285</v>
      </c>
      <c r="DG17" s="11" t="s">
        <v>13</v>
      </c>
      <c r="DH17" s="12"/>
      <c r="DI17" s="12">
        <f>DH17/7.5</f>
        <v>0</v>
      </c>
      <c r="DJ17" s="12"/>
      <c r="DK17" s="12">
        <f t="shared" si="49"/>
        <v>0</v>
      </c>
      <c r="DL17" s="12"/>
      <c r="DM17" s="12"/>
      <c r="DN17" s="12"/>
      <c r="DO17" s="12">
        <f>DN17/12</f>
        <v>0</v>
      </c>
      <c r="DP17" s="12">
        <v>9.23</v>
      </c>
      <c r="DQ17" s="12">
        <f>DP17/6</f>
        <v>1.5383333333333333</v>
      </c>
      <c r="DR17" s="12">
        <v>9.2309999999999999</v>
      </c>
      <c r="DS17" s="14">
        <f t="shared" ref="DS17" si="84">DR17/17.5</f>
        <v>0.52748571428571422</v>
      </c>
      <c r="DV17" s="11" t="s">
        <v>13</v>
      </c>
      <c r="DW17" s="12"/>
      <c r="DX17" s="12">
        <f>DW17/7.5</f>
        <v>0</v>
      </c>
      <c r="DY17" s="12">
        <v>21.68</v>
      </c>
      <c r="DZ17" s="12">
        <f t="shared" si="50"/>
        <v>1.0840000000000001</v>
      </c>
      <c r="EA17" s="12"/>
      <c r="EB17" s="12">
        <f>EA17/30</f>
        <v>0</v>
      </c>
      <c r="EC17" s="12">
        <v>74.543999999999997</v>
      </c>
      <c r="ED17" s="12">
        <f>EC17/12</f>
        <v>6.2119999999999997</v>
      </c>
      <c r="EE17" s="12"/>
      <c r="EF17" s="12">
        <f>EE17/6</f>
        <v>0</v>
      </c>
      <c r="EG17" s="12"/>
      <c r="EH17" s="14">
        <f t="shared" ref="EH17" si="85">EG17/17.5</f>
        <v>0</v>
      </c>
      <c r="EK17" s="11" t="s">
        <v>13</v>
      </c>
      <c r="EL17" s="12">
        <v>16.369</v>
      </c>
      <c r="EM17" s="12">
        <f>EL17/7.5</f>
        <v>2.1825333333333332</v>
      </c>
      <c r="EN17" s="12"/>
      <c r="EO17" s="12">
        <f t="shared" si="51"/>
        <v>0</v>
      </c>
      <c r="EP17" s="12"/>
      <c r="EQ17" s="12">
        <f>EP17/30</f>
        <v>0</v>
      </c>
      <c r="ER17" s="12"/>
      <c r="ES17" s="12">
        <f>ER17/12</f>
        <v>0</v>
      </c>
      <c r="ET17" s="12">
        <v>20.709</v>
      </c>
      <c r="EU17" s="12">
        <f>ET17/6</f>
        <v>3.4514999999999998</v>
      </c>
      <c r="EV17" s="12">
        <v>36.514000000000003</v>
      </c>
      <c r="EW17" s="14">
        <f t="shared" ref="EW17" si="86">EV17/17.5</f>
        <v>2.0865142857142858</v>
      </c>
      <c r="EZ17" s="11" t="s">
        <v>13</v>
      </c>
      <c r="FA17" s="12"/>
      <c r="FB17" s="12">
        <f>FA17/7.5</f>
        <v>0</v>
      </c>
      <c r="FC17" s="12"/>
      <c r="FD17" s="12">
        <f t="shared" si="52"/>
        <v>0</v>
      </c>
      <c r="FE17" s="12"/>
      <c r="FF17" s="12">
        <f>FE17/30</f>
        <v>0</v>
      </c>
      <c r="FG17" s="12"/>
      <c r="FH17" s="12">
        <f>FG17/12</f>
        <v>0</v>
      </c>
      <c r="FI17" s="12"/>
      <c r="FJ17" s="12">
        <f>FI17/6</f>
        <v>0</v>
      </c>
      <c r="FK17" s="12"/>
      <c r="FL17" s="14">
        <f t="shared" ref="FL17" si="87">FK17/17.5</f>
        <v>0</v>
      </c>
      <c r="FO17" s="11" t="s">
        <v>13</v>
      </c>
      <c r="FP17" s="12"/>
      <c r="FQ17" s="12">
        <f>FP17/7.5</f>
        <v>0</v>
      </c>
      <c r="FR17" s="12"/>
      <c r="FS17" s="12">
        <f t="shared" si="53"/>
        <v>0</v>
      </c>
      <c r="FT17" s="12"/>
      <c r="FU17" s="12">
        <f>FT17/30</f>
        <v>0</v>
      </c>
      <c r="FV17" s="12"/>
      <c r="FW17" s="12">
        <f>FV17/12</f>
        <v>0</v>
      </c>
      <c r="FX17" s="12"/>
      <c r="FY17" s="12">
        <f>FX17/6</f>
        <v>0</v>
      </c>
      <c r="FZ17" s="12"/>
      <c r="GA17" s="14">
        <f t="shared" ref="GA17" si="88">FZ17/17.5</f>
        <v>0</v>
      </c>
      <c r="GD17" s="11" t="s">
        <v>13</v>
      </c>
      <c r="GE17" s="12">
        <f t="shared" si="14"/>
        <v>16.369</v>
      </c>
      <c r="GF17" s="12">
        <f>GE17/7.5</f>
        <v>2.1825333333333332</v>
      </c>
      <c r="GG17" s="12">
        <f t="shared" si="15"/>
        <v>21.68</v>
      </c>
      <c r="GH17" s="12">
        <f t="shared" si="54"/>
        <v>1.0840000000000001</v>
      </c>
      <c r="GI17" s="12"/>
      <c r="GJ17" s="12"/>
      <c r="GK17" s="12">
        <f t="shared" si="16"/>
        <v>74.543999999999997</v>
      </c>
      <c r="GL17" s="12">
        <f>GK17/12</f>
        <v>6.2119999999999997</v>
      </c>
      <c r="GM17" s="12">
        <f t="shared" si="17"/>
        <v>29.939</v>
      </c>
      <c r="GN17" s="12">
        <f>GM17/6</f>
        <v>4.9898333333333333</v>
      </c>
      <c r="GO17" s="12">
        <f t="shared" si="18"/>
        <v>45.745000000000005</v>
      </c>
      <c r="GP17" s="14">
        <f t="shared" ref="GP17" si="89">GO17/17.5</f>
        <v>2.6140000000000003</v>
      </c>
      <c r="GT17" s="11" t="s">
        <v>13</v>
      </c>
      <c r="GU17" s="12">
        <f t="shared" si="19"/>
        <v>16.841000000000001</v>
      </c>
      <c r="GV17" s="12">
        <f>GU17/7.5</f>
        <v>2.2454666666666667</v>
      </c>
      <c r="GW17" s="12">
        <f t="shared" si="20"/>
        <v>21.68</v>
      </c>
      <c r="GX17" s="12">
        <f t="shared" si="55"/>
        <v>1.0840000000000001</v>
      </c>
      <c r="GY17" s="12"/>
      <c r="GZ17" s="12"/>
      <c r="HA17" s="12">
        <f t="shared" si="21"/>
        <v>74.543999999999997</v>
      </c>
      <c r="HB17" s="12">
        <f>HA17/12</f>
        <v>6.2119999999999997</v>
      </c>
      <c r="HC17" s="12">
        <f t="shared" si="22"/>
        <v>54.555999999999997</v>
      </c>
      <c r="HD17" s="12">
        <f>HC17/6</f>
        <v>9.0926666666666662</v>
      </c>
      <c r="HE17" s="12">
        <f t="shared" si="23"/>
        <v>76.828000000000003</v>
      </c>
      <c r="HF17" s="14">
        <f t="shared" ref="HF17" si="90">HE17/17.5</f>
        <v>4.3901714285714286</v>
      </c>
      <c r="HI17" s="11" t="s">
        <v>13</v>
      </c>
      <c r="HJ17" s="12"/>
      <c r="HK17" s="12">
        <f>HJ17/7.5</f>
        <v>0</v>
      </c>
      <c r="HL17" s="12"/>
      <c r="HM17" s="12">
        <f t="shared" si="56"/>
        <v>0</v>
      </c>
      <c r="HN17" s="12"/>
      <c r="HO17" s="12"/>
      <c r="HP17" s="12"/>
      <c r="HQ17" s="12">
        <f>HP17/12</f>
        <v>0</v>
      </c>
      <c r="HR17" s="12"/>
      <c r="HS17" s="12">
        <f>HR17/6</f>
        <v>0</v>
      </c>
      <c r="HT17" s="12"/>
      <c r="HU17" s="14">
        <f t="shared" ref="HU17" si="91">HT17/17.5</f>
        <v>0</v>
      </c>
      <c r="HY17" s="11" t="s">
        <v>13</v>
      </c>
      <c r="HZ17" s="12">
        <v>9.9779999999999998</v>
      </c>
      <c r="IA17" s="12">
        <f>HZ17/7.5</f>
        <v>1.3304</v>
      </c>
      <c r="IB17" s="12"/>
      <c r="IC17" s="12">
        <f t="shared" si="57"/>
        <v>0</v>
      </c>
      <c r="ID17" s="12"/>
      <c r="IE17" s="12"/>
      <c r="IF17" s="12"/>
      <c r="IG17" s="12">
        <f>IF17/12</f>
        <v>0</v>
      </c>
      <c r="IH17" s="12"/>
      <c r="II17" s="12">
        <f>IH17/6</f>
        <v>0</v>
      </c>
      <c r="IJ17" s="12"/>
      <c r="IK17" s="14">
        <f t="shared" ref="IK17" si="92">IJ17/17.5</f>
        <v>0</v>
      </c>
      <c r="IO17" s="11" t="s">
        <v>13</v>
      </c>
      <c r="IP17" s="12">
        <v>20.484000000000002</v>
      </c>
      <c r="IQ17" s="12">
        <f>IP17/7.5</f>
        <v>2.7312000000000003</v>
      </c>
      <c r="IR17" s="12">
        <v>8.1044999999999998</v>
      </c>
      <c r="IS17" s="12">
        <f t="shared" si="58"/>
        <v>0.405225</v>
      </c>
      <c r="IT17" s="12"/>
      <c r="IU17" s="12"/>
      <c r="IV17" s="12">
        <v>6.9379999999999997</v>
      </c>
      <c r="IW17" s="12">
        <f>IV17/12</f>
        <v>0.57816666666666661</v>
      </c>
      <c r="IX17" s="12">
        <v>9.8829999999999991</v>
      </c>
      <c r="IY17" s="12">
        <f>IX17/6</f>
        <v>1.6471666666666664</v>
      </c>
      <c r="IZ17" s="12">
        <v>7.0484999999999998</v>
      </c>
      <c r="JA17" s="14">
        <f t="shared" ref="JA17" si="93">IZ17/17.5</f>
        <v>0.40277142857142856</v>
      </c>
      <c r="JE17" s="11" t="s">
        <v>13</v>
      </c>
      <c r="JF17" s="12"/>
      <c r="JG17" s="12">
        <f>JF17/7.5</f>
        <v>0</v>
      </c>
      <c r="JH17" s="12"/>
      <c r="JI17" s="12">
        <f t="shared" si="59"/>
        <v>0</v>
      </c>
      <c r="JJ17" s="12"/>
      <c r="JK17" s="12"/>
      <c r="JL17" s="12">
        <v>4.2750000000000004</v>
      </c>
      <c r="JM17" s="12">
        <f>JL17/12</f>
        <v>0.35625000000000001</v>
      </c>
      <c r="JN17" s="12">
        <v>4.2750000000000004</v>
      </c>
      <c r="JO17" s="12">
        <f>JN17/6</f>
        <v>0.71250000000000002</v>
      </c>
      <c r="JP17" s="12">
        <v>16.209</v>
      </c>
      <c r="JQ17" s="14">
        <f t="shared" ref="JQ17" si="94">JP17/17.5</f>
        <v>0.9262285714285714</v>
      </c>
      <c r="JT17" s="11" t="s">
        <v>13</v>
      </c>
      <c r="JU17" s="12">
        <v>35.122999999999998</v>
      </c>
      <c r="JV17" s="12">
        <f>JU17/7.5</f>
        <v>4.683066666666666</v>
      </c>
      <c r="JW17" s="12">
        <v>24.341999999999999</v>
      </c>
      <c r="JX17" s="12">
        <f t="shared" si="60"/>
        <v>1.2170999999999998</v>
      </c>
      <c r="JY17" s="12"/>
      <c r="JZ17" s="12"/>
      <c r="KA17" s="12"/>
      <c r="KB17" s="12">
        <f>KA17/12</f>
        <v>0</v>
      </c>
      <c r="KC17" s="12"/>
      <c r="KD17" s="12">
        <f>KC17/6</f>
        <v>0</v>
      </c>
      <c r="KE17" s="12">
        <v>38.18</v>
      </c>
      <c r="KF17" s="14">
        <f t="shared" ref="KF17" si="95">KE17/17.5</f>
        <v>2.1817142857142855</v>
      </c>
      <c r="KI17" s="11" t="s">
        <v>13</v>
      </c>
      <c r="KJ17" s="12"/>
      <c r="KK17" s="12">
        <f>KJ17/7.5</f>
        <v>0</v>
      </c>
      <c r="KL17" s="12"/>
      <c r="KM17" s="12">
        <f t="shared" si="61"/>
        <v>0</v>
      </c>
      <c r="KN17" s="12"/>
      <c r="KO17" s="12"/>
      <c r="KP17" s="12"/>
      <c r="KQ17" s="12">
        <f>KP17/12</f>
        <v>0</v>
      </c>
      <c r="KR17" s="12"/>
      <c r="KS17" s="12">
        <f>KR17/6</f>
        <v>0</v>
      </c>
      <c r="KT17" s="12"/>
      <c r="KU17" s="14">
        <f t="shared" ref="KU17" si="96">KT17/17.5</f>
        <v>0</v>
      </c>
      <c r="KX17" s="11" t="s">
        <v>13</v>
      </c>
      <c r="KY17" s="12">
        <f t="shared" si="24"/>
        <v>65.584999999999994</v>
      </c>
      <c r="KZ17" s="12">
        <f>KY17/7.5</f>
        <v>8.7446666666666655</v>
      </c>
      <c r="LA17" s="12">
        <f t="shared" si="25"/>
        <v>32.4465</v>
      </c>
      <c r="LB17" s="12">
        <f t="shared" si="62"/>
        <v>1.622325</v>
      </c>
      <c r="LC17" s="12"/>
      <c r="LD17" s="12"/>
      <c r="LE17" s="12">
        <f t="shared" si="26"/>
        <v>11.213000000000001</v>
      </c>
      <c r="LF17" s="12">
        <f>LE17/12</f>
        <v>0.93441666666666678</v>
      </c>
      <c r="LG17" s="12">
        <f t="shared" si="27"/>
        <v>14.157999999999999</v>
      </c>
      <c r="LH17" s="12">
        <f>LG17/6</f>
        <v>2.3596666666666666</v>
      </c>
      <c r="LI17" s="12">
        <f t="shared" si="28"/>
        <v>61.437499999999993</v>
      </c>
      <c r="LJ17" s="14">
        <f t="shared" ref="LJ17" si="97">LI17/17.5</f>
        <v>3.5107142857142852</v>
      </c>
      <c r="LN17" s="11" t="s">
        <v>13</v>
      </c>
      <c r="LO17" s="12">
        <f t="shared" si="29"/>
        <v>82.425999999999988</v>
      </c>
      <c r="LP17" s="12">
        <f>LO17/7.5</f>
        <v>10.990133333333331</v>
      </c>
      <c r="LQ17" s="12">
        <f t="shared" si="30"/>
        <v>54.1265</v>
      </c>
      <c r="LR17" s="12">
        <f t="shared" si="63"/>
        <v>2.7063250000000001</v>
      </c>
      <c r="LS17" s="12"/>
      <c r="LT17" s="12"/>
      <c r="LU17" s="12">
        <f t="shared" si="31"/>
        <v>85.757000000000005</v>
      </c>
      <c r="LV17" s="12">
        <f>LU17/12</f>
        <v>7.1464166666666671</v>
      </c>
      <c r="LW17" s="12">
        <f t="shared" si="32"/>
        <v>68.713999999999999</v>
      </c>
      <c r="LX17" s="12">
        <f>LW17/6</f>
        <v>11.452333333333334</v>
      </c>
      <c r="LY17" s="12">
        <f t="shared" si="33"/>
        <v>138.2655</v>
      </c>
      <c r="LZ17" s="14">
        <f t="shared" ref="LZ17" si="98">LY17/17.5</f>
        <v>7.9008857142857147</v>
      </c>
      <c r="MC17" s="11" t="s">
        <v>13</v>
      </c>
      <c r="MD17" s="12"/>
      <c r="ME17" s="12">
        <f>MD17/7.5</f>
        <v>0</v>
      </c>
      <c r="MF17" s="12"/>
      <c r="MG17" s="12">
        <f t="shared" si="64"/>
        <v>0</v>
      </c>
      <c r="MH17" s="12"/>
      <c r="MI17" s="12"/>
      <c r="MJ17" s="12">
        <v>27.364000000000001</v>
      </c>
      <c r="MK17" s="12">
        <f>MJ17/12</f>
        <v>2.2803333333333335</v>
      </c>
      <c r="ML17" s="12">
        <v>12.364000000000001</v>
      </c>
      <c r="MM17" s="12">
        <f>ML17/6</f>
        <v>2.0606666666666666</v>
      </c>
      <c r="MN17" s="12"/>
      <c r="MO17" s="14">
        <f t="shared" ref="MO17" si="99">MN17/17.5</f>
        <v>0</v>
      </c>
      <c r="MS17" s="11" t="s">
        <v>13</v>
      </c>
      <c r="MT17" s="12"/>
      <c r="MU17" s="12">
        <f>MT17/7.5</f>
        <v>0</v>
      </c>
      <c r="MV17" s="12">
        <f>6.6045+6.6045</f>
        <v>13.209</v>
      </c>
      <c r="MW17" s="12">
        <f t="shared" si="65"/>
        <v>0.66044999999999998</v>
      </c>
      <c r="MX17" s="12"/>
      <c r="MY17" s="12"/>
      <c r="MZ17" s="12">
        <v>13.209</v>
      </c>
      <c r="NA17" s="12">
        <f>MZ17/12</f>
        <v>1.1007499999999999</v>
      </c>
      <c r="NB17" s="12">
        <v>13.209</v>
      </c>
      <c r="NC17" s="12">
        <f>NB17/6</f>
        <v>2.2014999999999998</v>
      </c>
      <c r="ND17" s="12">
        <f>6.6045+6.6045</f>
        <v>13.209</v>
      </c>
      <c r="NE17" s="14">
        <f t="shared" ref="NE17" si="100">ND17/17.5</f>
        <v>0.75480000000000003</v>
      </c>
      <c r="NI17" s="11" t="s">
        <v>13</v>
      </c>
      <c r="NJ17" s="12"/>
      <c r="NK17" s="12">
        <f>NJ17/7.5</f>
        <v>0</v>
      </c>
      <c r="NL17" s="12"/>
      <c r="NM17" s="12">
        <f t="shared" si="66"/>
        <v>0</v>
      </c>
      <c r="NN17" s="12"/>
      <c r="NO17" s="12"/>
      <c r="NP17" s="12"/>
      <c r="NQ17" s="12">
        <f>NP17/12</f>
        <v>0</v>
      </c>
      <c r="NR17" s="12">
        <v>1.875</v>
      </c>
      <c r="NS17" s="12">
        <f>NR17/6</f>
        <v>0.3125</v>
      </c>
      <c r="NT17" s="12"/>
      <c r="NU17" s="14">
        <f t="shared" ref="NU17" si="101">NT17/17.5</f>
        <v>0</v>
      </c>
      <c r="NY17" s="11" t="s">
        <v>13</v>
      </c>
      <c r="NZ17" s="12">
        <v>33.381999999999998</v>
      </c>
      <c r="OA17" s="12">
        <f>NZ17/7.5</f>
        <v>4.4509333333333334</v>
      </c>
      <c r="OB17" s="12">
        <f>16.6915+16.6915</f>
        <v>33.383000000000003</v>
      </c>
      <c r="OC17" s="12">
        <f t="shared" si="67"/>
        <v>1.6691500000000001</v>
      </c>
      <c r="OD17" s="12"/>
      <c r="OE17" s="12"/>
      <c r="OF17" s="12">
        <v>7.5540000000000003</v>
      </c>
      <c r="OG17" s="12">
        <f>OF17/12</f>
        <v>0.62950000000000006</v>
      </c>
      <c r="OH17" s="12">
        <v>3.9620000000000002</v>
      </c>
      <c r="OI17" s="12">
        <f>OH17/6</f>
        <v>0.66033333333333333</v>
      </c>
      <c r="OJ17" s="12"/>
      <c r="OK17" s="14">
        <f t="shared" ref="OK17" si="102">OJ17/17.5</f>
        <v>0</v>
      </c>
      <c r="ON17" s="11" t="s">
        <v>13</v>
      </c>
      <c r="OO17" s="12"/>
      <c r="OP17" s="12">
        <f>OO17/7.5</f>
        <v>0</v>
      </c>
      <c r="OQ17" s="12"/>
      <c r="OR17" s="12">
        <f t="shared" si="68"/>
        <v>0</v>
      </c>
      <c r="OS17" s="12"/>
      <c r="OT17" s="12"/>
      <c r="OU17" s="12"/>
      <c r="OV17" s="12">
        <f>OU17/12</f>
        <v>0</v>
      </c>
      <c r="OW17" s="12">
        <v>12.101000000000001</v>
      </c>
      <c r="OX17" s="12">
        <f>OW17/6</f>
        <v>2.0168333333333335</v>
      </c>
      <c r="OY17" s="12">
        <f>14.7105+14.7105</f>
        <v>29.420999999999999</v>
      </c>
      <c r="OZ17" s="14">
        <f t="shared" ref="OZ17" si="103">OY17/17.5</f>
        <v>1.6812</v>
      </c>
      <c r="PE17" s="11" t="s">
        <v>13</v>
      </c>
      <c r="PF17" s="12">
        <f t="shared" si="34"/>
        <v>33.381999999999998</v>
      </c>
      <c r="PG17" s="12">
        <f>PF17/7.5</f>
        <v>4.4509333333333334</v>
      </c>
      <c r="PH17" s="12">
        <f t="shared" si="35"/>
        <v>46.591999999999999</v>
      </c>
      <c r="PI17" s="12">
        <f t="shared" si="69"/>
        <v>2.3296000000000001</v>
      </c>
      <c r="PJ17" s="12">
        <f t="shared" si="36"/>
        <v>0</v>
      </c>
      <c r="PK17" s="12"/>
      <c r="PL17" s="12">
        <f t="shared" si="1"/>
        <v>48.126999999999995</v>
      </c>
      <c r="PM17" s="12">
        <f>PL17/12</f>
        <v>4.0105833333333329</v>
      </c>
      <c r="PN17" s="12">
        <f t="shared" si="2"/>
        <v>43.511000000000003</v>
      </c>
      <c r="PO17" s="12">
        <f>PN17/6</f>
        <v>7.2518333333333338</v>
      </c>
      <c r="PP17" s="12">
        <f t="shared" si="3"/>
        <v>42.629999999999995</v>
      </c>
      <c r="PQ17" s="14">
        <f t="shared" ref="PQ17" si="104">PP17/17.5</f>
        <v>2.4359999999999999</v>
      </c>
      <c r="PT17" s="11" t="s">
        <v>13</v>
      </c>
      <c r="PU17" s="12">
        <f t="shared" si="37"/>
        <v>115.80799999999999</v>
      </c>
      <c r="PV17" s="12">
        <f>PU17/7.5</f>
        <v>15.441066666666666</v>
      </c>
      <c r="PW17" s="12">
        <f t="shared" si="38"/>
        <v>100.71850000000001</v>
      </c>
      <c r="PX17" s="12">
        <f t="shared" si="70"/>
        <v>5.0359250000000007</v>
      </c>
      <c r="PY17" s="12">
        <f t="shared" si="38"/>
        <v>0</v>
      </c>
      <c r="PZ17" s="12"/>
      <c r="QA17" s="12">
        <f t="shared" si="38"/>
        <v>133.88400000000001</v>
      </c>
      <c r="QB17" s="12">
        <f>QA17/12</f>
        <v>11.157000000000002</v>
      </c>
      <c r="QC17" s="12">
        <f t="shared" si="38"/>
        <v>112.22499999999999</v>
      </c>
      <c r="QD17" s="12">
        <f>QC17/6</f>
        <v>18.704166666666666</v>
      </c>
      <c r="QE17" s="12">
        <f t="shared" si="38"/>
        <v>180.8955</v>
      </c>
      <c r="QF17" s="14">
        <f t="shared" ref="QF17" si="105">QE17/17.5</f>
        <v>10.336885714285714</v>
      </c>
      <c r="QI17" s="11" t="s">
        <v>13</v>
      </c>
      <c r="QJ17" s="12">
        <v>33.051000000000002</v>
      </c>
      <c r="QK17" s="12">
        <f>QJ17/7.5</f>
        <v>4.4068000000000005</v>
      </c>
      <c r="QL17" s="12">
        <v>11.215</v>
      </c>
      <c r="QM17" s="12">
        <f t="shared" si="71"/>
        <v>0.56074999999999997</v>
      </c>
      <c r="QN17" s="12"/>
      <c r="QO17" s="12"/>
      <c r="QP17" s="12"/>
      <c r="QQ17" s="12">
        <f>QP17/12</f>
        <v>0</v>
      </c>
      <c r="QR17" s="12"/>
      <c r="QS17" s="12">
        <f>QR17/6</f>
        <v>0</v>
      </c>
      <c r="QT17" s="12"/>
      <c r="QU17" s="14">
        <f t="shared" ref="QU17" si="106">QT17/17.5</f>
        <v>0</v>
      </c>
      <c r="QX17" s="11" t="s">
        <v>13</v>
      </c>
      <c r="QY17" s="12">
        <v>21.687000000000001</v>
      </c>
      <c r="QZ17" s="12">
        <f>QY17/7.5</f>
        <v>2.8915999999999999</v>
      </c>
      <c r="RA17" s="12">
        <v>17.293500000000002</v>
      </c>
      <c r="RB17" s="12">
        <f t="shared" si="72"/>
        <v>0.86467500000000008</v>
      </c>
      <c r="RC17" s="12"/>
      <c r="RD17" s="12"/>
      <c r="RE17" s="12"/>
      <c r="RF17" s="12">
        <f>RE17/12</f>
        <v>0</v>
      </c>
      <c r="RG17" s="12">
        <v>14.686999999999999</v>
      </c>
      <c r="RH17" s="12">
        <f>RG17/6</f>
        <v>2.4478333333333331</v>
      </c>
      <c r="RI17" s="12"/>
      <c r="RJ17" s="14">
        <f t="shared" ref="RJ17" si="107">RI17/17.5</f>
        <v>0</v>
      </c>
      <c r="RM17" s="11" t="s">
        <v>13</v>
      </c>
      <c r="RN17" s="12">
        <v>31.21</v>
      </c>
      <c r="RO17" s="12">
        <f>RN17/7.5</f>
        <v>4.1613333333333333</v>
      </c>
      <c r="RP17" s="12">
        <v>15.605</v>
      </c>
      <c r="RQ17" s="12">
        <f t="shared" si="73"/>
        <v>0.78025</v>
      </c>
      <c r="RR17" s="12"/>
      <c r="RS17" s="12"/>
      <c r="RT17" s="12">
        <v>67.257000000000005</v>
      </c>
      <c r="RU17" s="12">
        <f>RT17/12</f>
        <v>5.6047500000000001</v>
      </c>
      <c r="RV17" s="12"/>
      <c r="RW17" s="12">
        <f>RV17/6</f>
        <v>0</v>
      </c>
      <c r="RX17" s="12">
        <v>2.9969999999999999</v>
      </c>
      <c r="RY17" s="14">
        <f t="shared" ref="RY17" si="108">RX17/17.5</f>
        <v>0.17125714285714286</v>
      </c>
      <c r="SB17" s="11" t="s">
        <v>13</v>
      </c>
      <c r="SC17" s="12">
        <v>32.987000000000002</v>
      </c>
      <c r="SD17" s="12">
        <f>SC17/7.5</f>
        <v>4.3982666666666672</v>
      </c>
      <c r="SE17" s="12"/>
      <c r="SF17" s="12">
        <f t="shared" si="74"/>
        <v>0</v>
      </c>
      <c r="SG17" s="12"/>
      <c r="SH17" s="12"/>
      <c r="SI17" s="12">
        <v>35.597000000000001</v>
      </c>
      <c r="SJ17" s="12">
        <f>SI17/12</f>
        <v>2.9664166666666669</v>
      </c>
      <c r="SK17" s="12">
        <f>13.281+74.674</f>
        <v>87.955000000000013</v>
      </c>
      <c r="SL17" s="12">
        <f>SK17/6</f>
        <v>14.659166666666669</v>
      </c>
      <c r="SM17" s="12">
        <v>43.000500000000002</v>
      </c>
      <c r="SN17" s="14">
        <f t="shared" ref="SN17" si="109">SM17/17.5</f>
        <v>2.4571714285714288</v>
      </c>
      <c r="SQ17" s="11" t="s">
        <v>13</v>
      </c>
      <c r="SR17" s="12"/>
      <c r="SS17" s="12">
        <f>SR17/7.5</f>
        <v>0</v>
      </c>
      <c r="ST17" s="12">
        <v>1.9555</v>
      </c>
      <c r="SU17" s="12">
        <f t="shared" si="75"/>
        <v>9.7775000000000001E-2</v>
      </c>
      <c r="SV17" s="12"/>
      <c r="SW17" s="12"/>
      <c r="SX17" s="12">
        <v>3.911</v>
      </c>
      <c r="SY17" s="12">
        <f>SX17/12</f>
        <v>0.32591666666666669</v>
      </c>
      <c r="SZ17" s="12">
        <v>35.872</v>
      </c>
      <c r="TA17" s="12">
        <f>SZ17/6</f>
        <v>5.9786666666666664</v>
      </c>
      <c r="TB17" s="12">
        <v>26.625</v>
      </c>
      <c r="TC17" s="14">
        <f t="shared" ref="TC17" si="110">TB17/17.5</f>
        <v>1.5214285714285714</v>
      </c>
      <c r="TH17" s="11" t="s">
        <v>13</v>
      </c>
      <c r="TI17" s="12">
        <f t="shared" si="39"/>
        <v>118.935</v>
      </c>
      <c r="TJ17" s="12">
        <f>TI17/7.5</f>
        <v>15.858000000000001</v>
      </c>
      <c r="TK17" s="12">
        <f t="shared" si="40"/>
        <v>46.069000000000003</v>
      </c>
      <c r="TL17" s="12">
        <f t="shared" si="76"/>
        <v>2.3034500000000002</v>
      </c>
      <c r="TM17" s="12">
        <f t="shared" si="4"/>
        <v>0</v>
      </c>
      <c r="TN17" s="12"/>
      <c r="TO17" s="12">
        <f t="shared" si="4"/>
        <v>106.76500000000001</v>
      </c>
      <c r="TP17" s="12">
        <f>TO17/12</f>
        <v>8.8970833333333346</v>
      </c>
      <c r="TQ17" s="12">
        <f t="shared" si="4"/>
        <v>138.51400000000001</v>
      </c>
      <c r="TR17" s="12">
        <f>TQ17/6</f>
        <v>23.085666666666668</v>
      </c>
      <c r="TS17" s="12">
        <f t="shared" si="4"/>
        <v>72.622500000000002</v>
      </c>
      <c r="TT17" s="14">
        <f t="shared" ref="TT17" si="111">TS17/17.5</f>
        <v>4.1498571428571429</v>
      </c>
      <c r="TW17" s="11" t="s">
        <v>13</v>
      </c>
      <c r="TX17" s="12">
        <f t="shared" si="41"/>
        <v>234.74299999999999</v>
      </c>
      <c r="TY17" s="12">
        <f>TX17/7.5</f>
        <v>31.299066666666665</v>
      </c>
      <c r="TZ17" s="12">
        <f t="shared" si="42"/>
        <v>146.78750000000002</v>
      </c>
      <c r="UA17" s="12">
        <f t="shared" si="77"/>
        <v>7.3393750000000013</v>
      </c>
      <c r="UB17" s="12">
        <f t="shared" si="5"/>
        <v>0</v>
      </c>
      <c r="UC17" s="12"/>
      <c r="UD17" s="12">
        <f t="shared" si="6"/>
        <v>240.64900000000003</v>
      </c>
      <c r="UE17" s="12">
        <f>UD17/12</f>
        <v>20.054083333333335</v>
      </c>
      <c r="UF17" s="12">
        <f t="shared" si="7"/>
        <v>250.739</v>
      </c>
      <c r="UG17" s="12">
        <f>UF17/6</f>
        <v>41.789833333333334</v>
      </c>
      <c r="UH17" s="12">
        <f t="shared" si="8"/>
        <v>253.518</v>
      </c>
      <c r="UI17" s="14">
        <f t="shared" ref="UI17" si="112">UH17/17.5</f>
        <v>14.486742857142858</v>
      </c>
    </row>
    <row r="18" spans="1:556" x14ac:dyDescent="0.25">
      <c r="A18" s="13" t="s">
        <v>14</v>
      </c>
      <c r="B18" s="51">
        <f t="shared" si="0"/>
        <v>0.77380952380952372</v>
      </c>
      <c r="C18" s="12">
        <v>0.2</v>
      </c>
      <c r="D18" s="12"/>
      <c r="E18" s="12">
        <v>3.3333333333333333E-2</v>
      </c>
      <c r="F18" s="12"/>
      <c r="G18" s="48">
        <v>0.05</v>
      </c>
      <c r="H18" s="12">
        <v>0.1</v>
      </c>
      <c r="I18" s="12">
        <v>0.33333333333333331</v>
      </c>
      <c r="J18" s="12">
        <v>5.7142857142857141E-2</v>
      </c>
      <c r="K18" s="40">
        <f t="shared" ref="K18:K26" si="113">+B18/$B$17</f>
        <v>1.6331658291457285</v>
      </c>
      <c r="R18" s="11" t="s">
        <v>14</v>
      </c>
      <c r="S18" s="12">
        <v>0.23599999999999999</v>
      </c>
      <c r="T18" s="12">
        <f>S18/5</f>
        <v>4.7199999999999999E-2</v>
      </c>
      <c r="U18" s="54">
        <v>23.889500000000002</v>
      </c>
      <c r="V18" s="54">
        <f t="shared" si="43"/>
        <v>1.1944750000000002</v>
      </c>
      <c r="W18" s="54">
        <v>23.889500000000002</v>
      </c>
      <c r="X18" s="12">
        <f>W18/30</f>
        <v>0.79631666666666667</v>
      </c>
      <c r="Y18" s="12">
        <v>56.753</v>
      </c>
      <c r="Z18" s="12">
        <f>Y18/10</f>
        <v>5.6753</v>
      </c>
      <c r="AA18" s="12">
        <v>68.159000000000006</v>
      </c>
      <c r="AB18" s="12">
        <f>AA18/3</f>
        <v>22.719666666666669</v>
      </c>
      <c r="AC18" s="12">
        <v>36.865000000000002</v>
      </c>
      <c r="AD18" s="14">
        <f>AC18/17.5</f>
        <v>2.1065714285714288</v>
      </c>
      <c r="AH18" s="11" t="s">
        <v>14</v>
      </c>
      <c r="AI18" s="12"/>
      <c r="AJ18" s="12">
        <f>AI18/5</f>
        <v>0</v>
      </c>
      <c r="AK18" s="12">
        <f>34.6545+34.6545</f>
        <v>69.308999999999997</v>
      </c>
      <c r="AL18" s="12">
        <f t="shared" si="44"/>
        <v>3.4654499999999997</v>
      </c>
      <c r="AM18" s="12">
        <f>34.6545+34.6545</f>
        <v>69.308999999999997</v>
      </c>
      <c r="AN18" s="12">
        <f>AM18/30</f>
        <v>2.3102999999999998</v>
      </c>
      <c r="AO18" s="12">
        <v>30.888999999999999</v>
      </c>
      <c r="AP18" s="12">
        <f>AO18/10</f>
        <v>3.0888999999999998</v>
      </c>
      <c r="AQ18" s="12">
        <v>49.356000000000002</v>
      </c>
      <c r="AR18" s="12">
        <f>AQ18/3</f>
        <v>16.452000000000002</v>
      </c>
      <c r="AS18" s="12">
        <f>31.004+18.352</f>
        <v>49.356000000000002</v>
      </c>
      <c r="AT18" s="14">
        <f>AS18/17.5</f>
        <v>2.8203428571428573</v>
      </c>
      <c r="AX18" s="11" t="s">
        <v>14</v>
      </c>
      <c r="AY18" s="12"/>
      <c r="AZ18" s="12">
        <f>AY18/5</f>
        <v>0</v>
      </c>
      <c r="BA18" s="12"/>
      <c r="BB18" s="12">
        <f t="shared" si="45"/>
        <v>0</v>
      </c>
      <c r="BC18" s="12"/>
      <c r="BD18" s="12">
        <f>BC18/30</f>
        <v>0</v>
      </c>
      <c r="BE18" s="12"/>
      <c r="BF18" s="12">
        <f>BE18/10</f>
        <v>0</v>
      </c>
      <c r="BG18" s="12"/>
      <c r="BH18" s="12">
        <f>BG18/3</f>
        <v>0</v>
      </c>
      <c r="BI18" s="12"/>
      <c r="BJ18" s="14">
        <f>BI18/17.5</f>
        <v>0</v>
      </c>
      <c r="BN18" s="11" t="s">
        <v>14</v>
      </c>
      <c r="BO18" s="12"/>
      <c r="BP18" s="12">
        <f>BO18/5</f>
        <v>0</v>
      </c>
      <c r="BQ18" s="12"/>
      <c r="BR18" s="12">
        <f t="shared" si="46"/>
        <v>0</v>
      </c>
      <c r="BS18" s="12"/>
      <c r="BT18" s="12">
        <f>BS18/30</f>
        <v>0</v>
      </c>
      <c r="BU18" s="12"/>
      <c r="BV18" s="12">
        <f>BU18/10</f>
        <v>0</v>
      </c>
      <c r="BW18" s="12"/>
      <c r="BX18" s="12">
        <f>BW18/3</f>
        <v>0</v>
      </c>
      <c r="BY18" s="12"/>
      <c r="BZ18" s="14">
        <f>BY18/17.5</f>
        <v>0</v>
      </c>
      <c r="CC18" s="11" t="s">
        <v>14</v>
      </c>
      <c r="CD18" s="12"/>
      <c r="CE18" s="12">
        <f>CD18/5</f>
        <v>0</v>
      </c>
      <c r="CF18" s="12"/>
      <c r="CG18" s="12">
        <f t="shared" si="47"/>
        <v>0</v>
      </c>
      <c r="CH18" s="12"/>
      <c r="CI18" s="12">
        <f>CH18/30</f>
        <v>0</v>
      </c>
      <c r="CJ18" s="12"/>
      <c r="CK18" s="12">
        <f>CJ18/10</f>
        <v>0</v>
      </c>
      <c r="CL18" s="12"/>
      <c r="CM18" s="12">
        <f>CL18/3</f>
        <v>0</v>
      </c>
      <c r="CN18" s="12"/>
      <c r="CO18" s="14">
        <f>CN18/17.5</f>
        <v>0</v>
      </c>
      <c r="CR18" s="11" t="s">
        <v>14</v>
      </c>
      <c r="CS18" s="12">
        <f t="shared" si="9"/>
        <v>0.23599999999999999</v>
      </c>
      <c r="CT18" s="12">
        <f>CS18/5</f>
        <v>4.7199999999999999E-2</v>
      </c>
      <c r="CU18" s="12">
        <f t="shared" si="10"/>
        <v>93.198499999999996</v>
      </c>
      <c r="CV18" s="12">
        <f t="shared" si="48"/>
        <v>4.6599249999999994</v>
      </c>
      <c r="CW18" s="12">
        <f t="shared" ref="CW18:CW21" si="114">CH18+BS18+BC18+AM18+W18</f>
        <v>93.198499999999996</v>
      </c>
      <c r="CX18" s="12">
        <f>CW18/30</f>
        <v>3.1066166666666666</v>
      </c>
      <c r="CY18" s="12">
        <f t="shared" si="11"/>
        <v>87.641999999999996</v>
      </c>
      <c r="CZ18" s="12">
        <f>CY18/10</f>
        <v>8.7641999999999989</v>
      </c>
      <c r="DA18" s="12">
        <f t="shared" si="12"/>
        <v>117.51500000000001</v>
      </c>
      <c r="DB18" s="12">
        <f>DA18/3</f>
        <v>39.171666666666674</v>
      </c>
      <c r="DC18" s="12">
        <f t="shared" si="13"/>
        <v>86.221000000000004</v>
      </c>
      <c r="DD18" s="14">
        <f>DC18/17.5</f>
        <v>4.926914285714286</v>
      </c>
      <c r="DG18" s="11" t="s">
        <v>14</v>
      </c>
      <c r="DH18" s="12"/>
      <c r="DI18" s="12">
        <f>DH18/5</f>
        <v>0</v>
      </c>
      <c r="DJ18" s="12"/>
      <c r="DK18" s="12">
        <f t="shared" si="49"/>
        <v>0</v>
      </c>
      <c r="DL18" s="12"/>
      <c r="DM18" s="12">
        <f>DL18/30</f>
        <v>0</v>
      </c>
      <c r="DN18" s="12"/>
      <c r="DO18" s="12">
        <f>DN18/10</f>
        <v>0</v>
      </c>
      <c r="DP18" s="12">
        <v>20.81</v>
      </c>
      <c r="DQ18" s="12">
        <f>DP18/3</f>
        <v>6.9366666666666665</v>
      </c>
      <c r="DR18" s="12">
        <v>26.234000000000002</v>
      </c>
      <c r="DS18" s="14">
        <f>DR18/17.5</f>
        <v>1.4990857142857144</v>
      </c>
      <c r="DV18" s="11" t="s">
        <v>14</v>
      </c>
      <c r="DW18" s="12"/>
      <c r="DX18" s="12">
        <f>DW18/5</f>
        <v>0</v>
      </c>
      <c r="DY18" s="12"/>
      <c r="DZ18" s="12">
        <f t="shared" si="50"/>
        <v>0</v>
      </c>
      <c r="EA18" s="12"/>
      <c r="EB18" s="12">
        <f t="shared" ref="EB18:EB20" si="115">EA18/30</f>
        <v>0</v>
      </c>
      <c r="EC18" s="12"/>
      <c r="ED18" s="12">
        <f>EC18/10</f>
        <v>0</v>
      </c>
      <c r="EE18" s="12"/>
      <c r="EF18" s="12">
        <f>EE18/3</f>
        <v>0</v>
      </c>
      <c r="EG18" s="12"/>
      <c r="EH18" s="14">
        <f>EG18/17.5</f>
        <v>0</v>
      </c>
      <c r="EK18" s="11" t="s">
        <v>14</v>
      </c>
      <c r="EL18" s="12"/>
      <c r="EM18" s="12">
        <f>EL18/5</f>
        <v>0</v>
      </c>
      <c r="EN18" s="12"/>
      <c r="EO18" s="12">
        <f t="shared" si="51"/>
        <v>0</v>
      </c>
      <c r="EP18" s="12"/>
      <c r="EQ18" s="12">
        <f t="shared" ref="EQ18:EQ20" si="116">EP18/30</f>
        <v>0</v>
      </c>
      <c r="ER18" s="12"/>
      <c r="ES18" s="12">
        <f>ER18/10</f>
        <v>0</v>
      </c>
      <c r="ET18" s="12"/>
      <c r="EU18" s="12">
        <f>ET18/3</f>
        <v>0</v>
      </c>
      <c r="EV18" s="12">
        <v>3.7440000000000002</v>
      </c>
      <c r="EW18" s="14">
        <f>EV18/17.5</f>
        <v>0.21394285714285716</v>
      </c>
      <c r="EZ18" s="11" t="s">
        <v>14</v>
      </c>
      <c r="FA18" s="12"/>
      <c r="FB18" s="12">
        <f>FA18/5</f>
        <v>0</v>
      </c>
      <c r="FC18" s="12"/>
      <c r="FD18" s="12">
        <f t="shared" si="52"/>
        <v>0</v>
      </c>
      <c r="FE18" s="12"/>
      <c r="FF18" s="12">
        <f t="shared" ref="FF18:FF20" si="117">FE18/30</f>
        <v>0</v>
      </c>
      <c r="FG18" s="12"/>
      <c r="FH18" s="12">
        <f>FG18/10</f>
        <v>0</v>
      </c>
      <c r="FI18" s="12">
        <v>16.07</v>
      </c>
      <c r="FJ18" s="12">
        <f>FI18/3</f>
        <v>5.3566666666666665</v>
      </c>
      <c r="FK18" s="12"/>
      <c r="FL18" s="14">
        <f>FK18/17.5</f>
        <v>0</v>
      </c>
      <c r="FO18" s="11" t="s">
        <v>14</v>
      </c>
      <c r="FP18" s="12"/>
      <c r="FQ18" s="12">
        <f>FP18/5</f>
        <v>0</v>
      </c>
      <c r="FR18" s="12"/>
      <c r="FS18" s="12">
        <f t="shared" si="53"/>
        <v>0</v>
      </c>
      <c r="FT18" s="12"/>
      <c r="FU18" s="12">
        <f t="shared" ref="FU18:FU20" si="118">FT18/30</f>
        <v>0</v>
      </c>
      <c r="FV18" s="12"/>
      <c r="FW18" s="12">
        <f>FV18/10</f>
        <v>0</v>
      </c>
      <c r="FX18" s="12"/>
      <c r="FY18" s="12">
        <f>FX18/3</f>
        <v>0</v>
      </c>
      <c r="FZ18" s="12"/>
      <c r="GA18" s="14">
        <f>FZ18/17.5</f>
        <v>0</v>
      </c>
      <c r="GD18" s="11" t="s">
        <v>14</v>
      </c>
      <c r="GE18" s="12">
        <f t="shared" si="14"/>
        <v>0</v>
      </c>
      <c r="GF18" s="12">
        <f>GE18/5</f>
        <v>0</v>
      </c>
      <c r="GG18" s="12">
        <f t="shared" si="15"/>
        <v>0</v>
      </c>
      <c r="GH18" s="12">
        <f t="shared" si="54"/>
        <v>0</v>
      </c>
      <c r="GI18" s="12">
        <f t="shared" ref="GI18:GI21" si="119">FT18+FE18+EP18+EA18+DL18</f>
        <v>0</v>
      </c>
      <c r="GJ18" s="12">
        <f>GI18/30</f>
        <v>0</v>
      </c>
      <c r="GK18" s="12">
        <f t="shared" si="16"/>
        <v>0</v>
      </c>
      <c r="GL18" s="12">
        <f>GK18/10</f>
        <v>0</v>
      </c>
      <c r="GM18" s="12">
        <f t="shared" si="17"/>
        <v>36.879999999999995</v>
      </c>
      <c r="GN18" s="12">
        <f>GM18/3</f>
        <v>12.293333333333331</v>
      </c>
      <c r="GO18" s="12">
        <f t="shared" si="18"/>
        <v>29.978000000000002</v>
      </c>
      <c r="GP18" s="14">
        <f>GO18/17.5</f>
        <v>1.7130285714285716</v>
      </c>
      <c r="GT18" s="11" t="s">
        <v>14</v>
      </c>
      <c r="GU18" s="12">
        <f t="shared" si="19"/>
        <v>0.23599999999999999</v>
      </c>
      <c r="GV18" s="12">
        <f>GU18/5</f>
        <v>4.7199999999999999E-2</v>
      </c>
      <c r="GW18" s="12">
        <f t="shared" si="20"/>
        <v>93.198499999999996</v>
      </c>
      <c r="GX18" s="12">
        <f t="shared" si="55"/>
        <v>4.6599249999999994</v>
      </c>
      <c r="GY18" s="12">
        <f t="shared" ref="GY18:GY21" si="120">GI18+CW18</f>
        <v>93.198499999999996</v>
      </c>
      <c r="GZ18" s="12">
        <f>GY18/30</f>
        <v>3.1066166666666666</v>
      </c>
      <c r="HA18" s="12">
        <f t="shared" si="21"/>
        <v>87.641999999999996</v>
      </c>
      <c r="HB18" s="12">
        <f>HA18/10</f>
        <v>8.7641999999999989</v>
      </c>
      <c r="HC18" s="12">
        <f t="shared" si="22"/>
        <v>154.39500000000001</v>
      </c>
      <c r="HD18" s="12">
        <f>HC18/3</f>
        <v>51.465000000000003</v>
      </c>
      <c r="HE18" s="12">
        <f t="shared" si="23"/>
        <v>116.19900000000001</v>
      </c>
      <c r="HF18" s="14">
        <f>HE18/17.5</f>
        <v>6.6399428571428576</v>
      </c>
      <c r="HI18" s="11" t="s">
        <v>14</v>
      </c>
      <c r="HJ18" s="12"/>
      <c r="HK18" s="12">
        <f>HJ18/5</f>
        <v>0</v>
      </c>
      <c r="HL18" s="12">
        <v>15.625</v>
      </c>
      <c r="HM18" s="12">
        <f t="shared" si="56"/>
        <v>0.78125</v>
      </c>
      <c r="HN18" s="12">
        <v>15.625</v>
      </c>
      <c r="HO18" s="12">
        <f t="shared" ref="HO18:HO21" si="121">HN18/30</f>
        <v>0.52083333333333337</v>
      </c>
      <c r="HP18" s="12"/>
      <c r="HQ18" s="12">
        <f>HP18/10</f>
        <v>0</v>
      </c>
      <c r="HR18" s="12"/>
      <c r="HS18" s="12">
        <f>HR18/3</f>
        <v>0</v>
      </c>
      <c r="HT18" s="12"/>
      <c r="HU18" s="14">
        <f>HT18/17.5</f>
        <v>0</v>
      </c>
      <c r="HY18" s="11" t="s">
        <v>14</v>
      </c>
      <c r="HZ18" s="12"/>
      <c r="IA18" s="12">
        <f>HZ18/5</f>
        <v>0</v>
      </c>
      <c r="IB18" s="12"/>
      <c r="IC18" s="12">
        <f t="shared" si="57"/>
        <v>0</v>
      </c>
      <c r="ID18" s="12"/>
      <c r="IE18" s="12">
        <f t="shared" ref="IE18:IE21" si="122">ID18/30</f>
        <v>0</v>
      </c>
      <c r="IF18" s="12"/>
      <c r="IG18" s="12">
        <f>IF18/10</f>
        <v>0</v>
      </c>
      <c r="IH18" s="12">
        <v>15.25</v>
      </c>
      <c r="II18" s="12">
        <f>IH18/3</f>
        <v>5.083333333333333</v>
      </c>
      <c r="IJ18" s="12">
        <v>22.806999999999999</v>
      </c>
      <c r="IK18" s="14">
        <f>IJ18/17.5</f>
        <v>1.3032571428571427</v>
      </c>
      <c r="IO18" s="11" t="s">
        <v>14</v>
      </c>
      <c r="IP18" s="12"/>
      <c r="IQ18" s="12">
        <f>IP18/5</f>
        <v>0</v>
      </c>
      <c r="IR18" s="12"/>
      <c r="IS18" s="12">
        <f t="shared" si="58"/>
        <v>0</v>
      </c>
      <c r="IT18" s="12"/>
      <c r="IU18" s="12">
        <f t="shared" ref="IU18:IU21" si="123">IT18/30</f>
        <v>0</v>
      </c>
      <c r="IV18" s="12">
        <v>8.9339999999999993</v>
      </c>
      <c r="IW18" s="12">
        <f>IV18/10</f>
        <v>0.89339999999999997</v>
      </c>
      <c r="IX18" s="12"/>
      <c r="IY18" s="12">
        <f>IX18/3</f>
        <v>0</v>
      </c>
      <c r="IZ18" s="12"/>
      <c r="JA18" s="14">
        <f>IZ18/17.5</f>
        <v>0</v>
      </c>
      <c r="JE18" s="11" t="s">
        <v>14</v>
      </c>
      <c r="JF18" s="12"/>
      <c r="JG18" s="12">
        <f>JF18/5</f>
        <v>0</v>
      </c>
      <c r="JH18" s="12">
        <v>18.445</v>
      </c>
      <c r="JI18" s="12">
        <f t="shared" si="59"/>
        <v>0.92225000000000001</v>
      </c>
      <c r="JJ18" s="12">
        <v>18.445</v>
      </c>
      <c r="JK18" s="12">
        <f t="shared" ref="JK18:JK21" si="124">JJ18/30</f>
        <v>0.61483333333333334</v>
      </c>
      <c r="JL18" s="12">
        <v>22.077999999999999</v>
      </c>
      <c r="JM18" s="12">
        <f>JL18/10</f>
        <v>2.2077999999999998</v>
      </c>
      <c r="JN18" s="12">
        <v>22.077999999999999</v>
      </c>
      <c r="JO18" s="12">
        <f>JN18/3</f>
        <v>7.3593333333333328</v>
      </c>
      <c r="JP18" s="12"/>
      <c r="JQ18" s="14">
        <f>JP18/17.5</f>
        <v>0</v>
      </c>
      <c r="JT18" s="11" t="s">
        <v>14</v>
      </c>
      <c r="JU18" s="12"/>
      <c r="JV18" s="12">
        <f>JU18/5</f>
        <v>0</v>
      </c>
      <c r="JW18" s="12"/>
      <c r="JX18" s="12">
        <f t="shared" si="60"/>
        <v>0</v>
      </c>
      <c r="JY18" s="12">
        <v>2.8719999999999999</v>
      </c>
      <c r="JZ18" s="12">
        <f t="shared" ref="JZ18:JZ21" si="125">JY18/30</f>
        <v>9.5733333333333323E-2</v>
      </c>
      <c r="KA18" s="12"/>
      <c r="KB18" s="12">
        <f>KA18/10</f>
        <v>0</v>
      </c>
      <c r="KC18" s="12"/>
      <c r="KD18" s="12">
        <f>KC18/3</f>
        <v>0</v>
      </c>
      <c r="KE18" s="12"/>
      <c r="KF18" s="14">
        <f>KE18/17.5</f>
        <v>0</v>
      </c>
      <c r="KI18" s="11" t="s">
        <v>14</v>
      </c>
      <c r="KJ18" s="12"/>
      <c r="KK18" s="12">
        <f>KJ18/5</f>
        <v>0</v>
      </c>
      <c r="KL18" s="12"/>
      <c r="KM18" s="12">
        <f t="shared" si="61"/>
        <v>0</v>
      </c>
      <c r="KN18" s="12"/>
      <c r="KO18" s="12">
        <f t="shared" ref="KO18:KO21" si="126">KN18/30</f>
        <v>0</v>
      </c>
      <c r="KP18" s="12"/>
      <c r="KQ18" s="12">
        <f>KP18/10</f>
        <v>0</v>
      </c>
      <c r="KR18" s="12"/>
      <c r="KS18" s="12">
        <f>KR18/3</f>
        <v>0</v>
      </c>
      <c r="KT18" s="12"/>
      <c r="KU18" s="14">
        <f>KT18/17.5</f>
        <v>0</v>
      </c>
      <c r="KX18" s="11" t="s">
        <v>14</v>
      </c>
      <c r="KY18" s="12">
        <f t="shared" si="24"/>
        <v>0</v>
      </c>
      <c r="KZ18" s="12">
        <f>KY18/5</f>
        <v>0</v>
      </c>
      <c r="LA18" s="12">
        <f t="shared" si="25"/>
        <v>34.07</v>
      </c>
      <c r="LB18" s="12">
        <f t="shared" si="62"/>
        <v>1.7035</v>
      </c>
      <c r="LC18" s="12">
        <f t="shared" ref="LC18:LC21" si="127">JY18+JJ18+IT18+ID18+HN18</f>
        <v>36.942</v>
      </c>
      <c r="LD18" s="12">
        <f>LC18/30</f>
        <v>1.2314000000000001</v>
      </c>
      <c r="LE18" s="12">
        <f t="shared" si="26"/>
        <v>31.012</v>
      </c>
      <c r="LF18" s="12">
        <f>LE18/10</f>
        <v>3.1012</v>
      </c>
      <c r="LG18" s="12">
        <f t="shared" si="27"/>
        <v>37.328000000000003</v>
      </c>
      <c r="LH18" s="12">
        <f>LG18/3</f>
        <v>12.442666666666668</v>
      </c>
      <c r="LI18" s="12">
        <f t="shared" si="28"/>
        <v>22.806999999999999</v>
      </c>
      <c r="LJ18" s="14">
        <f>LI18/17.5</f>
        <v>1.3032571428571427</v>
      </c>
      <c r="LN18" s="11" t="s">
        <v>14</v>
      </c>
      <c r="LO18" s="12">
        <f t="shared" si="29"/>
        <v>0.23599999999999999</v>
      </c>
      <c r="LP18" s="12">
        <f>LO18/5</f>
        <v>4.7199999999999999E-2</v>
      </c>
      <c r="LQ18" s="12">
        <f t="shared" si="30"/>
        <v>127.26849999999999</v>
      </c>
      <c r="LR18" s="12">
        <f t="shared" si="63"/>
        <v>6.3634249999999994</v>
      </c>
      <c r="LS18" s="12">
        <f t="shared" ref="LS18:LS21" si="128">LC18+GY18</f>
        <v>130.1405</v>
      </c>
      <c r="LT18" s="12">
        <f>LS18/30</f>
        <v>4.3380166666666664</v>
      </c>
      <c r="LU18" s="12">
        <f t="shared" si="31"/>
        <v>118.654</v>
      </c>
      <c r="LV18" s="12">
        <f>LU18/10</f>
        <v>11.865399999999999</v>
      </c>
      <c r="LW18" s="12">
        <f t="shared" si="32"/>
        <v>191.72300000000001</v>
      </c>
      <c r="LX18" s="12">
        <f>LW18/3</f>
        <v>63.907666666666671</v>
      </c>
      <c r="LY18" s="12">
        <f t="shared" si="33"/>
        <v>139.006</v>
      </c>
      <c r="LZ18" s="14">
        <f>LY18/17.5</f>
        <v>7.9432</v>
      </c>
      <c r="MC18" s="11" t="s">
        <v>14</v>
      </c>
      <c r="MD18" s="12"/>
      <c r="ME18" s="12">
        <f>MD18/5</f>
        <v>0</v>
      </c>
      <c r="MF18" s="12">
        <f>11.254+11.254</f>
        <v>22.507999999999999</v>
      </c>
      <c r="MG18" s="12">
        <f t="shared" si="64"/>
        <v>1.1254</v>
      </c>
      <c r="MH18" s="12">
        <f>5.627+5.627</f>
        <v>11.254</v>
      </c>
      <c r="MI18" s="12">
        <f t="shared" ref="MI18:MI21" si="129">MH18/30</f>
        <v>0.37513333333333332</v>
      </c>
      <c r="MJ18" s="12">
        <v>11.177</v>
      </c>
      <c r="MK18" s="12">
        <f>MJ18/10</f>
        <v>1.1176999999999999</v>
      </c>
      <c r="ML18" s="12"/>
      <c r="MM18" s="12">
        <f>ML18/3</f>
        <v>0</v>
      </c>
      <c r="MN18" s="12"/>
      <c r="MO18" s="14">
        <f>MN18/17.5</f>
        <v>0</v>
      </c>
      <c r="MS18" s="11" t="s">
        <v>14</v>
      </c>
      <c r="MT18" s="12"/>
      <c r="MU18" s="12">
        <f>MT18/5</f>
        <v>0</v>
      </c>
      <c r="MV18" s="12"/>
      <c r="MW18" s="12">
        <f t="shared" si="65"/>
        <v>0</v>
      </c>
      <c r="MX18" s="12"/>
      <c r="MY18" s="12">
        <f t="shared" ref="MY18:MY21" si="130">MX18/30</f>
        <v>0</v>
      </c>
      <c r="MZ18" s="12">
        <v>8.1530000000000005</v>
      </c>
      <c r="NA18" s="12">
        <f>MZ18/10</f>
        <v>0.81530000000000002</v>
      </c>
      <c r="NB18" s="12">
        <v>8.1530000000000005</v>
      </c>
      <c r="NC18" s="12">
        <f>NB18/3</f>
        <v>2.7176666666666667</v>
      </c>
      <c r="ND18" s="12">
        <f>9.7035+9.7035</f>
        <v>19.407</v>
      </c>
      <c r="NE18" s="14">
        <f>ND18/17.5</f>
        <v>1.1089714285714285</v>
      </c>
      <c r="NI18" s="11" t="s">
        <v>14</v>
      </c>
      <c r="NJ18" s="12"/>
      <c r="NK18" s="12">
        <f>NJ18/5</f>
        <v>0</v>
      </c>
      <c r="NL18" s="12">
        <v>18.882000000000001</v>
      </c>
      <c r="NM18" s="12">
        <f t="shared" si="66"/>
        <v>0.94410000000000005</v>
      </c>
      <c r="NN18" s="12">
        <v>26.157</v>
      </c>
      <c r="NO18" s="12">
        <f t="shared" ref="NO18:NO21" si="131">NN18/30</f>
        <v>0.87190000000000001</v>
      </c>
      <c r="NP18" s="12">
        <v>38.167999999999999</v>
      </c>
      <c r="NQ18" s="12">
        <f>NP18/10</f>
        <v>3.8167999999999997</v>
      </c>
      <c r="NR18" s="12">
        <v>10.255000000000001</v>
      </c>
      <c r="NS18" s="12">
        <f>NR18/3</f>
        <v>3.4183333333333334</v>
      </c>
      <c r="NT18" s="12"/>
      <c r="NU18" s="14">
        <f>NT18/17.5</f>
        <v>0</v>
      </c>
      <c r="NY18" s="11" t="s">
        <v>14</v>
      </c>
      <c r="NZ18" s="12"/>
      <c r="OA18" s="12">
        <f>NZ18/5</f>
        <v>0</v>
      </c>
      <c r="OB18" s="12">
        <f>11.145+11.145</f>
        <v>22.29</v>
      </c>
      <c r="OC18" s="12">
        <f t="shared" si="67"/>
        <v>1.1145</v>
      </c>
      <c r="OD18" s="12">
        <f>11.145+11.145</f>
        <v>22.29</v>
      </c>
      <c r="OE18" s="12">
        <f t="shared" ref="OE18:OE21" si="132">OD18/30</f>
        <v>0.74299999999999999</v>
      </c>
      <c r="OF18" s="12">
        <v>34.747999999999998</v>
      </c>
      <c r="OG18" s="12">
        <f>OF18/10</f>
        <v>3.4747999999999997</v>
      </c>
      <c r="OH18" s="12">
        <v>16.922000000000001</v>
      </c>
      <c r="OI18" s="12">
        <f>OH18/3</f>
        <v>5.6406666666666672</v>
      </c>
      <c r="OJ18" s="12">
        <f>15.459+15.459</f>
        <v>30.917999999999999</v>
      </c>
      <c r="OK18" s="14">
        <f>OJ18/17.5</f>
        <v>1.7667428571428572</v>
      </c>
      <c r="ON18" s="11" t="s">
        <v>14</v>
      </c>
      <c r="OO18" s="12"/>
      <c r="OP18" s="12">
        <f>OO18/5</f>
        <v>0</v>
      </c>
      <c r="OQ18" s="12">
        <f>14.712+14.712</f>
        <v>29.423999999999999</v>
      </c>
      <c r="OR18" s="12">
        <f t="shared" si="68"/>
        <v>1.4712000000000001</v>
      </c>
      <c r="OS18" s="12">
        <f>14.712+14.712</f>
        <v>29.423999999999999</v>
      </c>
      <c r="OT18" s="12">
        <f t="shared" ref="OT18:OT21" si="133">OS18/30</f>
        <v>0.98080000000000001</v>
      </c>
      <c r="OU18" s="12">
        <v>13.04</v>
      </c>
      <c r="OV18" s="12">
        <f>OU18/10</f>
        <v>1.3039999999999998</v>
      </c>
      <c r="OW18" s="12">
        <v>8.6720000000000006</v>
      </c>
      <c r="OX18" s="12">
        <f>OW18/3</f>
        <v>2.8906666666666667</v>
      </c>
      <c r="OY18" s="12">
        <f>11.544+11.544</f>
        <v>23.088000000000001</v>
      </c>
      <c r="OZ18" s="14">
        <f>OY18/17.5</f>
        <v>1.3193142857142857</v>
      </c>
      <c r="PE18" s="11" t="s">
        <v>14</v>
      </c>
      <c r="PF18" s="12">
        <f t="shared" si="34"/>
        <v>0</v>
      </c>
      <c r="PG18" s="12">
        <f>PF18/5</f>
        <v>0</v>
      </c>
      <c r="PH18" s="12">
        <f t="shared" si="35"/>
        <v>93.103999999999999</v>
      </c>
      <c r="PI18" s="12">
        <f t="shared" si="69"/>
        <v>4.6551999999999998</v>
      </c>
      <c r="PJ18" s="12">
        <f t="shared" si="36"/>
        <v>89.125</v>
      </c>
      <c r="PK18" s="12">
        <f>PJ18/30</f>
        <v>2.9708333333333332</v>
      </c>
      <c r="PL18" s="12">
        <f t="shared" si="1"/>
        <v>105.286</v>
      </c>
      <c r="PM18" s="12">
        <f>PL18/10</f>
        <v>10.528600000000001</v>
      </c>
      <c r="PN18" s="12">
        <f t="shared" si="2"/>
        <v>44.002000000000002</v>
      </c>
      <c r="PO18" s="12">
        <f>PN18/3</f>
        <v>14.667333333333334</v>
      </c>
      <c r="PP18" s="12">
        <f t="shared" si="3"/>
        <v>73.412999999999997</v>
      </c>
      <c r="PQ18" s="14">
        <f>PP18/17.5</f>
        <v>4.1950285714285709</v>
      </c>
      <c r="PT18" s="11" t="s">
        <v>14</v>
      </c>
      <c r="PU18" s="12">
        <f t="shared" si="37"/>
        <v>0.23599999999999999</v>
      </c>
      <c r="PV18" s="12">
        <f>PU18/4.5</f>
        <v>5.2444444444444439E-2</v>
      </c>
      <c r="PW18" s="12">
        <f t="shared" si="38"/>
        <v>220.3725</v>
      </c>
      <c r="PX18" s="12">
        <f t="shared" si="70"/>
        <v>11.018625</v>
      </c>
      <c r="PY18" s="12">
        <f t="shared" si="38"/>
        <v>219.2655</v>
      </c>
      <c r="PZ18" s="12">
        <f>PY18/30</f>
        <v>7.3088500000000005</v>
      </c>
      <c r="QA18" s="12">
        <f t="shared" si="38"/>
        <v>223.94</v>
      </c>
      <c r="QB18" s="12">
        <f>QA18/10</f>
        <v>22.393999999999998</v>
      </c>
      <c r="QC18" s="12">
        <f t="shared" si="38"/>
        <v>235.72500000000002</v>
      </c>
      <c r="QD18" s="12">
        <f>QC18/3</f>
        <v>78.575000000000003</v>
      </c>
      <c r="QE18" s="12">
        <f t="shared" si="38"/>
        <v>212.41899999999998</v>
      </c>
      <c r="QF18" s="14">
        <f>QE18/17.5</f>
        <v>12.13822857142857</v>
      </c>
      <c r="QI18" s="11" t="s">
        <v>14</v>
      </c>
      <c r="QJ18" s="12"/>
      <c r="QK18" s="12">
        <f>QJ18/5</f>
        <v>0</v>
      </c>
      <c r="QL18" s="12">
        <v>13.835000000000001</v>
      </c>
      <c r="QM18" s="12">
        <f t="shared" si="71"/>
        <v>0.69175000000000009</v>
      </c>
      <c r="QN18" s="12">
        <v>13.835000000000001</v>
      </c>
      <c r="QO18" s="12">
        <f t="shared" ref="QO18:QO21" si="134">QN18/30</f>
        <v>0.46116666666666667</v>
      </c>
      <c r="QP18" s="12">
        <v>26.035</v>
      </c>
      <c r="QQ18" s="12">
        <f>QP18/10</f>
        <v>2.6034999999999999</v>
      </c>
      <c r="QR18" s="12">
        <f>28.562</f>
        <v>28.562000000000001</v>
      </c>
      <c r="QS18" s="12">
        <f>QR18/3</f>
        <v>9.5206666666666671</v>
      </c>
      <c r="QT18" s="12">
        <v>8.1809999999999992</v>
      </c>
      <c r="QU18" s="14">
        <f>QT18/17.5</f>
        <v>0.46748571428571423</v>
      </c>
      <c r="QX18" s="11" t="s">
        <v>14</v>
      </c>
      <c r="QY18" s="12"/>
      <c r="QZ18" s="12">
        <f>QY18/5</f>
        <v>0</v>
      </c>
      <c r="RA18" s="12">
        <v>36.734000000000002</v>
      </c>
      <c r="RB18" s="12">
        <f t="shared" si="72"/>
        <v>1.8367</v>
      </c>
      <c r="RC18" s="12">
        <v>36.734000000000002</v>
      </c>
      <c r="RD18" s="12">
        <f t="shared" ref="RD18:RD21" si="135">RC18/30</f>
        <v>1.2244666666666668</v>
      </c>
      <c r="RE18" s="12"/>
      <c r="RF18" s="12">
        <f>RE18/10</f>
        <v>0</v>
      </c>
      <c r="RG18" s="12">
        <v>6.835</v>
      </c>
      <c r="RH18" s="12">
        <f>RG18/3</f>
        <v>2.2783333333333333</v>
      </c>
      <c r="RI18" s="12"/>
      <c r="RJ18" s="14">
        <f>RI18/17.5</f>
        <v>0</v>
      </c>
      <c r="RM18" s="11" t="s">
        <v>14</v>
      </c>
      <c r="RN18" s="12"/>
      <c r="RO18" s="12">
        <f>RN18/5</f>
        <v>0</v>
      </c>
      <c r="RP18" s="12"/>
      <c r="RQ18" s="12">
        <f t="shared" si="73"/>
        <v>0</v>
      </c>
      <c r="RR18" s="12"/>
      <c r="RS18" s="12">
        <f t="shared" ref="RS18:RS21" si="136">RR18/30</f>
        <v>0</v>
      </c>
      <c r="RT18" s="12"/>
      <c r="RU18" s="12">
        <f>RT18/10</f>
        <v>0</v>
      </c>
      <c r="RV18" s="12">
        <v>35.706000000000003</v>
      </c>
      <c r="RW18" s="12">
        <f>RV18/3</f>
        <v>11.902000000000001</v>
      </c>
      <c r="RX18" s="12"/>
      <c r="RY18" s="14">
        <f>RX18/17.5</f>
        <v>0</v>
      </c>
      <c r="SB18" s="11" t="s">
        <v>14</v>
      </c>
      <c r="SC18" s="12"/>
      <c r="SD18" s="12">
        <f>SC18/5</f>
        <v>0</v>
      </c>
      <c r="SE18" s="12"/>
      <c r="SF18" s="12">
        <f t="shared" si="74"/>
        <v>0</v>
      </c>
      <c r="SG18" s="12"/>
      <c r="SH18" s="12">
        <f t="shared" ref="SH18:SH21" si="137">SG18/30</f>
        <v>0</v>
      </c>
      <c r="SI18" s="12"/>
      <c r="SJ18" s="12">
        <f>SI18/10</f>
        <v>0</v>
      </c>
      <c r="SK18" s="12"/>
      <c r="SL18" s="12">
        <f>SK18/3</f>
        <v>0</v>
      </c>
      <c r="SM18" s="12"/>
      <c r="SN18" s="14">
        <f>SM18/17.5</f>
        <v>0</v>
      </c>
      <c r="SQ18" s="11" t="s">
        <v>14</v>
      </c>
      <c r="SR18" s="12"/>
      <c r="SS18" s="12">
        <f>SR18/5</f>
        <v>0</v>
      </c>
      <c r="ST18" s="12">
        <v>26.515499999999999</v>
      </c>
      <c r="SU18" s="12">
        <f t="shared" si="75"/>
        <v>1.3257749999999999</v>
      </c>
      <c r="SV18" s="12">
        <v>26.515499999999999</v>
      </c>
      <c r="SW18" s="12">
        <f t="shared" ref="SW18:SW21" si="138">SV18/30</f>
        <v>0.88385000000000002</v>
      </c>
      <c r="SX18" s="12">
        <v>41.874000000000002</v>
      </c>
      <c r="SY18" s="12">
        <f>SX18/10</f>
        <v>4.1874000000000002</v>
      </c>
      <c r="SZ18" s="12">
        <v>18.725000000000001</v>
      </c>
      <c r="TA18" s="12">
        <f>SZ18/3</f>
        <v>6.2416666666666671</v>
      </c>
      <c r="TB18" s="12">
        <v>11.6035</v>
      </c>
      <c r="TC18" s="14">
        <f>TB18/17.5</f>
        <v>0.6630571428571429</v>
      </c>
      <c r="TH18" s="11" t="s">
        <v>14</v>
      </c>
      <c r="TI18" s="12">
        <f t="shared" si="39"/>
        <v>0</v>
      </c>
      <c r="TJ18" s="12">
        <f>TI18/5</f>
        <v>0</v>
      </c>
      <c r="TK18" s="12">
        <f t="shared" si="40"/>
        <v>77.084499999999991</v>
      </c>
      <c r="TL18" s="12">
        <f t="shared" si="76"/>
        <v>3.8542249999999996</v>
      </c>
      <c r="TM18" s="12">
        <f t="shared" si="4"/>
        <v>77.084499999999991</v>
      </c>
      <c r="TN18" s="12">
        <f>TM18/30</f>
        <v>2.5694833333333329</v>
      </c>
      <c r="TO18" s="12">
        <f t="shared" si="4"/>
        <v>67.909000000000006</v>
      </c>
      <c r="TP18" s="12">
        <f>TO18/10</f>
        <v>6.7909000000000006</v>
      </c>
      <c r="TQ18" s="12">
        <f t="shared" si="4"/>
        <v>89.828000000000003</v>
      </c>
      <c r="TR18" s="12">
        <f>TQ18/3</f>
        <v>29.942666666666668</v>
      </c>
      <c r="TS18" s="12">
        <f t="shared" si="4"/>
        <v>19.784500000000001</v>
      </c>
      <c r="TT18" s="14">
        <f>TS18/17.5</f>
        <v>1.1305428571428573</v>
      </c>
      <c r="TW18" s="11" t="s">
        <v>14</v>
      </c>
      <c r="TX18" s="12">
        <f t="shared" si="41"/>
        <v>0.23599999999999999</v>
      </c>
      <c r="TY18" s="12">
        <f>TX18/4.5</f>
        <v>5.2444444444444439E-2</v>
      </c>
      <c r="TZ18" s="12">
        <f t="shared" si="42"/>
        <v>297.45699999999999</v>
      </c>
      <c r="UA18" s="12">
        <f t="shared" si="77"/>
        <v>14.87285</v>
      </c>
      <c r="UB18" s="12">
        <f t="shared" si="5"/>
        <v>296.35000000000002</v>
      </c>
      <c r="UC18" s="12">
        <f>UB18/30</f>
        <v>9.8783333333333339</v>
      </c>
      <c r="UD18" s="12">
        <f t="shared" si="6"/>
        <v>291.84899999999999</v>
      </c>
      <c r="UE18" s="12">
        <f>UD18/10</f>
        <v>29.184899999999999</v>
      </c>
      <c r="UF18" s="12">
        <f t="shared" si="7"/>
        <v>325.553</v>
      </c>
      <c r="UG18" s="12">
        <f>UF18/3</f>
        <v>108.51766666666667</v>
      </c>
      <c r="UH18" s="12">
        <f t="shared" si="8"/>
        <v>232.20349999999999</v>
      </c>
      <c r="UI18" s="14">
        <f>UH18/17.5</f>
        <v>13.268771428571428</v>
      </c>
    </row>
    <row r="19" spans="1:556" x14ac:dyDescent="0.25">
      <c r="A19" s="13" t="s">
        <v>15</v>
      </c>
      <c r="B19" s="51">
        <f t="shared" si="0"/>
        <v>0.64047619047619042</v>
      </c>
      <c r="C19" s="12">
        <v>0.2</v>
      </c>
      <c r="D19" s="12"/>
      <c r="E19" s="12">
        <v>3.3333333333333333E-2</v>
      </c>
      <c r="F19" s="12"/>
      <c r="G19" s="48">
        <v>0.05</v>
      </c>
      <c r="H19" s="12">
        <v>0.1</v>
      </c>
      <c r="I19" s="12">
        <v>0.2</v>
      </c>
      <c r="J19" s="12">
        <v>5.7142857142857141E-2</v>
      </c>
      <c r="K19" s="40">
        <f t="shared" si="113"/>
        <v>1.3517587939698492</v>
      </c>
      <c r="R19" s="11" t="s">
        <v>15</v>
      </c>
      <c r="S19" s="12">
        <v>0.23599999999999999</v>
      </c>
      <c r="T19" s="12">
        <f t="shared" ref="T19:T20" si="139">S19/5</f>
        <v>4.7199999999999999E-2</v>
      </c>
      <c r="U19" s="54"/>
      <c r="V19" s="54">
        <f t="shared" si="43"/>
        <v>0</v>
      </c>
      <c r="W19" s="54"/>
      <c r="X19" s="12">
        <f t="shared" ref="X19:X21" si="140">W19/30</f>
        <v>0</v>
      </c>
      <c r="Y19" s="12"/>
      <c r="Z19" s="12">
        <f>Y19/10</f>
        <v>0</v>
      </c>
      <c r="AA19" s="12"/>
      <c r="AB19" s="12">
        <f>AA19/5</f>
        <v>0</v>
      </c>
      <c r="AC19" s="12"/>
      <c r="AD19" s="14">
        <f>AC19/17.5</f>
        <v>0</v>
      </c>
      <c r="AH19" s="11" t="s">
        <v>15</v>
      </c>
      <c r="AI19" s="12"/>
      <c r="AJ19" s="12">
        <f t="shared" ref="AJ19:AJ20" si="141">AI19/5</f>
        <v>0</v>
      </c>
      <c r="AK19" s="12"/>
      <c r="AL19" s="12">
        <f t="shared" si="44"/>
        <v>0</v>
      </c>
      <c r="AM19" s="12"/>
      <c r="AN19" s="12">
        <f t="shared" ref="AN19:AN21" si="142">AM19/30</f>
        <v>0</v>
      </c>
      <c r="AO19" s="12"/>
      <c r="AP19" s="12">
        <f>AO19/10</f>
        <v>0</v>
      </c>
      <c r="AQ19" s="12"/>
      <c r="AR19" s="12">
        <f>AQ19/5</f>
        <v>0</v>
      </c>
      <c r="AS19" s="12"/>
      <c r="AT19" s="14">
        <f>AS19/17.5</f>
        <v>0</v>
      </c>
      <c r="AX19" s="11" t="s">
        <v>15</v>
      </c>
      <c r="AY19" s="12"/>
      <c r="AZ19" s="12">
        <f t="shared" ref="AZ19:AZ20" si="143">AY19/5</f>
        <v>0</v>
      </c>
      <c r="BA19" s="12"/>
      <c r="BB19" s="12">
        <f t="shared" si="45"/>
        <v>0</v>
      </c>
      <c r="BC19" s="12"/>
      <c r="BD19" s="12">
        <f t="shared" ref="BD19:BD21" si="144">BC19/30</f>
        <v>0</v>
      </c>
      <c r="BE19" s="12"/>
      <c r="BF19" s="12">
        <f>BE19/10</f>
        <v>0</v>
      </c>
      <c r="BG19" s="12"/>
      <c r="BH19" s="12">
        <f>BG19/5</f>
        <v>0</v>
      </c>
      <c r="BI19" s="12"/>
      <c r="BJ19" s="14">
        <f>BI19/17.5</f>
        <v>0</v>
      </c>
      <c r="BN19" s="11" t="s">
        <v>15</v>
      </c>
      <c r="BO19" s="12"/>
      <c r="BP19" s="12">
        <f t="shared" ref="BP19:BP20" si="145">BO19/5</f>
        <v>0</v>
      </c>
      <c r="BQ19" s="12"/>
      <c r="BR19" s="12">
        <f t="shared" si="46"/>
        <v>0</v>
      </c>
      <c r="BS19" s="12"/>
      <c r="BT19" s="12">
        <f t="shared" ref="BT19:BT21" si="146">BS19/30</f>
        <v>0</v>
      </c>
      <c r="BU19" s="12"/>
      <c r="BV19" s="12">
        <f>BU19/10</f>
        <v>0</v>
      </c>
      <c r="BW19" s="12"/>
      <c r="BX19" s="12">
        <f>BW19/5</f>
        <v>0</v>
      </c>
      <c r="BY19" s="12"/>
      <c r="BZ19" s="14">
        <f>BY19/17.5</f>
        <v>0</v>
      </c>
      <c r="CC19" s="11" t="s">
        <v>15</v>
      </c>
      <c r="CD19" s="12"/>
      <c r="CE19" s="12">
        <f t="shared" ref="CE19:CE20" si="147">CD19/5</f>
        <v>0</v>
      </c>
      <c r="CF19" s="12"/>
      <c r="CG19" s="12">
        <f t="shared" si="47"/>
        <v>0</v>
      </c>
      <c r="CH19" s="12"/>
      <c r="CI19" s="12">
        <f t="shared" ref="CI19:CI21" si="148">CH19/30</f>
        <v>0</v>
      </c>
      <c r="CJ19" s="12"/>
      <c r="CK19" s="12">
        <f>CJ19/10</f>
        <v>0</v>
      </c>
      <c r="CL19" s="12"/>
      <c r="CM19" s="12">
        <f>CL19/5</f>
        <v>0</v>
      </c>
      <c r="CN19" s="12"/>
      <c r="CO19" s="14">
        <f>CN19/17.5</f>
        <v>0</v>
      </c>
      <c r="CR19" s="11" t="s">
        <v>15</v>
      </c>
      <c r="CS19" s="12">
        <f t="shared" si="9"/>
        <v>0.23599999999999999</v>
      </c>
      <c r="CT19" s="12">
        <f t="shared" ref="CT19:CT20" si="149">CS19/5</f>
        <v>4.7199999999999999E-2</v>
      </c>
      <c r="CU19" s="12">
        <f t="shared" si="10"/>
        <v>0</v>
      </c>
      <c r="CV19" s="12">
        <f t="shared" si="48"/>
        <v>0</v>
      </c>
      <c r="CW19" s="12">
        <f t="shared" si="114"/>
        <v>0</v>
      </c>
      <c r="CX19" s="12">
        <f t="shared" ref="CX19:CX21" si="150">CW19/30</f>
        <v>0</v>
      </c>
      <c r="CY19" s="12">
        <f t="shared" si="11"/>
        <v>0</v>
      </c>
      <c r="CZ19" s="12">
        <f>CY19/10</f>
        <v>0</v>
      </c>
      <c r="DA19" s="12">
        <f t="shared" si="12"/>
        <v>0</v>
      </c>
      <c r="DB19" s="12">
        <f>DA19/5</f>
        <v>0</v>
      </c>
      <c r="DC19" s="12">
        <f t="shared" si="13"/>
        <v>0</v>
      </c>
      <c r="DD19" s="14">
        <f>DC19/17.5</f>
        <v>0</v>
      </c>
      <c r="DG19" s="11" t="s">
        <v>15</v>
      </c>
      <c r="DH19" s="12"/>
      <c r="DI19" s="12">
        <f t="shared" ref="DI19:DI20" si="151">DH19/5</f>
        <v>0</v>
      </c>
      <c r="DJ19" s="12">
        <v>27.212</v>
      </c>
      <c r="DK19" s="12">
        <f t="shared" si="49"/>
        <v>1.3606</v>
      </c>
      <c r="DL19" s="12">
        <v>27.212</v>
      </c>
      <c r="DM19" s="12">
        <f t="shared" ref="DM19:DM21" si="152">DL19/30</f>
        <v>0.90706666666666669</v>
      </c>
      <c r="DN19" s="12"/>
      <c r="DO19" s="12">
        <f>DN19/10</f>
        <v>0</v>
      </c>
      <c r="DP19" s="12">
        <v>2.5670000000000002</v>
      </c>
      <c r="DQ19" s="12">
        <f>DP19/5</f>
        <v>0.51340000000000008</v>
      </c>
      <c r="DR19" s="12">
        <v>2.5609999999999999</v>
      </c>
      <c r="DS19" s="14">
        <f>DR19/17.5</f>
        <v>0.14634285714285714</v>
      </c>
      <c r="DV19" s="11" t="s">
        <v>15</v>
      </c>
      <c r="DW19" s="12"/>
      <c r="DX19" s="12">
        <f t="shared" ref="DX19:DX20" si="153">DW19/5</f>
        <v>0</v>
      </c>
      <c r="DY19" s="12">
        <v>7.9355000000000002</v>
      </c>
      <c r="DZ19" s="12">
        <f t="shared" si="50"/>
        <v>0.39677499999999999</v>
      </c>
      <c r="EA19" s="12"/>
      <c r="EB19" s="12">
        <f t="shared" si="115"/>
        <v>0</v>
      </c>
      <c r="EC19" s="12">
        <v>3.2360000000000002</v>
      </c>
      <c r="ED19" s="12">
        <f>EC19/10</f>
        <v>0.3236</v>
      </c>
      <c r="EE19" s="12">
        <v>61.930999999999997</v>
      </c>
      <c r="EF19" s="12">
        <f>EE19/5</f>
        <v>12.386199999999999</v>
      </c>
      <c r="EG19" s="12">
        <v>76.442999999999998</v>
      </c>
      <c r="EH19" s="14">
        <f>EG19/17.5</f>
        <v>4.3681714285714284</v>
      </c>
      <c r="EK19" s="11" t="s">
        <v>15</v>
      </c>
      <c r="EL19" s="12"/>
      <c r="EM19" s="12">
        <f t="shared" ref="EM19:EM20" si="154">EL19/5</f>
        <v>0</v>
      </c>
      <c r="EN19" s="12"/>
      <c r="EO19" s="12">
        <f t="shared" si="51"/>
        <v>0</v>
      </c>
      <c r="EP19" s="12"/>
      <c r="EQ19" s="12">
        <f t="shared" si="116"/>
        <v>0</v>
      </c>
      <c r="ER19" s="12"/>
      <c r="ES19" s="12">
        <f>ER19/10</f>
        <v>0</v>
      </c>
      <c r="ET19" s="12">
        <v>21.395</v>
      </c>
      <c r="EU19" s="12">
        <f>ET19/5</f>
        <v>4.2789999999999999</v>
      </c>
      <c r="EV19" s="12">
        <f>36.6415+8.511</f>
        <v>45.152500000000003</v>
      </c>
      <c r="EW19" s="14">
        <f>EV19/17.5</f>
        <v>2.5801428571428575</v>
      </c>
      <c r="EZ19" s="11" t="s">
        <v>15</v>
      </c>
      <c r="FA19" s="12"/>
      <c r="FB19" s="12">
        <f t="shared" ref="FB19:FB20" si="155">FA19/5</f>
        <v>0</v>
      </c>
      <c r="FC19" s="12"/>
      <c r="FD19" s="12">
        <f t="shared" si="52"/>
        <v>0</v>
      </c>
      <c r="FE19" s="12"/>
      <c r="FF19" s="12">
        <f t="shared" si="117"/>
        <v>0</v>
      </c>
      <c r="FG19" s="12"/>
      <c r="FH19" s="12">
        <f>FG19/10</f>
        <v>0</v>
      </c>
      <c r="FI19" s="12"/>
      <c r="FJ19" s="12">
        <f>FI19/5</f>
        <v>0</v>
      </c>
      <c r="FK19" s="12"/>
      <c r="FL19" s="14">
        <f>FK19/17.5</f>
        <v>0</v>
      </c>
      <c r="FO19" s="11" t="s">
        <v>15</v>
      </c>
      <c r="FP19" s="12"/>
      <c r="FQ19" s="12">
        <f t="shared" ref="FQ19:FQ20" si="156">FP19/5</f>
        <v>0</v>
      </c>
      <c r="FR19" s="12"/>
      <c r="FS19" s="12">
        <f t="shared" si="53"/>
        <v>0</v>
      </c>
      <c r="FT19" s="12"/>
      <c r="FU19" s="12">
        <f t="shared" si="118"/>
        <v>0</v>
      </c>
      <c r="FV19" s="12"/>
      <c r="FW19" s="12">
        <f>FV19/10</f>
        <v>0</v>
      </c>
      <c r="FX19" s="12"/>
      <c r="FY19" s="12">
        <f>FX19/5</f>
        <v>0</v>
      </c>
      <c r="FZ19" s="12"/>
      <c r="GA19" s="14">
        <f>FZ19/17.5</f>
        <v>0</v>
      </c>
      <c r="GD19" s="11" t="s">
        <v>15</v>
      </c>
      <c r="GE19" s="12">
        <f t="shared" si="14"/>
        <v>0</v>
      </c>
      <c r="GF19" s="12">
        <f t="shared" ref="GF19:GF20" si="157">GE19/5</f>
        <v>0</v>
      </c>
      <c r="GG19" s="12">
        <f t="shared" si="15"/>
        <v>35.147500000000001</v>
      </c>
      <c r="GH19" s="12">
        <f t="shared" si="54"/>
        <v>1.7573750000000001</v>
      </c>
      <c r="GI19" s="12">
        <f t="shared" si="119"/>
        <v>27.212</v>
      </c>
      <c r="GJ19" s="12">
        <f t="shared" ref="GJ19:GJ21" si="158">GI19/30</f>
        <v>0.90706666666666669</v>
      </c>
      <c r="GK19" s="12">
        <f t="shared" si="16"/>
        <v>3.2360000000000002</v>
      </c>
      <c r="GL19" s="12">
        <f>GK19/10</f>
        <v>0.3236</v>
      </c>
      <c r="GM19" s="12">
        <f t="shared" si="17"/>
        <v>85.893000000000001</v>
      </c>
      <c r="GN19" s="12">
        <f>GM19/5</f>
        <v>17.178599999999999</v>
      </c>
      <c r="GO19" s="12">
        <f t="shared" si="18"/>
        <v>124.15649999999999</v>
      </c>
      <c r="GP19" s="14">
        <f>GO19/17.5</f>
        <v>7.0946571428571428</v>
      </c>
      <c r="GT19" s="11" t="s">
        <v>15</v>
      </c>
      <c r="GU19" s="12">
        <f t="shared" si="19"/>
        <v>0.23599999999999999</v>
      </c>
      <c r="GV19" s="12">
        <f t="shared" ref="GV19:GV20" si="159">GU19/5</f>
        <v>4.7199999999999999E-2</v>
      </c>
      <c r="GW19" s="12">
        <f t="shared" si="20"/>
        <v>35.147500000000001</v>
      </c>
      <c r="GX19" s="12">
        <f t="shared" si="55"/>
        <v>1.7573750000000001</v>
      </c>
      <c r="GY19" s="12">
        <f t="shared" si="120"/>
        <v>27.212</v>
      </c>
      <c r="GZ19" s="12">
        <f t="shared" ref="GZ19:GZ21" si="160">GY19/30</f>
        <v>0.90706666666666669</v>
      </c>
      <c r="HA19" s="12">
        <f t="shared" si="21"/>
        <v>3.2360000000000002</v>
      </c>
      <c r="HB19" s="12">
        <f>HA19/10</f>
        <v>0.3236</v>
      </c>
      <c r="HC19" s="12">
        <f t="shared" si="22"/>
        <v>85.893000000000001</v>
      </c>
      <c r="HD19" s="12">
        <f>HC19/5</f>
        <v>17.178599999999999</v>
      </c>
      <c r="HE19" s="12">
        <f t="shared" si="23"/>
        <v>124.15649999999999</v>
      </c>
      <c r="HF19" s="14">
        <f>HE19/17.5</f>
        <v>7.0946571428571428</v>
      </c>
      <c r="HI19" s="11" t="s">
        <v>15</v>
      </c>
      <c r="HJ19" s="12"/>
      <c r="HK19" s="12">
        <f t="shared" ref="HK19:HK20" si="161">HJ19/5</f>
        <v>0</v>
      </c>
      <c r="HL19" s="12"/>
      <c r="HM19" s="12">
        <f t="shared" si="56"/>
        <v>0</v>
      </c>
      <c r="HN19" s="12"/>
      <c r="HO19" s="12">
        <f t="shared" si="121"/>
        <v>0</v>
      </c>
      <c r="HP19" s="12"/>
      <c r="HQ19" s="12">
        <f>HP19/10</f>
        <v>0</v>
      </c>
      <c r="HR19" s="12"/>
      <c r="HS19" s="12">
        <f>HR19/5</f>
        <v>0</v>
      </c>
      <c r="HT19" s="12"/>
      <c r="HU19" s="14">
        <f>HT19/17.5</f>
        <v>0</v>
      </c>
      <c r="HY19" s="11" t="s">
        <v>15</v>
      </c>
      <c r="HZ19" s="12"/>
      <c r="IA19" s="12">
        <f t="shared" ref="IA19:IA20" si="162">HZ19/5</f>
        <v>0</v>
      </c>
      <c r="IB19" s="12"/>
      <c r="IC19" s="12">
        <f t="shared" si="57"/>
        <v>0</v>
      </c>
      <c r="ID19" s="12"/>
      <c r="IE19" s="12">
        <f t="shared" si="122"/>
        <v>0</v>
      </c>
      <c r="IF19" s="12"/>
      <c r="IG19" s="12">
        <f>IF19/10</f>
        <v>0</v>
      </c>
      <c r="IH19" s="12"/>
      <c r="II19" s="12">
        <f>IH19/5</f>
        <v>0</v>
      </c>
      <c r="IJ19" s="12"/>
      <c r="IK19" s="14">
        <f>IJ19/17.5</f>
        <v>0</v>
      </c>
      <c r="IO19" s="11" t="s">
        <v>15</v>
      </c>
      <c r="IP19" s="12"/>
      <c r="IQ19" s="12">
        <f t="shared" ref="IQ19:IQ20" si="163">IP19/5</f>
        <v>0</v>
      </c>
      <c r="IR19" s="12">
        <f>5.2755+5.2755</f>
        <v>10.551</v>
      </c>
      <c r="IS19" s="12">
        <f t="shared" si="58"/>
        <v>0.52754999999999996</v>
      </c>
      <c r="IT19" s="12">
        <f>5.2755+5.2755</f>
        <v>10.551</v>
      </c>
      <c r="IU19" s="12">
        <f t="shared" si="123"/>
        <v>0.35170000000000001</v>
      </c>
      <c r="IV19" s="12">
        <v>10.551</v>
      </c>
      <c r="IW19" s="12">
        <f>IV19/10</f>
        <v>1.0550999999999999</v>
      </c>
      <c r="IX19" s="12"/>
      <c r="IY19" s="12">
        <f>IX19/5</f>
        <v>0</v>
      </c>
      <c r="IZ19" s="12"/>
      <c r="JA19" s="14">
        <f>IZ19/17.5</f>
        <v>0</v>
      </c>
      <c r="JE19" s="11" t="s">
        <v>15</v>
      </c>
      <c r="JF19" s="12"/>
      <c r="JG19" s="12">
        <f t="shared" ref="JG19:JG20" si="164">JF19/5</f>
        <v>0</v>
      </c>
      <c r="JH19" s="12"/>
      <c r="JI19" s="12">
        <f t="shared" si="59"/>
        <v>0</v>
      </c>
      <c r="JJ19" s="12"/>
      <c r="JK19" s="12">
        <f t="shared" si="124"/>
        <v>0</v>
      </c>
      <c r="JL19" s="12"/>
      <c r="JM19" s="12">
        <f>JL19/10</f>
        <v>0</v>
      </c>
      <c r="JN19" s="12"/>
      <c r="JO19" s="12">
        <f>JN19/5</f>
        <v>0</v>
      </c>
      <c r="JP19" s="12"/>
      <c r="JQ19" s="14">
        <f>JP19/17.5</f>
        <v>0</v>
      </c>
      <c r="JT19" s="11" t="s">
        <v>15</v>
      </c>
      <c r="JU19" s="12"/>
      <c r="JV19" s="12">
        <f t="shared" ref="JV19:JV20" si="165">JU19/5</f>
        <v>0</v>
      </c>
      <c r="JW19" s="12"/>
      <c r="JX19" s="12">
        <f t="shared" si="60"/>
        <v>0</v>
      </c>
      <c r="JY19" s="12"/>
      <c r="JZ19" s="12">
        <f t="shared" si="125"/>
        <v>0</v>
      </c>
      <c r="KA19" s="12"/>
      <c r="KB19" s="12">
        <f>KA19/10</f>
        <v>0</v>
      </c>
      <c r="KC19" s="12"/>
      <c r="KD19" s="12">
        <f>KC19/5</f>
        <v>0</v>
      </c>
      <c r="KE19" s="12"/>
      <c r="KF19" s="14">
        <f>KE19/17.5</f>
        <v>0</v>
      </c>
      <c r="KI19" s="11" t="s">
        <v>15</v>
      </c>
      <c r="KJ19" s="12"/>
      <c r="KK19" s="12">
        <f t="shared" ref="KK19:KK20" si="166">KJ19/5</f>
        <v>0</v>
      </c>
      <c r="KL19" s="12"/>
      <c r="KM19" s="12">
        <f t="shared" si="61"/>
        <v>0</v>
      </c>
      <c r="KN19" s="12"/>
      <c r="KO19" s="12">
        <f t="shared" si="126"/>
        <v>0</v>
      </c>
      <c r="KP19" s="12"/>
      <c r="KQ19" s="12">
        <f>KP19/10</f>
        <v>0</v>
      </c>
      <c r="KR19" s="12"/>
      <c r="KS19" s="12">
        <f>KR19/5</f>
        <v>0</v>
      </c>
      <c r="KT19" s="12"/>
      <c r="KU19" s="14">
        <f>KT19/17.5</f>
        <v>0</v>
      </c>
      <c r="KX19" s="11" t="s">
        <v>15</v>
      </c>
      <c r="KY19" s="12">
        <f t="shared" si="24"/>
        <v>0</v>
      </c>
      <c r="KZ19" s="12">
        <f t="shared" ref="KZ19:KZ20" si="167">KY19/5</f>
        <v>0</v>
      </c>
      <c r="LA19" s="12">
        <f t="shared" si="25"/>
        <v>10.551</v>
      </c>
      <c r="LB19" s="12">
        <f t="shared" si="62"/>
        <v>0.52754999999999996</v>
      </c>
      <c r="LC19" s="12">
        <f t="shared" si="127"/>
        <v>10.551</v>
      </c>
      <c r="LD19" s="12">
        <f t="shared" ref="LD19:LD21" si="168">LC19/30</f>
        <v>0.35170000000000001</v>
      </c>
      <c r="LE19" s="12">
        <f t="shared" si="26"/>
        <v>10.551</v>
      </c>
      <c r="LF19" s="12">
        <f>LE19/10</f>
        <v>1.0550999999999999</v>
      </c>
      <c r="LG19" s="12">
        <f t="shared" si="27"/>
        <v>0</v>
      </c>
      <c r="LH19" s="12">
        <f>LG19/5</f>
        <v>0</v>
      </c>
      <c r="LI19" s="12">
        <f t="shared" si="28"/>
        <v>0</v>
      </c>
      <c r="LJ19" s="14">
        <f>LI19/17.5</f>
        <v>0</v>
      </c>
      <c r="LN19" s="11" t="s">
        <v>15</v>
      </c>
      <c r="LO19" s="12">
        <f t="shared" si="29"/>
        <v>0.23599999999999999</v>
      </c>
      <c r="LP19" s="12">
        <f t="shared" ref="LP19:LP20" si="169">LO19/5</f>
        <v>4.7199999999999999E-2</v>
      </c>
      <c r="LQ19" s="12">
        <f t="shared" si="30"/>
        <v>45.698500000000003</v>
      </c>
      <c r="LR19" s="12">
        <f t="shared" si="63"/>
        <v>2.2849250000000003</v>
      </c>
      <c r="LS19" s="12">
        <f t="shared" si="128"/>
        <v>37.762999999999998</v>
      </c>
      <c r="LT19" s="12">
        <f t="shared" ref="LT19:LT21" si="170">LS19/30</f>
        <v>1.2587666666666666</v>
      </c>
      <c r="LU19" s="12">
        <f t="shared" si="31"/>
        <v>13.787000000000001</v>
      </c>
      <c r="LV19" s="12">
        <f>LU19/10</f>
        <v>1.3787</v>
      </c>
      <c r="LW19" s="12">
        <f t="shared" si="32"/>
        <v>85.893000000000001</v>
      </c>
      <c r="LX19" s="12">
        <f>LW19/5</f>
        <v>17.178599999999999</v>
      </c>
      <c r="LY19" s="12">
        <f t="shared" si="33"/>
        <v>124.15649999999999</v>
      </c>
      <c r="LZ19" s="14">
        <f>LY19/17.5</f>
        <v>7.0946571428571428</v>
      </c>
      <c r="MC19" s="11" t="s">
        <v>15</v>
      </c>
      <c r="MD19" s="12"/>
      <c r="ME19" s="12">
        <f t="shared" ref="ME19:ME20" si="171">MD19/5</f>
        <v>0</v>
      </c>
      <c r="MF19" s="12"/>
      <c r="MG19" s="12">
        <f t="shared" si="64"/>
        <v>0</v>
      </c>
      <c r="MH19" s="12"/>
      <c r="MI19" s="12">
        <f t="shared" si="129"/>
        <v>0</v>
      </c>
      <c r="MJ19" s="12"/>
      <c r="MK19" s="12">
        <f>MJ19/10</f>
        <v>0</v>
      </c>
      <c r="ML19" s="12"/>
      <c r="MM19" s="12">
        <f>ML19/5</f>
        <v>0</v>
      </c>
      <c r="MN19" s="12"/>
      <c r="MO19" s="14">
        <f>MN19/17.5</f>
        <v>0</v>
      </c>
      <c r="MS19" s="11" t="s">
        <v>15</v>
      </c>
      <c r="MT19" s="12"/>
      <c r="MU19" s="12">
        <f t="shared" ref="MU19:MU20" si="172">MT19/5</f>
        <v>0</v>
      </c>
      <c r="MV19" s="12"/>
      <c r="MW19" s="12">
        <f t="shared" si="65"/>
        <v>0</v>
      </c>
      <c r="MX19" s="12"/>
      <c r="MY19" s="12">
        <f t="shared" si="130"/>
        <v>0</v>
      </c>
      <c r="MZ19" s="12"/>
      <c r="NA19" s="12">
        <f>MZ19/10</f>
        <v>0</v>
      </c>
      <c r="NB19" s="12"/>
      <c r="NC19" s="12">
        <f>NB19/5</f>
        <v>0</v>
      </c>
      <c r="ND19" s="12"/>
      <c r="NE19" s="14">
        <f>ND19/17.5</f>
        <v>0</v>
      </c>
      <c r="NI19" s="11" t="s">
        <v>15</v>
      </c>
      <c r="NJ19" s="12"/>
      <c r="NK19" s="12">
        <f t="shared" ref="NK19:NK20" si="173">NJ19/5</f>
        <v>0</v>
      </c>
      <c r="NL19" s="12"/>
      <c r="NM19" s="12">
        <f t="shared" si="66"/>
        <v>0</v>
      </c>
      <c r="NN19" s="12"/>
      <c r="NO19" s="12">
        <f t="shared" si="131"/>
        <v>0</v>
      </c>
      <c r="NP19" s="12">
        <v>9.8930000000000007</v>
      </c>
      <c r="NQ19" s="12">
        <f>NP19/10</f>
        <v>0.98930000000000007</v>
      </c>
      <c r="NR19" s="12">
        <v>10.528</v>
      </c>
      <c r="NS19" s="12">
        <f>NR19/5</f>
        <v>2.1055999999999999</v>
      </c>
      <c r="NT19" s="12">
        <v>9.8919999999999995</v>
      </c>
      <c r="NU19" s="14">
        <f>NT19/17.5</f>
        <v>0.56525714285714279</v>
      </c>
      <c r="NY19" s="11" t="s">
        <v>15</v>
      </c>
      <c r="NZ19" s="12"/>
      <c r="OA19" s="12">
        <f t="shared" ref="OA19:OA20" si="174">NZ19/5</f>
        <v>0</v>
      </c>
      <c r="OB19" s="12">
        <f>13.0155+13.0155</f>
        <v>26.030999999999999</v>
      </c>
      <c r="OC19" s="12">
        <f t="shared" si="67"/>
        <v>1.30155</v>
      </c>
      <c r="OD19" s="12">
        <f>13.0155+13.0155</f>
        <v>26.030999999999999</v>
      </c>
      <c r="OE19" s="12">
        <f t="shared" si="132"/>
        <v>0.86769999999999992</v>
      </c>
      <c r="OF19" s="12">
        <v>21.452000000000002</v>
      </c>
      <c r="OG19" s="12">
        <f>OF19/10</f>
        <v>2.1452</v>
      </c>
      <c r="OH19" s="12">
        <v>7.76</v>
      </c>
      <c r="OI19" s="12">
        <f>OH19/5</f>
        <v>1.552</v>
      </c>
      <c r="OJ19" s="12">
        <f>0.542+0.542</f>
        <v>1.0840000000000001</v>
      </c>
      <c r="OK19" s="14">
        <f>OJ19/17.5</f>
        <v>6.1942857142857147E-2</v>
      </c>
      <c r="ON19" s="11" t="s">
        <v>15</v>
      </c>
      <c r="OO19" s="12"/>
      <c r="OP19" s="12">
        <f t="shared" ref="OP19:OP20" si="175">OO19/5</f>
        <v>0</v>
      </c>
      <c r="OQ19" s="12"/>
      <c r="OR19" s="12">
        <f t="shared" si="68"/>
        <v>0</v>
      </c>
      <c r="OS19" s="12"/>
      <c r="OT19" s="12">
        <f t="shared" si="133"/>
        <v>0</v>
      </c>
      <c r="OU19" s="12"/>
      <c r="OV19" s="12">
        <f>OU19/10</f>
        <v>0</v>
      </c>
      <c r="OW19" s="12"/>
      <c r="OX19" s="12">
        <f>OW19/5</f>
        <v>0</v>
      </c>
      <c r="OY19" s="12">
        <f>8.474+8.474</f>
        <v>16.948</v>
      </c>
      <c r="OZ19" s="14">
        <f>OY19/17.5</f>
        <v>0.96845714285714291</v>
      </c>
      <c r="PE19" s="11" t="s">
        <v>15</v>
      </c>
      <c r="PF19" s="12">
        <f t="shared" si="34"/>
        <v>0</v>
      </c>
      <c r="PG19" s="12">
        <f t="shared" ref="PG19:PG20" si="176">PF19/5</f>
        <v>0</v>
      </c>
      <c r="PH19" s="12">
        <f t="shared" si="35"/>
        <v>26.030999999999999</v>
      </c>
      <c r="PI19" s="12">
        <f t="shared" si="69"/>
        <v>1.30155</v>
      </c>
      <c r="PJ19" s="12">
        <f t="shared" si="36"/>
        <v>26.030999999999999</v>
      </c>
      <c r="PK19" s="12">
        <f t="shared" ref="PK19:PK21" si="177">PJ19/30</f>
        <v>0.86769999999999992</v>
      </c>
      <c r="PL19" s="12">
        <f t="shared" si="1"/>
        <v>31.345000000000002</v>
      </c>
      <c r="PM19" s="12">
        <f>PL19/10</f>
        <v>3.1345000000000001</v>
      </c>
      <c r="PN19" s="12">
        <f t="shared" si="2"/>
        <v>18.288</v>
      </c>
      <c r="PO19" s="12">
        <f>PN19/5</f>
        <v>3.6576</v>
      </c>
      <c r="PP19" s="12">
        <f t="shared" si="3"/>
        <v>27.923999999999999</v>
      </c>
      <c r="PQ19" s="14">
        <f>PP19/17.5</f>
        <v>1.5956571428571429</v>
      </c>
      <c r="PT19" s="11" t="s">
        <v>15</v>
      </c>
      <c r="PU19" s="12">
        <f t="shared" si="37"/>
        <v>0.23599999999999999</v>
      </c>
      <c r="PV19" s="12">
        <f>PU19/4.5</f>
        <v>5.2444444444444439E-2</v>
      </c>
      <c r="PW19" s="12">
        <f t="shared" si="38"/>
        <v>71.729500000000002</v>
      </c>
      <c r="PX19" s="12">
        <f t="shared" si="70"/>
        <v>3.5864750000000001</v>
      </c>
      <c r="PY19" s="12">
        <f t="shared" si="38"/>
        <v>63.793999999999997</v>
      </c>
      <c r="PZ19" s="12">
        <f t="shared" ref="PZ19:PZ21" si="178">PY19/30</f>
        <v>2.1264666666666665</v>
      </c>
      <c r="QA19" s="12">
        <f t="shared" si="38"/>
        <v>45.132000000000005</v>
      </c>
      <c r="QB19" s="12">
        <f>QA19/10</f>
        <v>4.5132000000000003</v>
      </c>
      <c r="QC19" s="12">
        <f t="shared" si="38"/>
        <v>104.181</v>
      </c>
      <c r="QD19" s="12">
        <f>QC19/4</f>
        <v>26.045249999999999</v>
      </c>
      <c r="QE19" s="12">
        <f t="shared" si="38"/>
        <v>152.0805</v>
      </c>
      <c r="QF19" s="14">
        <f>QE19/17.5</f>
        <v>8.690314285714285</v>
      </c>
      <c r="QI19" s="11" t="s">
        <v>15</v>
      </c>
      <c r="QJ19" s="12"/>
      <c r="QK19" s="12">
        <f t="shared" ref="QK19:QK20" si="179">QJ19/5</f>
        <v>0</v>
      </c>
      <c r="QL19" s="12"/>
      <c r="QM19" s="12">
        <f t="shared" si="71"/>
        <v>0</v>
      </c>
      <c r="QN19" s="12"/>
      <c r="QO19" s="12">
        <f t="shared" si="134"/>
        <v>0</v>
      </c>
      <c r="QP19" s="12"/>
      <c r="QQ19" s="12">
        <f>QP19/10</f>
        <v>0</v>
      </c>
      <c r="QR19" s="12"/>
      <c r="QS19" s="12">
        <f>QR19/5</f>
        <v>0</v>
      </c>
      <c r="QT19" s="12">
        <v>18.436499999999999</v>
      </c>
      <c r="QU19" s="14">
        <f>QT19/17.5</f>
        <v>1.0535142857142856</v>
      </c>
      <c r="QX19" s="11" t="s">
        <v>15</v>
      </c>
      <c r="QY19" s="12"/>
      <c r="QZ19" s="12">
        <f t="shared" ref="QZ19:QZ20" si="180">QY19/5</f>
        <v>0</v>
      </c>
      <c r="RA19" s="12"/>
      <c r="RB19" s="12">
        <f t="shared" si="72"/>
        <v>0</v>
      </c>
      <c r="RC19" s="12"/>
      <c r="RD19" s="12">
        <f t="shared" si="135"/>
        <v>0</v>
      </c>
      <c r="RE19" s="12"/>
      <c r="RF19" s="12">
        <f>RE19/10</f>
        <v>0</v>
      </c>
      <c r="RG19" s="12"/>
      <c r="RH19" s="12">
        <f>RG19/5</f>
        <v>0</v>
      </c>
      <c r="RI19" s="12"/>
      <c r="RJ19" s="14">
        <f>RI19/17.5</f>
        <v>0</v>
      </c>
      <c r="RM19" s="11" t="s">
        <v>15</v>
      </c>
      <c r="RN19" s="12"/>
      <c r="RO19" s="12">
        <f t="shared" ref="RO19:RO20" si="181">RN19/5</f>
        <v>0</v>
      </c>
      <c r="RP19" s="12">
        <v>4.6624999999999996</v>
      </c>
      <c r="RQ19" s="12">
        <f t="shared" si="73"/>
        <v>0.23312499999999997</v>
      </c>
      <c r="RR19" s="12">
        <v>4.6624999999999996</v>
      </c>
      <c r="RS19" s="12">
        <f t="shared" si="136"/>
        <v>0.15541666666666665</v>
      </c>
      <c r="RT19" s="12">
        <v>9.3249999999999993</v>
      </c>
      <c r="RU19" s="12">
        <f>RT19/10</f>
        <v>0.93249999999999988</v>
      </c>
      <c r="RV19" s="12"/>
      <c r="RW19" s="12">
        <f>RV19/5</f>
        <v>0</v>
      </c>
      <c r="RX19" s="12"/>
      <c r="RY19" s="14">
        <f>RX19/17.5</f>
        <v>0</v>
      </c>
      <c r="SB19" s="11" t="s">
        <v>15</v>
      </c>
      <c r="SC19" s="12"/>
      <c r="SD19" s="12">
        <f t="shared" ref="SD19:SD20" si="182">SC19/5</f>
        <v>0</v>
      </c>
      <c r="SE19" s="12"/>
      <c r="SF19" s="12">
        <f t="shared" si="74"/>
        <v>0</v>
      </c>
      <c r="SG19" s="12"/>
      <c r="SH19" s="12">
        <f t="shared" si="137"/>
        <v>0</v>
      </c>
      <c r="SI19" s="12"/>
      <c r="SJ19" s="12">
        <f>SI19/10</f>
        <v>0</v>
      </c>
      <c r="SK19" s="12">
        <v>18.649999999999999</v>
      </c>
      <c r="SL19" s="12">
        <f>SK19/5</f>
        <v>3.7299999999999995</v>
      </c>
      <c r="SM19" s="12">
        <v>13.929500000000001</v>
      </c>
      <c r="SN19" s="14">
        <f>SM19/17.5</f>
        <v>0.79597142857142866</v>
      </c>
      <c r="SQ19" s="11" t="s">
        <v>15</v>
      </c>
      <c r="SR19" s="12"/>
      <c r="SS19" s="12">
        <f t="shared" ref="SS19:SS20" si="183">SR19/5</f>
        <v>0</v>
      </c>
      <c r="ST19" s="12"/>
      <c r="SU19" s="12">
        <f t="shared" si="75"/>
        <v>0</v>
      </c>
      <c r="SV19" s="12"/>
      <c r="SW19" s="12">
        <f t="shared" si="138"/>
        <v>0</v>
      </c>
      <c r="SX19" s="12"/>
      <c r="SY19" s="12">
        <f>SX19/10</f>
        <v>0</v>
      </c>
      <c r="SZ19" s="12"/>
      <c r="TA19" s="12">
        <f>SZ19/5</f>
        <v>0</v>
      </c>
      <c r="TB19" s="12"/>
      <c r="TC19" s="14">
        <f>TB19/17.5</f>
        <v>0</v>
      </c>
      <c r="TH19" s="11" t="s">
        <v>15</v>
      </c>
      <c r="TI19" s="12">
        <f t="shared" si="39"/>
        <v>0</v>
      </c>
      <c r="TJ19" s="12">
        <f t="shared" ref="TJ19:TJ20" si="184">TI19/5</f>
        <v>0</v>
      </c>
      <c r="TK19" s="12">
        <f t="shared" si="40"/>
        <v>4.6624999999999996</v>
      </c>
      <c r="TL19" s="12">
        <f t="shared" si="76"/>
        <v>0.23312499999999997</v>
      </c>
      <c r="TM19" s="12">
        <f t="shared" si="4"/>
        <v>4.6624999999999996</v>
      </c>
      <c r="TN19" s="12">
        <f t="shared" ref="TN19:TN21" si="185">TM19/30</f>
        <v>0.15541666666666665</v>
      </c>
      <c r="TO19" s="12">
        <f t="shared" si="4"/>
        <v>9.3249999999999993</v>
      </c>
      <c r="TP19" s="12">
        <f>TO19/10</f>
        <v>0.93249999999999988</v>
      </c>
      <c r="TQ19" s="12">
        <f t="shared" si="4"/>
        <v>18.649999999999999</v>
      </c>
      <c r="TR19" s="12">
        <f>TQ19/5</f>
        <v>3.7299999999999995</v>
      </c>
      <c r="TS19" s="12">
        <f t="shared" si="4"/>
        <v>32.366</v>
      </c>
      <c r="TT19" s="14">
        <f>TS19/17.5</f>
        <v>1.8494857142857142</v>
      </c>
      <c r="TW19" s="11" t="s">
        <v>15</v>
      </c>
      <c r="TX19" s="12">
        <f t="shared" si="41"/>
        <v>0.23599999999999999</v>
      </c>
      <c r="TY19" s="12">
        <f>TX19/4.5</f>
        <v>5.2444444444444439E-2</v>
      </c>
      <c r="TZ19" s="12">
        <f t="shared" si="42"/>
        <v>76.391999999999996</v>
      </c>
      <c r="UA19" s="12">
        <f t="shared" si="77"/>
        <v>3.8195999999999999</v>
      </c>
      <c r="UB19" s="12">
        <f t="shared" si="5"/>
        <v>68.456499999999991</v>
      </c>
      <c r="UC19" s="12">
        <f t="shared" ref="UC19:UC21" si="186">UB19/30</f>
        <v>2.281883333333333</v>
      </c>
      <c r="UD19" s="12">
        <f t="shared" si="6"/>
        <v>54.457000000000008</v>
      </c>
      <c r="UE19" s="12">
        <f>UD19/10</f>
        <v>5.4457000000000004</v>
      </c>
      <c r="UF19" s="12">
        <f t="shared" si="7"/>
        <v>122.83099999999999</v>
      </c>
      <c r="UG19" s="12">
        <f>UF19/4</f>
        <v>30.707749999999997</v>
      </c>
      <c r="UH19" s="12">
        <f t="shared" si="8"/>
        <v>184.44650000000001</v>
      </c>
      <c r="UI19" s="14">
        <f>UH19/17.5</f>
        <v>10.539800000000001</v>
      </c>
    </row>
    <row r="20" spans="1:556" x14ac:dyDescent="0.25">
      <c r="A20" s="13" t="s">
        <v>16</v>
      </c>
      <c r="B20" s="51">
        <f t="shared" si="0"/>
        <v>1.1321428571428571</v>
      </c>
      <c r="C20" s="12">
        <v>0.2</v>
      </c>
      <c r="D20" s="12"/>
      <c r="E20" s="12">
        <v>3.3333333333333333E-2</v>
      </c>
      <c r="F20" s="12"/>
      <c r="G20" s="48">
        <v>0.05</v>
      </c>
      <c r="H20" s="12">
        <v>0.125</v>
      </c>
      <c r="I20" s="12">
        <v>0.66666666666666663</v>
      </c>
      <c r="J20" s="12">
        <v>5.7142857142857141E-2</v>
      </c>
      <c r="K20" s="40">
        <f t="shared" si="113"/>
        <v>2.3894472361809047</v>
      </c>
      <c r="R20" s="11" t="s">
        <v>16</v>
      </c>
      <c r="S20" s="12"/>
      <c r="T20" s="12">
        <f t="shared" si="139"/>
        <v>0</v>
      </c>
      <c r="U20" s="54">
        <v>19.004000000000001</v>
      </c>
      <c r="V20" s="54">
        <f t="shared" si="43"/>
        <v>0.95020000000000004</v>
      </c>
      <c r="W20" s="54">
        <v>23.924499999999998</v>
      </c>
      <c r="X20" s="12">
        <f t="shared" si="140"/>
        <v>0.79748333333333332</v>
      </c>
      <c r="Y20" s="12">
        <v>21.86</v>
      </c>
      <c r="Z20" s="12">
        <f>Y20/8</f>
        <v>2.7324999999999999</v>
      </c>
      <c r="AA20" s="12"/>
      <c r="AB20" s="12">
        <f>AA20/1.5</f>
        <v>0</v>
      </c>
      <c r="AC20" s="12"/>
      <c r="AD20" s="14">
        <f>AC20/17.5</f>
        <v>0</v>
      </c>
      <c r="AH20" s="11" t="s">
        <v>16</v>
      </c>
      <c r="AI20" s="12"/>
      <c r="AJ20" s="12">
        <f t="shared" si="141"/>
        <v>0</v>
      </c>
      <c r="AK20" s="12">
        <f>21.225+4.83</f>
        <v>26.055</v>
      </c>
      <c r="AL20" s="12">
        <f t="shared" si="44"/>
        <v>1.3027500000000001</v>
      </c>
      <c r="AM20" s="12">
        <f>21.225+4.87</f>
        <v>26.095000000000002</v>
      </c>
      <c r="AN20" s="12">
        <f t="shared" si="142"/>
        <v>0.86983333333333346</v>
      </c>
      <c r="AO20" s="12"/>
      <c r="AP20" s="12">
        <f>AO20/8</f>
        <v>0</v>
      </c>
      <c r="AQ20" s="12">
        <v>11.146000000000001</v>
      </c>
      <c r="AR20" s="12">
        <f>AQ20/1.5</f>
        <v>7.4306666666666672</v>
      </c>
      <c r="AS20" s="12">
        <f>3.929+3.929</f>
        <v>7.8579999999999997</v>
      </c>
      <c r="AT20" s="14">
        <f>AS20/17.5</f>
        <v>0.44902857142857139</v>
      </c>
      <c r="AX20" s="11" t="s">
        <v>16</v>
      </c>
      <c r="AY20" s="12"/>
      <c r="AZ20" s="12">
        <f t="shared" si="143"/>
        <v>0</v>
      </c>
      <c r="BA20" s="12"/>
      <c r="BB20" s="12">
        <f t="shared" si="45"/>
        <v>0</v>
      </c>
      <c r="BC20" s="12"/>
      <c r="BD20" s="12">
        <f t="shared" si="144"/>
        <v>0</v>
      </c>
      <c r="BE20" s="12"/>
      <c r="BF20" s="12">
        <f>BE20/8</f>
        <v>0</v>
      </c>
      <c r="BG20" s="12"/>
      <c r="BH20" s="12">
        <f>BG20/1.5</f>
        <v>0</v>
      </c>
      <c r="BI20" s="12"/>
      <c r="BJ20" s="14">
        <f>BI20/17.5</f>
        <v>0</v>
      </c>
      <c r="BN20" s="11" t="s">
        <v>16</v>
      </c>
      <c r="BO20" s="12"/>
      <c r="BP20" s="12">
        <f t="shared" si="145"/>
        <v>0</v>
      </c>
      <c r="BQ20" s="12"/>
      <c r="BR20" s="12">
        <f t="shared" si="46"/>
        <v>0</v>
      </c>
      <c r="BS20" s="12"/>
      <c r="BT20" s="12">
        <f t="shared" si="146"/>
        <v>0</v>
      </c>
      <c r="BU20" s="12"/>
      <c r="BV20" s="12">
        <f>BU20/8</f>
        <v>0</v>
      </c>
      <c r="BW20" s="12"/>
      <c r="BX20" s="12">
        <f>BW20/1.5</f>
        <v>0</v>
      </c>
      <c r="BY20" s="12"/>
      <c r="BZ20" s="14">
        <f>BY20/17.5</f>
        <v>0</v>
      </c>
      <c r="CC20" s="11" t="s">
        <v>16</v>
      </c>
      <c r="CD20" s="12"/>
      <c r="CE20" s="12">
        <f t="shared" si="147"/>
        <v>0</v>
      </c>
      <c r="CF20" s="12"/>
      <c r="CG20" s="12">
        <f t="shared" si="47"/>
        <v>0</v>
      </c>
      <c r="CH20" s="12"/>
      <c r="CI20" s="12">
        <f t="shared" si="148"/>
        <v>0</v>
      </c>
      <c r="CJ20" s="12"/>
      <c r="CK20" s="12">
        <f>CJ20/8</f>
        <v>0</v>
      </c>
      <c r="CL20" s="12"/>
      <c r="CM20" s="12">
        <f>CL20/1.5</f>
        <v>0</v>
      </c>
      <c r="CN20" s="12"/>
      <c r="CO20" s="14">
        <f>CN20/17.5</f>
        <v>0</v>
      </c>
      <c r="CR20" s="11" t="s">
        <v>16</v>
      </c>
      <c r="CS20" s="12">
        <f t="shared" si="9"/>
        <v>0</v>
      </c>
      <c r="CT20" s="12">
        <f t="shared" si="149"/>
        <v>0</v>
      </c>
      <c r="CU20" s="12">
        <f t="shared" si="10"/>
        <v>45.058999999999997</v>
      </c>
      <c r="CV20" s="12">
        <f t="shared" si="48"/>
        <v>2.2529499999999998</v>
      </c>
      <c r="CW20" s="12">
        <f t="shared" si="114"/>
        <v>50.019500000000001</v>
      </c>
      <c r="CX20" s="12">
        <f t="shared" si="150"/>
        <v>1.6673166666666668</v>
      </c>
      <c r="CY20" s="12">
        <f t="shared" si="11"/>
        <v>21.86</v>
      </c>
      <c r="CZ20" s="12">
        <f>CY20/8</f>
        <v>2.7324999999999999</v>
      </c>
      <c r="DA20" s="12">
        <f t="shared" si="12"/>
        <v>11.146000000000001</v>
      </c>
      <c r="DB20" s="12">
        <f>DA20/1.5</f>
        <v>7.4306666666666672</v>
      </c>
      <c r="DC20" s="12">
        <f t="shared" si="13"/>
        <v>7.8579999999999997</v>
      </c>
      <c r="DD20" s="14">
        <f>DC20/17.5</f>
        <v>0.44902857142857139</v>
      </c>
      <c r="DG20" s="11" t="s">
        <v>16</v>
      </c>
      <c r="DH20" s="12"/>
      <c r="DI20" s="12">
        <f t="shared" si="151"/>
        <v>0</v>
      </c>
      <c r="DJ20" s="12"/>
      <c r="DK20" s="12">
        <f t="shared" si="49"/>
        <v>0</v>
      </c>
      <c r="DL20" s="12"/>
      <c r="DM20" s="12">
        <f t="shared" si="152"/>
        <v>0</v>
      </c>
      <c r="DN20" s="12"/>
      <c r="DO20" s="12">
        <f>DN20/8</f>
        <v>0</v>
      </c>
      <c r="DP20" s="12">
        <v>15.397</v>
      </c>
      <c r="DQ20" s="12">
        <f>DP20/1.5</f>
        <v>10.264666666666667</v>
      </c>
      <c r="DR20" s="12">
        <v>22.228000000000002</v>
      </c>
      <c r="DS20" s="14">
        <f>DR20/17.5</f>
        <v>1.2701714285714287</v>
      </c>
      <c r="DV20" s="11" t="s">
        <v>16</v>
      </c>
      <c r="DW20" s="12">
        <v>20.221</v>
      </c>
      <c r="DX20" s="12">
        <f t="shared" si="153"/>
        <v>4.0442</v>
      </c>
      <c r="DY20" s="12"/>
      <c r="DZ20" s="12">
        <f t="shared" si="50"/>
        <v>0</v>
      </c>
      <c r="EA20" s="12"/>
      <c r="EB20" s="12">
        <f t="shared" si="115"/>
        <v>0</v>
      </c>
      <c r="EC20" s="12"/>
      <c r="ED20" s="12">
        <f>EC20/8</f>
        <v>0</v>
      </c>
      <c r="EE20" s="12">
        <v>23.646000000000001</v>
      </c>
      <c r="EF20" s="12">
        <f>EE20/1.5</f>
        <v>15.764000000000001</v>
      </c>
      <c r="EG20" s="12">
        <v>16.355</v>
      </c>
      <c r="EH20" s="14">
        <f>EG20/17.5</f>
        <v>0.93457142857142861</v>
      </c>
      <c r="EK20" s="11" t="s">
        <v>16</v>
      </c>
      <c r="EL20" s="12">
        <v>1.3</v>
      </c>
      <c r="EM20" s="12">
        <f t="shared" si="154"/>
        <v>0.26</v>
      </c>
      <c r="EN20" s="12">
        <f>16.0475+16.0475</f>
        <v>32.094999999999999</v>
      </c>
      <c r="EO20" s="12">
        <f t="shared" si="51"/>
        <v>1.6047499999999999</v>
      </c>
      <c r="EP20" s="12">
        <f>16.2115+16.0475</f>
        <v>32.259</v>
      </c>
      <c r="EQ20" s="12">
        <f t="shared" si="116"/>
        <v>1.0752999999999999</v>
      </c>
      <c r="ER20" s="12">
        <v>32.094999999999999</v>
      </c>
      <c r="ES20" s="12">
        <f>ER20/8</f>
        <v>4.0118749999999999</v>
      </c>
      <c r="ET20" s="12">
        <v>10.215</v>
      </c>
      <c r="EU20" s="12">
        <f>ET20/1.5</f>
        <v>6.81</v>
      </c>
      <c r="EV20" s="12">
        <v>52.771999999999998</v>
      </c>
      <c r="EW20" s="14">
        <f>EV20/17.5</f>
        <v>3.0155428571428571</v>
      </c>
      <c r="EZ20" s="11" t="s">
        <v>16</v>
      </c>
      <c r="FA20" s="12"/>
      <c r="FB20" s="12">
        <f t="shared" si="155"/>
        <v>0</v>
      </c>
      <c r="FC20" s="12"/>
      <c r="FD20" s="12">
        <f t="shared" si="52"/>
        <v>0</v>
      </c>
      <c r="FE20" s="12"/>
      <c r="FF20" s="12">
        <f t="shared" si="117"/>
        <v>0</v>
      </c>
      <c r="FG20" s="12"/>
      <c r="FH20" s="12">
        <f>FG20/8</f>
        <v>0</v>
      </c>
      <c r="FI20" s="12"/>
      <c r="FJ20" s="12">
        <f>FI20/1.5</f>
        <v>0</v>
      </c>
      <c r="FK20" s="12"/>
      <c r="FL20" s="14">
        <f>FK20/17.5</f>
        <v>0</v>
      </c>
      <c r="FO20" s="11" t="s">
        <v>16</v>
      </c>
      <c r="FP20" s="12"/>
      <c r="FQ20" s="12">
        <f t="shared" si="156"/>
        <v>0</v>
      </c>
      <c r="FR20" s="12"/>
      <c r="FS20" s="12">
        <f t="shared" si="53"/>
        <v>0</v>
      </c>
      <c r="FT20" s="12"/>
      <c r="FU20" s="12">
        <f t="shared" si="118"/>
        <v>0</v>
      </c>
      <c r="FV20" s="12"/>
      <c r="FW20" s="12">
        <f>FV20/8</f>
        <v>0</v>
      </c>
      <c r="FX20" s="12"/>
      <c r="FY20" s="12">
        <f>FX20/1.5</f>
        <v>0</v>
      </c>
      <c r="FZ20" s="12"/>
      <c r="GA20" s="14">
        <f>FZ20/17.5</f>
        <v>0</v>
      </c>
      <c r="GD20" s="11" t="s">
        <v>16</v>
      </c>
      <c r="GE20" s="12">
        <f t="shared" si="14"/>
        <v>21.521000000000001</v>
      </c>
      <c r="GF20" s="12">
        <f t="shared" si="157"/>
        <v>4.3041999999999998</v>
      </c>
      <c r="GG20" s="12">
        <f t="shared" si="15"/>
        <v>32.094999999999999</v>
      </c>
      <c r="GH20" s="12">
        <f t="shared" si="54"/>
        <v>1.6047499999999999</v>
      </c>
      <c r="GI20" s="12">
        <f t="shared" si="119"/>
        <v>32.259</v>
      </c>
      <c r="GJ20" s="12">
        <f t="shared" si="158"/>
        <v>1.0752999999999999</v>
      </c>
      <c r="GK20" s="12">
        <f t="shared" si="16"/>
        <v>32.094999999999999</v>
      </c>
      <c r="GL20" s="12">
        <f>GK20/8</f>
        <v>4.0118749999999999</v>
      </c>
      <c r="GM20" s="12">
        <f t="shared" si="17"/>
        <v>49.258000000000003</v>
      </c>
      <c r="GN20" s="12">
        <f>GM20/1.5</f>
        <v>32.838666666666668</v>
      </c>
      <c r="GO20" s="12">
        <f t="shared" si="18"/>
        <v>91.35499999999999</v>
      </c>
      <c r="GP20" s="14">
        <f>GO20/17.5</f>
        <v>5.2202857142857138</v>
      </c>
      <c r="GT20" s="11" t="s">
        <v>16</v>
      </c>
      <c r="GU20" s="12">
        <f t="shared" si="19"/>
        <v>21.521000000000001</v>
      </c>
      <c r="GV20" s="12">
        <f t="shared" si="159"/>
        <v>4.3041999999999998</v>
      </c>
      <c r="GW20" s="12">
        <f t="shared" si="20"/>
        <v>77.153999999999996</v>
      </c>
      <c r="GX20" s="12">
        <f t="shared" si="55"/>
        <v>3.8576999999999999</v>
      </c>
      <c r="GY20" s="12">
        <f t="shared" si="120"/>
        <v>82.278500000000008</v>
      </c>
      <c r="GZ20" s="12">
        <f t="shared" si="160"/>
        <v>2.7426166666666671</v>
      </c>
      <c r="HA20" s="12">
        <f t="shared" si="21"/>
        <v>53.954999999999998</v>
      </c>
      <c r="HB20" s="12">
        <f>HA20/8</f>
        <v>6.7443749999999998</v>
      </c>
      <c r="HC20" s="12">
        <f t="shared" si="22"/>
        <v>60.404000000000003</v>
      </c>
      <c r="HD20" s="12">
        <f>HC20/1.5</f>
        <v>40.269333333333336</v>
      </c>
      <c r="HE20" s="12">
        <f t="shared" si="23"/>
        <v>99.212999999999994</v>
      </c>
      <c r="HF20" s="14">
        <f>HE20/17.5</f>
        <v>5.6693142857142851</v>
      </c>
      <c r="HI20" s="11" t="s">
        <v>16</v>
      </c>
      <c r="HJ20" s="12"/>
      <c r="HK20" s="12">
        <f t="shared" si="161"/>
        <v>0</v>
      </c>
      <c r="HL20" s="12"/>
      <c r="HM20" s="12">
        <f t="shared" si="56"/>
        <v>0</v>
      </c>
      <c r="HN20" s="12"/>
      <c r="HO20" s="12">
        <f t="shared" si="121"/>
        <v>0</v>
      </c>
      <c r="HP20" s="12"/>
      <c r="HQ20" s="12">
        <f>HP20/8</f>
        <v>0</v>
      </c>
      <c r="HR20" s="12">
        <v>15.302</v>
      </c>
      <c r="HS20" s="12">
        <f>HR20/1.5</f>
        <v>10.201333333333332</v>
      </c>
      <c r="HT20" s="12"/>
      <c r="HU20" s="14">
        <f>HT20/17.5</f>
        <v>0</v>
      </c>
      <c r="HY20" s="11" t="s">
        <v>16</v>
      </c>
      <c r="HZ20" s="12"/>
      <c r="IA20" s="12">
        <f t="shared" si="162"/>
        <v>0</v>
      </c>
      <c r="IB20" s="12">
        <v>17.3965</v>
      </c>
      <c r="IC20" s="12">
        <f t="shared" si="57"/>
        <v>0.86982499999999996</v>
      </c>
      <c r="ID20" s="12">
        <v>17.3965</v>
      </c>
      <c r="IE20" s="12">
        <f t="shared" si="122"/>
        <v>0.57988333333333331</v>
      </c>
      <c r="IF20" s="12">
        <v>63.96</v>
      </c>
      <c r="IG20" s="12">
        <f>IF20/8</f>
        <v>7.9950000000000001</v>
      </c>
      <c r="IH20" s="12"/>
      <c r="II20" s="12">
        <f>IH20/1.5</f>
        <v>0</v>
      </c>
      <c r="IJ20" s="12"/>
      <c r="IK20" s="14">
        <f>IJ20/17.5</f>
        <v>0</v>
      </c>
      <c r="IO20" s="11" t="s">
        <v>16</v>
      </c>
      <c r="IP20" s="12"/>
      <c r="IQ20" s="12">
        <f t="shared" si="163"/>
        <v>0</v>
      </c>
      <c r="IR20" s="12">
        <v>14.503</v>
      </c>
      <c r="IS20" s="12">
        <f t="shared" si="58"/>
        <v>0.72514999999999996</v>
      </c>
      <c r="IT20" s="12">
        <v>14.503</v>
      </c>
      <c r="IU20" s="12">
        <f t="shared" si="123"/>
        <v>0.48343333333333333</v>
      </c>
      <c r="IV20" s="12"/>
      <c r="IW20" s="12">
        <f>IV20/8</f>
        <v>0</v>
      </c>
      <c r="IX20" s="12">
        <v>60.476999999999997</v>
      </c>
      <c r="IY20" s="12">
        <f>IX20/1.5</f>
        <v>40.317999999999998</v>
      </c>
      <c r="IZ20" s="12">
        <v>9.0655000000000001</v>
      </c>
      <c r="JA20" s="14">
        <f>IZ20/17.5</f>
        <v>0.51802857142857139</v>
      </c>
      <c r="JE20" s="11" t="s">
        <v>16</v>
      </c>
      <c r="JF20" s="12"/>
      <c r="JG20" s="12">
        <f t="shared" si="164"/>
        <v>0</v>
      </c>
      <c r="JH20" s="12"/>
      <c r="JI20" s="12">
        <f t="shared" si="59"/>
        <v>0</v>
      </c>
      <c r="JJ20" s="12"/>
      <c r="JK20" s="12">
        <f t="shared" si="124"/>
        <v>0</v>
      </c>
      <c r="JL20" s="12"/>
      <c r="JM20" s="12">
        <f>JL20/8</f>
        <v>0</v>
      </c>
      <c r="JN20" s="12">
        <v>43.02</v>
      </c>
      <c r="JO20" s="12">
        <f>JN20/1.5</f>
        <v>28.680000000000003</v>
      </c>
      <c r="JP20" s="12">
        <v>29.006</v>
      </c>
      <c r="JQ20" s="14">
        <f>JP20/17.5</f>
        <v>1.6574857142857142</v>
      </c>
      <c r="JT20" s="11" t="s">
        <v>16</v>
      </c>
      <c r="JU20" s="12"/>
      <c r="JV20" s="12">
        <f t="shared" si="165"/>
        <v>0</v>
      </c>
      <c r="JW20" s="12"/>
      <c r="JX20" s="12">
        <f t="shared" si="60"/>
        <v>0</v>
      </c>
      <c r="JY20" s="12"/>
      <c r="JZ20" s="12">
        <f t="shared" si="125"/>
        <v>0</v>
      </c>
      <c r="KA20" s="12"/>
      <c r="KB20" s="12">
        <f>KA20/8</f>
        <v>0</v>
      </c>
      <c r="KC20" s="12"/>
      <c r="KD20" s="12">
        <f>KC20/1.5</f>
        <v>0</v>
      </c>
      <c r="KE20" s="12"/>
      <c r="KF20" s="14">
        <f>KE20/17.5</f>
        <v>0</v>
      </c>
      <c r="KI20" s="11" t="s">
        <v>16</v>
      </c>
      <c r="KJ20" s="12"/>
      <c r="KK20" s="12">
        <f t="shared" si="166"/>
        <v>0</v>
      </c>
      <c r="KL20" s="12"/>
      <c r="KM20" s="12">
        <f t="shared" si="61"/>
        <v>0</v>
      </c>
      <c r="KN20" s="12"/>
      <c r="KO20" s="12">
        <f t="shared" si="126"/>
        <v>0</v>
      </c>
      <c r="KP20" s="12"/>
      <c r="KQ20" s="12">
        <f>KP20/8</f>
        <v>0</v>
      </c>
      <c r="KR20" s="12"/>
      <c r="KS20" s="12">
        <f>KR20/1.5</f>
        <v>0</v>
      </c>
      <c r="KT20" s="12"/>
      <c r="KU20" s="14">
        <f>KT20/17.5</f>
        <v>0</v>
      </c>
      <c r="KX20" s="11" t="s">
        <v>16</v>
      </c>
      <c r="KY20" s="12">
        <f t="shared" si="24"/>
        <v>0</v>
      </c>
      <c r="KZ20" s="12">
        <f t="shared" si="167"/>
        <v>0</v>
      </c>
      <c r="LA20" s="12">
        <f t="shared" si="25"/>
        <v>31.8995</v>
      </c>
      <c r="LB20" s="12">
        <f t="shared" si="62"/>
        <v>1.594975</v>
      </c>
      <c r="LC20" s="12">
        <f t="shared" si="127"/>
        <v>31.8995</v>
      </c>
      <c r="LD20" s="12">
        <f t="shared" si="168"/>
        <v>1.0633166666666667</v>
      </c>
      <c r="LE20" s="12">
        <f t="shared" si="26"/>
        <v>63.96</v>
      </c>
      <c r="LF20" s="12">
        <f>LE20/8</f>
        <v>7.9950000000000001</v>
      </c>
      <c r="LG20" s="12">
        <f t="shared" si="27"/>
        <v>118.79900000000001</v>
      </c>
      <c r="LH20" s="12">
        <f>LG20/1.5</f>
        <v>79.199333333333342</v>
      </c>
      <c r="LI20" s="12">
        <f t="shared" si="28"/>
        <v>38.0715</v>
      </c>
      <c r="LJ20" s="14">
        <f>LI20/17.5</f>
        <v>2.1755142857142857</v>
      </c>
      <c r="LN20" s="11" t="s">
        <v>16</v>
      </c>
      <c r="LO20" s="12">
        <f t="shared" si="29"/>
        <v>21.521000000000001</v>
      </c>
      <c r="LP20" s="12">
        <f t="shared" si="169"/>
        <v>4.3041999999999998</v>
      </c>
      <c r="LQ20" s="12">
        <f t="shared" si="30"/>
        <v>109.0535</v>
      </c>
      <c r="LR20" s="12">
        <f t="shared" si="63"/>
        <v>5.4526750000000002</v>
      </c>
      <c r="LS20" s="12">
        <f t="shared" si="128"/>
        <v>114.17800000000001</v>
      </c>
      <c r="LT20" s="12">
        <f t="shared" si="170"/>
        <v>3.8059333333333338</v>
      </c>
      <c r="LU20" s="12">
        <f t="shared" si="31"/>
        <v>117.91499999999999</v>
      </c>
      <c r="LV20" s="12">
        <f>LU20/8</f>
        <v>14.739374999999999</v>
      </c>
      <c r="LW20" s="12">
        <f t="shared" si="32"/>
        <v>179.203</v>
      </c>
      <c r="LX20" s="12">
        <f>LW20/1.5</f>
        <v>119.46866666666666</v>
      </c>
      <c r="LY20" s="12">
        <f t="shared" si="33"/>
        <v>137.28449999999998</v>
      </c>
      <c r="LZ20" s="14">
        <f>LY20/17.5</f>
        <v>7.8448285714285699</v>
      </c>
      <c r="MC20" s="11" t="s">
        <v>16</v>
      </c>
      <c r="MD20" s="12"/>
      <c r="ME20" s="12">
        <f t="shared" si="171"/>
        <v>0</v>
      </c>
      <c r="MF20" s="12"/>
      <c r="MG20" s="12">
        <f t="shared" si="64"/>
        <v>0</v>
      </c>
      <c r="MH20" s="12"/>
      <c r="MI20" s="12">
        <f t="shared" si="129"/>
        <v>0</v>
      </c>
      <c r="MJ20" s="12"/>
      <c r="MK20" s="12">
        <f>MJ20/8</f>
        <v>0</v>
      </c>
      <c r="ML20" s="12">
        <v>0.59</v>
      </c>
      <c r="MM20" s="12">
        <f>ML20/1.5</f>
        <v>0.39333333333333331</v>
      </c>
      <c r="MN20" s="12"/>
      <c r="MO20" s="14">
        <f>MN20/17.5</f>
        <v>0</v>
      </c>
      <c r="MS20" s="11" t="s">
        <v>16</v>
      </c>
      <c r="MT20" s="12">
        <v>12.132999999999999</v>
      </c>
      <c r="MU20" s="12">
        <f t="shared" si="172"/>
        <v>2.4265999999999996</v>
      </c>
      <c r="MV20" s="12"/>
      <c r="MW20" s="12">
        <f t="shared" si="65"/>
        <v>0</v>
      </c>
      <c r="MX20" s="12"/>
      <c r="MY20" s="12">
        <f t="shared" si="130"/>
        <v>0</v>
      </c>
      <c r="MZ20" s="12">
        <v>8.85</v>
      </c>
      <c r="NA20" s="12">
        <f>MZ20/8</f>
        <v>1.10625</v>
      </c>
      <c r="NB20" s="12">
        <v>10.862</v>
      </c>
      <c r="NC20" s="12">
        <f>NB20/1.5</f>
        <v>7.2413333333333334</v>
      </c>
      <c r="ND20" s="12">
        <f>5.09+5.09</f>
        <v>10.18</v>
      </c>
      <c r="NE20" s="14">
        <f>ND20/17.5</f>
        <v>0.58171428571428574</v>
      </c>
      <c r="NI20" s="11" t="s">
        <v>16</v>
      </c>
      <c r="NJ20" s="12"/>
      <c r="NK20" s="12">
        <f t="shared" si="173"/>
        <v>0</v>
      </c>
      <c r="NL20" s="12"/>
      <c r="NM20" s="12">
        <f t="shared" si="66"/>
        <v>0</v>
      </c>
      <c r="NN20" s="12"/>
      <c r="NO20" s="12">
        <f t="shared" si="131"/>
        <v>0</v>
      </c>
      <c r="NP20" s="12">
        <v>12.132999999999999</v>
      </c>
      <c r="NQ20" s="12">
        <f>NP20/8</f>
        <v>1.5166249999999999</v>
      </c>
      <c r="NR20" s="12">
        <v>2.0960000000000001</v>
      </c>
      <c r="NS20" s="12">
        <f>NR20/1.5</f>
        <v>1.3973333333333333</v>
      </c>
      <c r="NT20" s="12"/>
      <c r="NU20" s="14">
        <f>NT20/17.5</f>
        <v>0</v>
      </c>
      <c r="NY20" s="11" t="s">
        <v>16</v>
      </c>
      <c r="NZ20" s="12"/>
      <c r="OA20" s="12">
        <f t="shared" si="174"/>
        <v>0</v>
      </c>
      <c r="OB20" s="12"/>
      <c r="OC20" s="12">
        <f t="shared" si="67"/>
        <v>0</v>
      </c>
      <c r="OD20" s="12"/>
      <c r="OE20" s="12">
        <f t="shared" si="132"/>
        <v>0</v>
      </c>
      <c r="OF20" s="12"/>
      <c r="OG20" s="12">
        <f>OF20/8</f>
        <v>0</v>
      </c>
      <c r="OH20" s="12"/>
      <c r="OI20" s="12">
        <f>OH20/1.5</f>
        <v>0</v>
      </c>
      <c r="OJ20" s="12"/>
      <c r="OK20" s="14">
        <f>OJ20/17.5</f>
        <v>0</v>
      </c>
      <c r="ON20" s="11" t="s">
        <v>16</v>
      </c>
      <c r="OO20" s="12">
        <v>16.18</v>
      </c>
      <c r="OP20" s="12">
        <f t="shared" si="175"/>
        <v>3.2359999999999998</v>
      </c>
      <c r="OQ20" s="12">
        <f>20.643+20.643</f>
        <v>41.286000000000001</v>
      </c>
      <c r="OR20" s="12">
        <f t="shared" si="68"/>
        <v>2.0643000000000002</v>
      </c>
      <c r="OS20" s="12">
        <f>12.553+12.553</f>
        <v>25.106000000000002</v>
      </c>
      <c r="OT20" s="12">
        <f t="shared" si="133"/>
        <v>0.83686666666666676</v>
      </c>
      <c r="OU20" s="12">
        <v>25.106000000000002</v>
      </c>
      <c r="OV20" s="12">
        <f>OU20/8</f>
        <v>3.1382500000000002</v>
      </c>
      <c r="OW20" s="12"/>
      <c r="OX20" s="12">
        <f>OW20/1.5</f>
        <v>0</v>
      </c>
      <c r="OY20" s="12"/>
      <c r="OZ20" s="14">
        <f>OY20/17.5</f>
        <v>0</v>
      </c>
      <c r="PE20" s="11" t="s">
        <v>16</v>
      </c>
      <c r="PF20" s="12">
        <f t="shared" si="34"/>
        <v>28.312999999999999</v>
      </c>
      <c r="PG20" s="12">
        <f t="shared" si="176"/>
        <v>5.6625999999999994</v>
      </c>
      <c r="PH20" s="12">
        <f t="shared" si="35"/>
        <v>41.286000000000001</v>
      </c>
      <c r="PI20" s="12">
        <f t="shared" si="69"/>
        <v>2.0643000000000002</v>
      </c>
      <c r="PJ20" s="12">
        <f t="shared" si="36"/>
        <v>25.106000000000002</v>
      </c>
      <c r="PK20" s="12">
        <f t="shared" si="177"/>
        <v>0.83686666666666676</v>
      </c>
      <c r="PL20" s="12">
        <f t="shared" si="1"/>
        <v>46.089000000000006</v>
      </c>
      <c r="PM20" s="12">
        <f>PL20/8</f>
        <v>5.7611250000000007</v>
      </c>
      <c r="PN20" s="12">
        <f t="shared" si="2"/>
        <v>13.548</v>
      </c>
      <c r="PO20" s="12">
        <f>PN20/1.5</f>
        <v>9.032</v>
      </c>
      <c r="PP20" s="12">
        <f t="shared" si="3"/>
        <v>10.18</v>
      </c>
      <c r="PQ20" s="14">
        <f>PP20/17.5</f>
        <v>0.58171428571428574</v>
      </c>
      <c r="PT20" s="11" t="s">
        <v>16</v>
      </c>
      <c r="PU20" s="12">
        <f t="shared" si="37"/>
        <v>49.834000000000003</v>
      </c>
      <c r="PV20" s="12">
        <f>PU20/4.5</f>
        <v>11.074222222222224</v>
      </c>
      <c r="PW20" s="12">
        <f t="shared" si="38"/>
        <v>150.33949999999999</v>
      </c>
      <c r="PX20" s="12">
        <f t="shared" si="70"/>
        <v>7.5169749999999995</v>
      </c>
      <c r="PY20" s="12">
        <f t="shared" si="38"/>
        <v>139.28400000000002</v>
      </c>
      <c r="PZ20" s="12">
        <f t="shared" si="178"/>
        <v>4.6428000000000003</v>
      </c>
      <c r="QA20" s="12">
        <f t="shared" si="38"/>
        <v>164.00399999999999</v>
      </c>
      <c r="QB20" s="12">
        <f>QA20/8</f>
        <v>20.500499999999999</v>
      </c>
      <c r="QC20" s="12">
        <f t="shared" si="38"/>
        <v>192.751</v>
      </c>
      <c r="QD20" s="12">
        <f>QC20/1.5</f>
        <v>128.50066666666666</v>
      </c>
      <c r="QE20" s="12">
        <f t="shared" si="38"/>
        <v>147.46449999999999</v>
      </c>
      <c r="QF20" s="14">
        <f>QE20/17.5</f>
        <v>8.4265428571428558</v>
      </c>
      <c r="QI20" s="11" t="s">
        <v>16</v>
      </c>
      <c r="QJ20" s="12"/>
      <c r="QK20" s="12">
        <f t="shared" si="179"/>
        <v>0</v>
      </c>
      <c r="QL20" s="12"/>
      <c r="QM20" s="12">
        <f t="shared" si="71"/>
        <v>0</v>
      </c>
      <c r="QN20" s="12"/>
      <c r="QO20" s="12">
        <f t="shared" si="134"/>
        <v>0</v>
      </c>
      <c r="QP20" s="12"/>
      <c r="QQ20" s="12">
        <f>QP20/8</f>
        <v>0</v>
      </c>
      <c r="QR20" s="12"/>
      <c r="QS20" s="12">
        <f>QR20/1.5</f>
        <v>0</v>
      </c>
      <c r="QT20" s="12"/>
      <c r="QU20" s="14">
        <f>QT20/17.5</f>
        <v>0</v>
      </c>
      <c r="QX20" s="11" t="s">
        <v>16</v>
      </c>
      <c r="QY20" s="12"/>
      <c r="QZ20" s="12">
        <f t="shared" si="180"/>
        <v>0</v>
      </c>
      <c r="RA20" s="12">
        <v>28.895</v>
      </c>
      <c r="RB20" s="12">
        <f t="shared" si="72"/>
        <v>1.44475</v>
      </c>
      <c r="RC20" s="12">
        <v>28.895</v>
      </c>
      <c r="RD20" s="12">
        <f t="shared" si="135"/>
        <v>0.96316666666666662</v>
      </c>
      <c r="RE20" s="12">
        <v>7.0350000000000001</v>
      </c>
      <c r="RF20" s="12">
        <f>RE20/8</f>
        <v>0.87937500000000002</v>
      </c>
      <c r="RG20" s="12">
        <v>23.215</v>
      </c>
      <c r="RH20" s="12">
        <f>RG20/1.5</f>
        <v>15.476666666666667</v>
      </c>
      <c r="RI20" s="12">
        <v>11.6075</v>
      </c>
      <c r="RJ20" s="14">
        <f>RI20/17.5</f>
        <v>0.66328571428571426</v>
      </c>
      <c r="RM20" s="11" t="s">
        <v>16</v>
      </c>
      <c r="RN20" s="12"/>
      <c r="RO20" s="12">
        <f t="shared" si="181"/>
        <v>0</v>
      </c>
      <c r="RP20" s="12">
        <v>5.1595000000000004</v>
      </c>
      <c r="RQ20" s="12">
        <f t="shared" si="73"/>
        <v>0.25797500000000001</v>
      </c>
      <c r="RR20" s="12">
        <v>25.514500000000002</v>
      </c>
      <c r="RS20" s="12">
        <f t="shared" si="136"/>
        <v>0.85048333333333337</v>
      </c>
      <c r="RT20" s="12"/>
      <c r="RU20" s="12">
        <f>RT20/8</f>
        <v>0</v>
      </c>
      <c r="RV20" s="12">
        <v>13.506</v>
      </c>
      <c r="RW20" s="12">
        <f>RV20/1.5</f>
        <v>9.0039999999999996</v>
      </c>
      <c r="RX20" s="12">
        <v>13.506</v>
      </c>
      <c r="RY20" s="14">
        <f>RX20/17.5</f>
        <v>0.77177142857142855</v>
      </c>
      <c r="SB20" s="11" t="s">
        <v>16</v>
      </c>
      <c r="SC20" s="12"/>
      <c r="SD20" s="12">
        <f t="shared" si="182"/>
        <v>0</v>
      </c>
      <c r="SE20" s="12">
        <v>11.843999999999999</v>
      </c>
      <c r="SF20" s="12">
        <f t="shared" si="74"/>
        <v>0.59219999999999995</v>
      </c>
      <c r="SG20" s="12">
        <v>11.843999999999999</v>
      </c>
      <c r="SH20" s="12">
        <f t="shared" si="137"/>
        <v>0.39479999999999998</v>
      </c>
      <c r="SI20" s="12"/>
      <c r="SJ20" s="12">
        <f>SI20/8</f>
        <v>0</v>
      </c>
      <c r="SK20" s="12">
        <v>10.09</v>
      </c>
      <c r="SL20" s="12">
        <f>SK20/1.5</f>
        <v>6.7266666666666666</v>
      </c>
      <c r="SM20" s="12">
        <v>4.4530000000000003</v>
      </c>
      <c r="SN20" s="14">
        <f>SM20/17.5</f>
        <v>0.25445714285714288</v>
      </c>
      <c r="SQ20" s="11" t="s">
        <v>16</v>
      </c>
      <c r="SR20" s="12"/>
      <c r="SS20" s="12">
        <f t="shared" si="183"/>
        <v>0</v>
      </c>
      <c r="ST20" s="12"/>
      <c r="SU20" s="12">
        <f t="shared" si="75"/>
        <v>0</v>
      </c>
      <c r="SV20" s="12"/>
      <c r="SW20" s="12">
        <f t="shared" si="138"/>
        <v>0</v>
      </c>
      <c r="SX20" s="12">
        <v>32.362000000000002</v>
      </c>
      <c r="SY20" s="12">
        <f>SX20/8</f>
        <v>4.0452500000000002</v>
      </c>
      <c r="SZ20" s="12">
        <v>11.734</v>
      </c>
      <c r="TA20" s="12">
        <f>SZ20/1.5</f>
        <v>7.8226666666666667</v>
      </c>
      <c r="TB20" s="12">
        <v>6.0514999999999999</v>
      </c>
      <c r="TC20" s="14">
        <f>TB20/17.5</f>
        <v>0.3458</v>
      </c>
      <c r="TH20" s="11" t="s">
        <v>16</v>
      </c>
      <c r="TI20" s="12">
        <f t="shared" si="39"/>
        <v>0</v>
      </c>
      <c r="TJ20" s="12">
        <f t="shared" si="184"/>
        <v>0</v>
      </c>
      <c r="TK20" s="12">
        <f t="shared" si="40"/>
        <v>45.898499999999999</v>
      </c>
      <c r="TL20" s="12">
        <f t="shared" si="76"/>
        <v>2.2949250000000001</v>
      </c>
      <c r="TM20" s="12">
        <f>+SV20+SG20+RR20+RC20+QN20</f>
        <v>66.253500000000003</v>
      </c>
      <c r="TN20" s="12">
        <f t="shared" si="185"/>
        <v>2.20845</v>
      </c>
      <c r="TO20" s="12">
        <f t="shared" si="4"/>
        <v>39.397000000000006</v>
      </c>
      <c r="TP20" s="12">
        <f>TO20/8</f>
        <v>4.9246250000000007</v>
      </c>
      <c r="TQ20" s="12">
        <f t="shared" si="4"/>
        <v>58.545000000000002</v>
      </c>
      <c r="TR20" s="12">
        <f>TQ20/1.5</f>
        <v>39.03</v>
      </c>
      <c r="TS20" s="12">
        <f t="shared" si="4"/>
        <v>35.618000000000002</v>
      </c>
      <c r="TT20" s="14">
        <f>TS20/17.5</f>
        <v>2.0353142857142856</v>
      </c>
      <c r="TW20" s="11" t="s">
        <v>16</v>
      </c>
      <c r="TX20" s="12">
        <f t="shared" si="41"/>
        <v>49.834000000000003</v>
      </c>
      <c r="TY20" s="12">
        <f>TX20/4.5</f>
        <v>11.074222222222224</v>
      </c>
      <c r="TZ20" s="12">
        <f t="shared" si="42"/>
        <v>196.238</v>
      </c>
      <c r="UA20" s="12">
        <f t="shared" si="77"/>
        <v>9.8118999999999996</v>
      </c>
      <c r="UB20" s="12">
        <f t="shared" si="5"/>
        <v>205.53750000000002</v>
      </c>
      <c r="UC20" s="12">
        <f t="shared" si="186"/>
        <v>6.8512500000000012</v>
      </c>
      <c r="UD20" s="12">
        <f t="shared" si="6"/>
        <v>203.40100000000001</v>
      </c>
      <c r="UE20" s="12">
        <f>UD20/8</f>
        <v>25.425125000000001</v>
      </c>
      <c r="UF20" s="12">
        <f t="shared" si="7"/>
        <v>251.29599999999999</v>
      </c>
      <c r="UG20" s="12">
        <f>UF20/1.5</f>
        <v>167.53066666666666</v>
      </c>
      <c r="UH20" s="12">
        <f t="shared" si="8"/>
        <v>183.08249999999998</v>
      </c>
      <c r="UI20" s="14">
        <f>UH20/17.5</f>
        <v>10.461857142857141</v>
      </c>
    </row>
    <row r="21" spans="1:556" x14ac:dyDescent="0.25">
      <c r="A21" s="13" t="s">
        <v>17</v>
      </c>
      <c r="B21" s="51">
        <f t="shared" si="0"/>
        <v>1.1499999999999999</v>
      </c>
      <c r="C21" s="12">
        <v>0.2</v>
      </c>
      <c r="D21" s="12"/>
      <c r="E21" s="12">
        <v>3.3333333333333333E-2</v>
      </c>
      <c r="F21" s="12"/>
      <c r="G21" s="48">
        <v>0.05</v>
      </c>
      <c r="H21" s="12">
        <v>0.14285714285714285</v>
      </c>
      <c r="I21" s="12">
        <v>0.66666666666666663</v>
      </c>
      <c r="J21" s="12">
        <v>5.7142857142857141E-2</v>
      </c>
      <c r="K21" s="40">
        <f t="shared" si="113"/>
        <v>2.4271356783919598</v>
      </c>
      <c r="R21" s="11" t="s">
        <v>17</v>
      </c>
      <c r="S21" s="12">
        <v>3.302</v>
      </c>
      <c r="T21" s="12">
        <f>S21/5</f>
        <v>0.66039999999999999</v>
      </c>
      <c r="U21" s="54">
        <v>3.302</v>
      </c>
      <c r="V21" s="54">
        <f t="shared" si="43"/>
        <v>0.1651</v>
      </c>
      <c r="W21" s="54">
        <v>3.302</v>
      </c>
      <c r="X21" s="12">
        <f t="shared" si="140"/>
        <v>0.11006666666666667</v>
      </c>
      <c r="Y21" s="12">
        <v>3.302</v>
      </c>
      <c r="Z21" s="12">
        <f>Y21/7</f>
        <v>0.4717142857142857</v>
      </c>
      <c r="AA21" s="12"/>
      <c r="AB21" s="12">
        <f>AA21/1.5</f>
        <v>0</v>
      </c>
      <c r="AC21" s="12">
        <v>5.4104999999999999</v>
      </c>
      <c r="AD21" s="14">
        <f>AC21/17.5</f>
        <v>0.30917142857142854</v>
      </c>
      <c r="AH21" s="11" t="s">
        <v>17</v>
      </c>
      <c r="AI21" s="12"/>
      <c r="AJ21" s="12">
        <f>AI21/5</f>
        <v>0</v>
      </c>
      <c r="AK21" s="12"/>
      <c r="AL21" s="12">
        <f t="shared" si="44"/>
        <v>0</v>
      </c>
      <c r="AM21" s="12"/>
      <c r="AN21" s="12">
        <f t="shared" si="142"/>
        <v>0</v>
      </c>
      <c r="AO21" s="12"/>
      <c r="AP21" s="12">
        <f>AO21/7</f>
        <v>0</v>
      </c>
      <c r="AQ21" s="12"/>
      <c r="AR21" s="12">
        <f>AQ21/1.5</f>
        <v>0</v>
      </c>
      <c r="AS21" s="12"/>
      <c r="AT21" s="14">
        <f>AS21/17.5</f>
        <v>0</v>
      </c>
      <c r="AX21" s="11" t="s">
        <v>17</v>
      </c>
      <c r="AY21" s="12"/>
      <c r="AZ21" s="12">
        <f>AY21/5</f>
        <v>0</v>
      </c>
      <c r="BA21" s="12"/>
      <c r="BB21" s="12">
        <f t="shared" si="45"/>
        <v>0</v>
      </c>
      <c r="BC21" s="12"/>
      <c r="BD21" s="12">
        <f t="shared" si="144"/>
        <v>0</v>
      </c>
      <c r="BE21" s="12"/>
      <c r="BF21" s="12">
        <f>BE21/7</f>
        <v>0</v>
      </c>
      <c r="BG21" s="12"/>
      <c r="BH21" s="12">
        <f>BG21/1.5</f>
        <v>0</v>
      </c>
      <c r="BI21" s="12"/>
      <c r="BJ21" s="14">
        <f>BI21/17.5</f>
        <v>0</v>
      </c>
      <c r="BN21" s="11" t="s">
        <v>17</v>
      </c>
      <c r="BO21" s="12"/>
      <c r="BP21" s="12">
        <f>BO21/5</f>
        <v>0</v>
      </c>
      <c r="BQ21" s="12"/>
      <c r="BR21" s="12">
        <f t="shared" si="46"/>
        <v>0</v>
      </c>
      <c r="BS21" s="12"/>
      <c r="BT21" s="12">
        <f t="shared" si="146"/>
        <v>0</v>
      </c>
      <c r="BU21" s="12"/>
      <c r="BV21" s="12">
        <f>BU21/7</f>
        <v>0</v>
      </c>
      <c r="BW21" s="12"/>
      <c r="BX21" s="12">
        <f>BW21/1.5</f>
        <v>0</v>
      </c>
      <c r="BY21" s="12"/>
      <c r="BZ21" s="14">
        <f>BY21/17.5</f>
        <v>0</v>
      </c>
      <c r="CC21" s="11" t="s">
        <v>17</v>
      </c>
      <c r="CD21" s="12"/>
      <c r="CE21" s="12">
        <f>CD21/5</f>
        <v>0</v>
      </c>
      <c r="CF21" s="12"/>
      <c r="CG21" s="12">
        <f t="shared" si="47"/>
        <v>0</v>
      </c>
      <c r="CH21" s="12"/>
      <c r="CI21" s="12">
        <f t="shared" si="148"/>
        <v>0</v>
      </c>
      <c r="CJ21" s="12"/>
      <c r="CK21" s="12">
        <f>CJ21/7</f>
        <v>0</v>
      </c>
      <c r="CL21" s="12"/>
      <c r="CM21" s="12">
        <f>CL21/1.5</f>
        <v>0</v>
      </c>
      <c r="CN21" s="12"/>
      <c r="CO21" s="14">
        <f>CN21/17.5</f>
        <v>0</v>
      </c>
      <c r="CR21" s="11" t="s">
        <v>17</v>
      </c>
      <c r="CS21" s="12">
        <f t="shared" si="9"/>
        <v>3.302</v>
      </c>
      <c r="CT21" s="12">
        <f>CS21/5</f>
        <v>0.66039999999999999</v>
      </c>
      <c r="CU21" s="12">
        <f t="shared" si="10"/>
        <v>3.302</v>
      </c>
      <c r="CV21" s="12">
        <f t="shared" si="48"/>
        <v>0.1651</v>
      </c>
      <c r="CW21" s="12">
        <f t="shared" si="114"/>
        <v>3.302</v>
      </c>
      <c r="CX21" s="12">
        <f t="shared" si="150"/>
        <v>0.11006666666666667</v>
      </c>
      <c r="CY21" s="12">
        <f t="shared" si="11"/>
        <v>3.302</v>
      </c>
      <c r="CZ21" s="12">
        <f>CY21/7</f>
        <v>0.4717142857142857</v>
      </c>
      <c r="DA21" s="12">
        <f t="shared" si="12"/>
        <v>0</v>
      </c>
      <c r="DB21" s="12">
        <f>DA21/1.5</f>
        <v>0</v>
      </c>
      <c r="DC21" s="12">
        <f t="shared" si="13"/>
        <v>5.4104999999999999</v>
      </c>
      <c r="DD21" s="14">
        <f>DC21/17.5</f>
        <v>0.30917142857142854</v>
      </c>
      <c r="DG21" s="11" t="s">
        <v>17</v>
      </c>
      <c r="DH21" s="12"/>
      <c r="DI21" s="12">
        <f>DH21/5</f>
        <v>0</v>
      </c>
      <c r="DJ21" s="12"/>
      <c r="DK21" s="12">
        <f t="shared" si="49"/>
        <v>0</v>
      </c>
      <c r="DL21" s="12"/>
      <c r="DM21" s="12">
        <f t="shared" si="152"/>
        <v>0</v>
      </c>
      <c r="DN21" s="12">
        <v>11.182</v>
      </c>
      <c r="DO21" s="12">
        <f>DN21/7</f>
        <v>1.5974285714285714</v>
      </c>
      <c r="DP21" s="12">
        <v>11.182</v>
      </c>
      <c r="DQ21" s="12">
        <f>DP21/1.5</f>
        <v>7.4546666666666672</v>
      </c>
      <c r="DR21" s="12">
        <v>5.5910000000000002</v>
      </c>
      <c r="DS21" s="14">
        <f>DR21/17.5</f>
        <v>0.31948571428571432</v>
      </c>
      <c r="DV21" s="11" t="s">
        <v>17</v>
      </c>
      <c r="DW21" s="12"/>
      <c r="DX21" s="12">
        <f>DW21/5</f>
        <v>0</v>
      </c>
      <c r="DY21" s="12">
        <v>13.7525</v>
      </c>
      <c r="DZ21" s="12">
        <f t="shared" si="50"/>
        <v>0.68762499999999993</v>
      </c>
      <c r="EA21" s="12">
        <v>10.2575</v>
      </c>
      <c r="EB21" s="12"/>
      <c r="EC21" s="12">
        <v>3.3140000000000001</v>
      </c>
      <c r="ED21" s="12">
        <f>EC21/7</f>
        <v>0.47342857142857142</v>
      </c>
      <c r="EE21" s="12"/>
      <c r="EF21" s="12">
        <f>EE21/1.5</f>
        <v>0</v>
      </c>
      <c r="EG21" s="12"/>
      <c r="EH21" s="14">
        <f>EG21/17.5</f>
        <v>0</v>
      </c>
      <c r="EK21" s="11" t="s">
        <v>17</v>
      </c>
      <c r="EL21" s="12"/>
      <c r="EM21" s="12">
        <f>EL21/5</f>
        <v>0</v>
      </c>
      <c r="EN21" s="12"/>
      <c r="EO21" s="12">
        <f t="shared" si="51"/>
        <v>0</v>
      </c>
      <c r="EP21" s="12"/>
      <c r="EQ21" s="12"/>
      <c r="ER21" s="12"/>
      <c r="ES21" s="12">
        <f>ER21/7</f>
        <v>0</v>
      </c>
      <c r="ET21" s="12">
        <v>21.109000000000002</v>
      </c>
      <c r="EU21" s="12">
        <f>ET21/1.5</f>
        <v>14.072666666666668</v>
      </c>
      <c r="EV21" s="12">
        <v>3.3149999999999999</v>
      </c>
      <c r="EW21" s="14">
        <f>EV21/17.5</f>
        <v>0.18942857142857142</v>
      </c>
      <c r="EZ21" s="11" t="s">
        <v>17</v>
      </c>
      <c r="FA21" s="12"/>
      <c r="FB21" s="12">
        <f>FA21/5</f>
        <v>0</v>
      </c>
      <c r="FC21" s="12">
        <v>16.739000000000001</v>
      </c>
      <c r="FD21" s="12">
        <f t="shared" si="52"/>
        <v>0.83695000000000008</v>
      </c>
      <c r="FE21" s="12">
        <v>16.739000000000001</v>
      </c>
      <c r="FF21" s="12"/>
      <c r="FG21" s="12">
        <v>60.07</v>
      </c>
      <c r="FH21" s="12">
        <f>FG21/7</f>
        <v>8.581428571428571</v>
      </c>
      <c r="FI21" s="12">
        <f>6.936+11.742</f>
        <v>18.678000000000001</v>
      </c>
      <c r="FJ21" s="12">
        <f>FI21/1.5</f>
        <v>12.452</v>
      </c>
      <c r="FK21" s="12">
        <v>3.468</v>
      </c>
      <c r="FL21" s="14">
        <f>FK21/17.5</f>
        <v>0.19817142857142858</v>
      </c>
      <c r="FO21" s="11" t="s">
        <v>17</v>
      </c>
      <c r="FP21" s="12"/>
      <c r="FQ21" s="12">
        <f>FP21/5</f>
        <v>0</v>
      </c>
      <c r="FR21" s="12"/>
      <c r="FS21" s="12">
        <f t="shared" si="53"/>
        <v>0</v>
      </c>
      <c r="FT21" s="12"/>
      <c r="FU21" s="12"/>
      <c r="FV21" s="12"/>
      <c r="FW21" s="12">
        <f>FV21/7</f>
        <v>0</v>
      </c>
      <c r="FX21" s="12"/>
      <c r="FY21" s="12">
        <f>FX21/1.5</f>
        <v>0</v>
      </c>
      <c r="FZ21" s="12"/>
      <c r="GA21" s="14">
        <f>FZ21/17.5</f>
        <v>0</v>
      </c>
      <c r="GD21" s="11" t="s">
        <v>17</v>
      </c>
      <c r="GE21" s="12">
        <f t="shared" si="14"/>
        <v>0</v>
      </c>
      <c r="GF21" s="12">
        <f>GE21/5</f>
        <v>0</v>
      </c>
      <c r="GG21" s="12">
        <f t="shared" si="15"/>
        <v>30.491500000000002</v>
      </c>
      <c r="GH21" s="12">
        <f t="shared" si="54"/>
        <v>1.524575</v>
      </c>
      <c r="GI21" s="12">
        <f t="shared" si="119"/>
        <v>26.996500000000001</v>
      </c>
      <c r="GJ21" s="12">
        <f t="shared" si="158"/>
        <v>0.89988333333333337</v>
      </c>
      <c r="GK21" s="12">
        <f t="shared" si="16"/>
        <v>74.566000000000003</v>
      </c>
      <c r="GL21" s="12">
        <f>GK21/7</f>
        <v>10.652285714285714</v>
      </c>
      <c r="GM21" s="12">
        <f t="shared" si="17"/>
        <v>50.969000000000008</v>
      </c>
      <c r="GN21" s="12">
        <f>GM21/1.5</f>
        <v>33.979333333333336</v>
      </c>
      <c r="GO21" s="12">
        <f t="shared" si="18"/>
        <v>12.373999999999999</v>
      </c>
      <c r="GP21" s="14">
        <f>GO21/17.5</f>
        <v>0.70708571428571421</v>
      </c>
      <c r="GT21" s="11" t="s">
        <v>17</v>
      </c>
      <c r="GU21" s="12">
        <f t="shared" si="19"/>
        <v>3.302</v>
      </c>
      <c r="GV21" s="12">
        <f>GU21/5</f>
        <v>0.66039999999999999</v>
      </c>
      <c r="GW21" s="12">
        <f t="shared" si="20"/>
        <v>33.793500000000002</v>
      </c>
      <c r="GX21" s="12">
        <f t="shared" si="55"/>
        <v>1.689675</v>
      </c>
      <c r="GY21" s="12">
        <f t="shared" si="120"/>
        <v>30.298500000000001</v>
      </c>
      <c r="GZ21" s="12">
        <f t="shared" si="160"/>
        <v>1.0099500000000001</v>
      </c>
      <c r="HA21" s="12">
        <f t="shared" si="21"/>
        <v>77.868000000000009</v>
      </c>
      <c r="HB21" s="12">
        <f>HA21/7</f>
        <v>11.124000000000001</v>
      </c>
      <c r="HC21" s="12">
        <f t="shared" si="22"/>
        <v>50.969000000000008</v>
      </c>
      <c r="HD21" s="12">
        <f>HC21/1.5</f>
        <v>33.979333333333336</v>
      </c>
      <c r="HE21" s="12">
        <f t="shared" si="23"/>
        <v>17.784499999999998</v>
      </c>
      <c r="HF21" s="14">
        <f>HE21/17.5</f>
        <v>1.0162571428571427</v>
      </c>
      <c r="HI21" s="11" t="s">
        <v>17</v>
      </c>
      <c r="HJ21" s="12"/>
      <c r="HK21" s="12">
        <f>HJ21/5</f>
        <v>0</v>
      </c>
      <c r="HL21" s="12"/>
      <c r="HM21" s="12">
        <f t="shared" si="56"/>
        <v>0</v>
      </c>
      <c r="HN21" s="12"/>
      <c r="HO21" s="12">
        <f t="shared" si="121"/>
        <v>0</v>
      </c>
      <c r="HP21" s="12"/>
      <c r="HQ21" s="12">
        <f>HP21/7</f>
        <v>0</v>
      </c>
      <c r="HR21" s="12">
        <v>41.392000000000003</v>
      </c>
      <c r="HS21" s="12">
        <f>HR21/1.5</f>
        <v>27.594666666666669</v>
      </c>
      <c r="HT21" s="12">
        <v>26.359000000000002</v>
      </c>
      <c r="HU21" s="14">
        <f>HT21/17.5</f>
        <v>1.5062285714285715</v>
      </c>
      <c r="HY21" s="11" t="s">
        <v>17</v>
      </c>
      <c r="HZ21" s="12"/>
      <c r="IA21" s="12">
        <f>HZ21/5</f>
        <v>0</v>
      </c>
      <c r="IB21" s="12"/>
      <c r="IC21" s="12">
        <f t="shared" si="57"/>
        <v>0</v>
      </c>
      <c r="ID21" s="12"/>
      <c r="IE21" s="12">
        <f t="shared" si="122"/>
        <v>0</v>
      </c>
      <c r="IF21" s="12"/>
      <c r="IG21" s="12">
        <f>IF21/7</f>
        <v>0</v>
      </c>
      <c r="IH21" s="12"/>
      <c r="II21" s="12">
        <f>IH21/1.5</f>
        <v>0</v>
      </c>
      <c r="IJ21" s="12"/>
      <c r="IK21" s="14">
        <f>IJ21/17.5</f>
        <v>0</v>
      </c>
      <c r="IO21" s="11" t="s">
        <v>17</v>
      </c>
      <c r="IP21" s="12"/>
      <c r="IQ21" s="12">
        <f>IP21/5</f>
        <v>0</v>
      </c>
      <c r="IR21" s="12"/>
      <c r="IS21" s="12">
        <f t="shared" si="58"/>
        <v>0</v>
      </c>
      <c r="IT21" s="12"/>
      <c r="IU21" s="12">
        <f t="shared" si="123"/>
        <v>0</v>
      </c>
      <c r="IV21" s="12"/>
      <c r="IW21" s="12">
        <f>IV21/7</f>
        <v>0</v>
      </c>
      <c r="IX21" s="12"/>
      <c r="IY21" s="12">
        <f>IX21/1.5</f>
        <v>0</v>
      </c>
      <c r="IZ21" s="12"/>
      <c r="JA21" s="14">
        <f>IZ21/17.5</f>
        <v>0</v>
      </c>
      <c r="JE21" s="11" t="s">
        <v>17</v>
      </c>
      <c r="JF21" s="12"/>
      <c r="JG21" s="12">
        <f>JF21/5</f>
        <v>0</v>
      </c>
      <c r="JH21" s="12">
        <v>10.743</v>
      </c>
      <c r="JI21" s="12">
        <f t="shared" si="59"/>
        <v>0.53715000000000002</v>
      </c>
      <c r="JJ21" s="12">
        <v>10.743</v>
      </c>
      <c r="JK21" s="12">
        <f t="shared" si="124"/>
        <v>0.35810000000000003</v>
      </c>
      <c r="JL21" s="12"/>
      <c r="JM21" s="12">
        <f>JL21/7</f>
        <v>0</v>
      </c>
      <c r="JN21" s="12"/>
      <c r="JO21" s="12">
        <f>JN21/1.5</f>
        <v>0</v>
      </c>
      <c r="JP21" s="12"/>
      <c r="JQ21" s="14">
        <f>JP21/17.5</f>
        <v>0</v>
      </c>
      <c r="JT21" s="11" t="s">
        <v>17</v>
      </c>
      <c r="JU21" s="12"/>
      <c r="JV21" s="12">
        <f>JU21/5</f>
        <v>0</v>
      </c>
      <c r="JW21" s="12"/>
      <c r="JX21" s="12">
        <f t="shared" si="60"/>
        <v>0</v>
      </c>
      <c r="JY21" s="12">
        <v>5.6429999999999998</v>
      </c>
      <c r="JZ21" s="12">
        <f t="shared" si="125"/>
        <v>0.18809999999999999</v>
      </c>
      <c r="KA21" s="12"/>
      <c r="KB21" s="12">
        <f>KA21/7</f>
        <v>0</v>
      </c>
      <c r="KC21" s="12"/>
      <c r="KD21" s="12">
        <f>KC21/1.5</f>
        <v>0</v>
      </c>
      <c r="KE21" s="12"/>
      <c r="KF21" s="14">
        <f>KE21/17.5</f>
        <v>0</v>
      </c>
      <c r="KI21" s="11" t="s">
        <v>17</v>
      </c>
      <c r="KJ21" s="12"/>
      <c r="KK21" s="12">
        <f>KJ21/5</f>
        <v>0</v>
      </c>
      <c r="KL21" s="12"/>
      <c r="KM21" s="12">
        <f t="shared" si="61"/>
        <v>0</v>
      </c>
      <c r="KN21" s="12"/>
      <c r="KO21" s="12">
        <f t="shared" si="126"/>
        <v>0</v>
      </c>
      <c r="KP21" s="12"/>
      <c r="KQ21" s="12">
        <f>KP21/7</f>
        <v>0</v>
      </c>
      <c r="KR21" s="12"/>
      <c r="KS21" s="12">
        <f>KR21/1.5</f>
        <v>0</v>
      </c>
      <c r="KT21" s="12"/>
      <c r="KU21" s="14">
        <f>KT21/17.5</f>
        <v>0</v>
      </c>
      <c r="KX21" s="11" t="s">
        <v>17</v>
      </c>
      <c r="KY21" s="12">
        <f t="shared" si="24"/>
        <v>0</v>
      </c>
      <c r="KZ21" s="12">
        <f>KY21/5</f>
        <v>0</v>
      </c>
      <c r="LA21" s="12">
        <f t="shared" si="25"/>
        <v>10.743</v>
      </c>
      <c r="LB21" s="12">
        <f t="shared" si="62"/>
        <v>0.53715000000000002</v>
      </c>
      <c r="LC21" s="12">
        <f t="shared" si="127"/>
        <v>16.385999999999999</v>
      </c>
      <c r="LD21" s="12">
        <f t="shared" si="168"/>
        <v>0.54620000000000002</v>
      </c>
      <c r="LE21" s="12">
        <f t="shared" si="26"/>
        <v>0</v>
      </c>
      <c r="LF21" s="12">
        <f>LE21/7</f>
        <v>0</v>
      </c>
      <c r="LG21" s="12">
        <f t="shared" si="27"/>
        <v>41.392000000000003</v>
      </c>
      <c r="LH21" s="12">
        <f>LG21/1.5</f>
        <v>27.594666666666669</v>
      </c>
      <c r="LI21" s="12">
        <f t="shared" si="28"/>
        <v>26.359000000000002</v>
      </c>
      <c r="LJ21" s="14">
        <f>LI21/17.5</f>
        <v>1.5062285714285715</v>
      </c>
      <c r="LN21" s="11" t="s">
        <v>17</v>
      </c>
      <c r="LO21" s="12">
        <f t="shared" si="29"/>
        <v>3.302</v>
      </c>
      <c r="LP21" s="12">
        <f>LO21/5</f>
        <v>0.66039999999999999</v>
      </c>
      <c r="LQ21" s="12">
        <f t="shared" si="30"/>
        <v>44.536500000000004</v>
      </c>
      <c r="LR21" s="12">
        <f t="shared" si="63"/>
        <v>2.2268250000000003</v>
      </c>
      <c r="LS21" s="12">
        <f t="shared" si="128"/>
        <v>46.6845</v>
      </c>
      <c r="LT21" s="12">
        <f t="shared" si="170"/>
        <v>1.5561499999999999</v>
      </c>
      <c r="LU21" s="12">
        <f t="shared" si="31"/>
        <v>77.868000000000009</v>
      </c>
      <c r="LV21" s="12">
        <f>LU21/7</f>
        <v>11.124000000000001</v>
      </c>
      <c r="LW21" s="12">
        <f t="shared" si="32"/>
        <v>92.361000000000018</v>
      </c>
      <c r="LX21" s="12">
        <f>LW21/1.5</f>
        <v>61.574000000000012</v>
      </c>
      <c r="LY21" s="12">
        <f t="shared" si="33"/>
        <v>44.143500000000003</v>
      </c>
      <c r="LZ21" s="14">
        <f>LY21/17.5</f>
        <v>2.5224857142857147</v>
      </c>
      <c r="MC21" s="11" t="s">
        <v>17</v>
      </c>
      <c r="MD21" s="12"/>
      <c r="ME21" s="12">
        <f>MD21/5</f>
        <v>0</v>
      </c>
      <c r="MF21" s="12">
        <f>7.0135+7.0135</f>
        <v>14.026999999999999</v>
      </c>
      <c r="MG21" s="12">
        <f t="shared" si="64"/>
        <v>0.70134999999999992</v>
      </c>
      <c r="MH21" s="12">
        <f>7.0135+7.0135</f>
        <v>14.026999999999999</v>
      </c>
      <c r="MI21" s="12">
        <f t="shared" si="129"/>
        <v>0.46756666666666663</v>
      </c>
      <c r="MJ21" s="12"/>
      <c r="MK21" s="12">
        <f>MJ21/7</f>
        <v>0</v>
      </c>
      <c r="ML21" s="12"/>
      <c r="MM21" s="12">
        <f>ML21/1.5</f>
        <v>0</v>
      </c>
      <c r="MN21" s="12"/>
      <c r="MO21" s="14">
        <f>MN21/17.5</f>
        <v>0</v>
      </c>
      <c r="MS21" s="11" t="s">
        <v>17</v>
      </c>
      <c r="MT21" s="12"/>
      <c r="MU21" s="12">
        <f>MT21/5</f>
        <v>0</v>
      </c>
      <c r="MV21" s="12"/>
      <c r="MW21" s="12">
        <f t="shared" si="65"/>
        <v>0</v>
      </c>
      <c r="MX21" s="12"/>
      <c r="MY21" s="12">
        <f t="shared" si="130"/>
        <v>0</v>
      </c>
      <c r="MZ21" s="12"/>
      <c r="NA21" s="12">
        <f>MZ21/7</f>
        <v>0</v>
      </c>
      <c r="NB21" s="12"/>
      <c r="NC21" s="12">
        <f>NB21/1.5</f>
        <v>0</v>
      </c>
      <c r="ND21" s="12">
        <f>7.0135+7.0135</f>
        <v>14.026999999999999</v>
      </c>
      <c r="NE21" s="14">
        <f>ND21/17.5</f>
        <v>0.80154285714285711</v>
      </c>
      <c r="NI21" s="11" t="s">
        <v>17</v>
      </c>
      <c r="NJ21" s="12"/>
      <c r="NK21" s="12">
        <f>NJ21/5</f>
        <v>0</v>
      </c>
      <c r="NL21" s="12">
        <v>26.318999999999999</v>
      </c>
      <c r="NM21" s="12">
        <f t="shared" si="66"/>
        <v>1.31595</v>
      </c>
      <c r="NN21" s="12"/>
      <c r="NO21" s="12">
        <f t="shared" si="131"/>
        <v>0</v>
      </c>
      <c r="NP21" s="12"/>
      <c r="NQ21" s="12">
        <f>NP21/7</f>
        <v>0</v>
      </c>
      <c r="NR21" s="12">
        <v>0.40100000000000002</v>
      </c>
      <c r="NS21" s="12">
        <f>NR21/1.5</f>
        <v>0.26733333333333337</v>
      </c>
      <c r="NT21" s="12"/>
      <c r="NU21" s="14">
        <f>NT21/17.5</f>
        <v>0</v>
      </c>
      <c r="NY21" s="11" t="s">
        <v>17</v>
      </c>
      <c r="NZ21" s="12"/>
      <c r="OA21" s="12">
        <f>NZ21/5</f>
        <v>0</v>
      </c>
      <c r="OB21" s="12"/>
      <c r="OC21" s="12">
        <f t="shared" si="67"/>
        <v>0</v>
      </c>
      <c r="OD21" s="12"/>
      <c r="OE21" s="12">
        <f t="shared" si="132"/>
        <v>0</v>
      </c>
      <c r="OF21" s="12">
        <v>18.318000000000001</v>
      </c>
      <c r="OG21" s="12">
        <f>OF21/7</f>
        <v>2.616857142857143</v>
      </c>
      <c r="OH21" s="12">
        <v>2.2930000000000001</v>
      </c>
      <c r="OI21" s="12">
        <f>OH21/1.5</f>
        <v>1.5286666666666668</v>
      </c>
      <c r="OJ21" s="12">
        <f>2.551+2.551</f>
        <v>5.1020000000000003</v>
      </c>
      <c r="OK21" s="14">
        <f>OJ21/17.5</f>
        <v>0.29154285714285716</v>
      </c>
      <c r="ON21" s="11" t="s">
        <v>17</v>
      </c>
      <c r="OO21" s="12"/>
      <c r="OP21" s="12">
        <f>OO21/5</f>
        <v>0</v>
      </c>
      <c r="OQ21" s="12"/>
      <c r="OR21" s="12">
        <f t="shared" si="68"/>
        <v>0</v>
      </c>
      <c r="OS21" s="12"/>
      <c r="OT21" s="12">
        <f t="shared" si="133"/>
        <v>0</v>
      </c>
      <c r="OU21" s="12"/>
      <c r="OV21" s="12">
        <f>OU21/7</f>
        <v>0</v>
      </c>
      <c r="OW21" s="12"/>
      <c r="OX21" s="12">
        <f>OW21/1.5</f>
        <v>0</v>
      </c>
      <c r="OY21" s="12"/>
      <c r="OZ21" s="14">
        <f>OY21/17.5</f>
        <v>0</v>
      </c>
      <c r="PE21" s="11" t="s">
        <v>17</v>
      </c>
      <c r="PF21" s="12">
        <f t="shared" si="34"/>
        <v>0</v>
      </c>
      <c r="PG21" s="12">
        <f>PF21/5</f>
        <v>0</v>
      </c>
      <c r="PH21" s="12">
        <f t="shared" si="35"/>
        <v>40.345999999999997</v>
      </c>
      <c r="PI21" s="12">
        <f t="shared" si="69"/>
        <v>2.0172999999999996</v>
      </c>
      <c r="PJ21" s="12">
        <f t="shared" si="36"/>
        <v>14.026999999999999</v>
      </c>
      <c r="PK21" s="12">
        <f t="shared" si="177"/>
        <v>0.46756666666666663</v>
      </c>
      <c r="PL21" s="12">
        <f t="shared" si="1"/>
        <v>18.318000000000001</v>
      </c>
      <c r="PM21" s="12">
        <f>PL21/7</f>
        <v>2.616857142857143</v>
      </c>
      <c r="PN21" s="12">
        <f t="shared" si="2"/>
        <v>2.694</v>
      </c>
      <c r="PO21" s="12">
        <f>PN21/1.5</f>
        <v>1.796</v>
      </c>
      <c r="PP21" s="12">
        <f t="shared" si="3"/>
        <v>19.128999999999998</v>
      </c>
      <c r="PQ21" s="14">
        <f>PP21/17.5</f>
        <v>1.0930857142857142</v>
      </c>
      <c r="PT21" s="11" t="s">
        <v>17</v>
      </c>
      <c r="PU21" s="12">
        <f t="shared" si="37"/>
        <v>3.302</v>
      </c>
      <c r="PV21" s="12">
        <f>PU21/4.5</f>
        <v>0.73377777777777775</v>
      </c>
      <c r="PW21" s="12">
        <f t="shared" si="38"/>
        <v>84.882499999999993</v>
      </c>
      <c r="PX21" s="12">
        <f t="shared" si="70"/>
        <v>4.2441249999999995</v>
      </c>
      <c r="PY21" s="12">
        <f t="shared" si="38"/>
        <v>60.711500000000001</v>
      </c>
      <c r="PZ21" s="12">
        <f t="shared" si="178"/>
        <v>2.0237166666666666</v>
      </c>
      <c r="QA21" s="12">
        <f t="shared" si="38"/>
        <v>96.186000000000007</v>
      </c>
      <c r="QB21" s="12">
        <f>QA21/7</f>
        <v>13.740857142857143</v>
      </c>
      <c r="QC21" s="12">
        <f t="shared" si="38"/>
        <v>95.055000000000021</v>
      </c>
      <c r="QD21" s="12">
        <f>QC21/1.5</f>
        <v>63.370000000000012</v>
      </c>
      <c r="QE21" s="12">
        <f t="shared" si="38"/>
        <v>63.272500000000001</v>
      </c>
      <c r="QF21" s="14">
        <f>QE21/17.5</f>
        <v>3.6155714285714287</v>
      </c>
      <c r="QI21" s="11" t="s">
        <v>17</v>
      </c>
      <c r="QJ21" s="12"/>
      <c r="QK21" s="12">
        <f>QJ21/5</f>
        <v>0</v>
      </c>
      <c r="QL21" s="12"/>
      <c r="QM21" s="12">
        <f t="shared" si="71"/>
        <v>0</v>
      </c>
      <c r="QN21" s="12"/>
      <c r="QO21" s="12">
        <f t="shared" si="134"/>
        <v>0</v>
      </c>
      <c r="QP21" s="12">
        <v>3.08</v>
      </c>
      <c r="QQ21" s="12">
        <f>QP21/7</f>
        <v>0.44</v>
      </c>
      <c r="QR21" s="12">
        <v>3.08</v>
      </c>
      <c r="QS21" s="12">
        <f>QR21/1.5</f>
        <v>2.0533333333333332</v>
      </c>
      <c r="QT21" s="12"/>
      <c r="QU21" s="14">
        <f>QT21/17.5</f>
        <v>0</v>
      </c>
      <c r="QX21" s="11" t="s">
        <v>17</v>
      </c>
      <c r="QY21" s="12"/>
      <c r="QZ21" s="12">
        <f>QY21/5</f>
        <v>0</v>
      </c>
      <c r="RA21" s="12"/>
      <c r="RB21" s="12">
        <f t="shared" si="72"/>
        <v>0</v>
      </c>
      <c r="RC21" s="12"/>
      <c r="RD21" s="12">
        <f t="shared" si="135"/>
        <v>0</v>
      </c>
      <c r="RE21" s="12">
        <v>23.08</v>
      </c>
      <c r="RF21" s="12">
        <f>RE21/7</f>
        <v>3.2971428571428567</v>
      </c>
      <c r="RG21" s="12">
        <v>23.076000000000001</v>
      </c>
      <c r="RH21" s="12">
        <f>RG21/1.5</f>
        <v>15.384</v>
      </c>
      <c r="RI21" s="12">
        <v>4.0525000000000002</v>
      </c>
      <c r="RJ21" s="14">
        <f>RI21/17.5</f>
        <v>0.23157142857142859</v>
      </c>
      <c r="RM21" s="11" t="s">
        <v>17</v>
      </c>
      <c r="RN21" s="12"/>
      <c r="RO21" s="12">
        <f>RN21/5</f>
        <v>0</v>
      </c>
      <c r="RP21" s="12"/>
      <c r="RQ21" s="12">
        <f t="shared" si="73"/>
        <v>0</v>
      </c>
      <c r="RR21" s="12"/>
      <c r="RS21" s="12">
        <f t="shared" si="136"/>
        <v>0</v>
      </c>
      <c r="RT21" s="12"/>
      <c r="RU21" s="12">
        <f>RT21/7</f>
        <v>0</v>
      </c>
      <c r="RV21" s="12"/>
      <c r="RW21" s="12">
        <f>RV21/1.5</f>
        <v>0</v>
      </c>
      <c r="RX21" s="12"/>
      <c r="RY21" s="14">
        <f>RX21/17.5</f>
        <v>0</v>
      </c>
      <c r="SB21" s="11" t="s">
        <v>17</v>
      </c>
      <c r="SC21" s="12"/>
      <c r="SD21" s="12">
        <f>SC21/5</f>
        <v>0</v>
      </c>
      <c r="SE21" s="12"/>
      <c r="SF21" s="12">
        <f t="shared" si="74"/>
        <v>0</v>
      </c>
      <c r="SG21" s="12"/>
      <c r="SH21" s="12">
        <f t="shared" si="137"/>
        <v>0</v>
      </c>
      <c r="SI21" s="12"/>
      <c r="SJ21" s="12">
        <f>SI21/7</f>
        <v>0</v>
      </c>
      <c r="SK21" s="12"/>
      <c r="SL21" s="12">
        <f>SK21/1.5</f>
        <v>0</v>
      </c>
      <c r="SM21" s="12"/>
      <c r="SN21" s="14">
        <f>SM21/17.5</f>
        <v>0</v>
      </c>
      <c r="SQ21" s="11" t="s">
        <v>17</v>
      </c>
      <c r="SR21" s="12"/>
      <c r="SS21" s="12">
        <f>SR21/5</f>
        <v>0</v>
      </c>
      <c r="ST21" s="12"/>
      <c r="SU21" s="12">
        <f t="shared" si="75"/>
        <v>0</v>
      </c>
      <c r="SV21" s="12"/>
      <c r="SW21" s="12">
        <f t="shared" si="138"/>
        <v>0</v>
      </c>
      <c r="SX21" s="12"/>
      <c r="SY21" s="12">
        <f>SX21/7</f>
        <v>0</v>
      </c>
      <c r="SZ21" s="12"/>
      <c r="TA21" s="12">
        <f>SZ21/1.5</f>
        <v>0</v>
      </c>
      <c r="TB21" s="12"/>
      <c r="TC21" s="14">
        <f>TB21/17.5</f>
        <v>0</v>
      </c>
      <c r="TH21" s="11" t="s">
        <v>17</v>
      </c>
      <c r="TI21" s="12">
        <f t="shared" si="39"/>
        <v>0</v>
      </c>
      <c r="TJ21" s="12">
        <f>TI21/5</f>
        <v>0</v>
      </c>
      <c r="TK21" s="12">
        <f t="shared" si="40"/>
        <v>0</v>
      </c>
      <c r="TL21" s="12">
        <f t="shared" si="76"/>
        <v>0</v>
      </c>
      <c r="TM21" s="12">
        <f t="shared" si="4"/>
        <v>0</v>
      </c>
      <c r="TN21" s="12">
        <f t="shared" si="185"/>
        <v>0</v>
      </c>
      <c r="TO21" s="12">
        <f t="shared" si="4"/>
        <v>26.159999999999997</v>
      </c>
      <c r="TP21" s="12">
        <f>TO21/7</f>
        <v>3.7371428571428567</v>
      </c>
      <c r="TQ21" s="12">
        <f t="shared" si="4"/>
        <v>26.155999999999999</v>
      </c>
      <c r="TR21" s="12">
        <f>TQ21/1.5</f>
        <v>17.437333333333331</v>
      </c>
      <c r="TS21" s="12">
        <f t="shared" si="4"/>
        <v>4.0525000000000002</v>
      </c>
      <c r="TT21" s="14">
        <f>TS21/17.5</f>
        <v>0.23157142857142859</v>
      </c>
      <c r="TW21" s="11" t="s">
        <v>17</v>
      </c>
      <c r="TX21" s="12">
        <f t="shared" si="41"/>
        <v>3.302</v>
      </c>
      <c r="TY21" s="12">
        <f>TX21/4.5</f>
        <v>0.73377777777777775</v>
      </c>
      <c r="TZ21" s="12">
        <f t="shared" si="42"/>
        <v>84.882499999999993</v>
      </c>
      <c r="UA21" s="12">
        <f t="shared" si="77"/>
        <v>4.2441249999999995</v>
      </c>
      <c r="UB21" s="12">
        <f t="shared" si="5"/>
        <v>60.711500000000001</v>
      </c>
      <c r="UC21" s="12">
        <f t="shared" si="186"/>
        <v>2.0237166666666666</v>
      </c>
      <c r="UD21" s="12">
        <f t="shared" si="6"/>
        <v>122.346</v>
      </c>
      <c r="UE21" s="12">
        <f>UD21/7</f>
        <v>17.478000000000002</v>
      </c>
      <c r="UF21" s="12">
        <f t="shared" si="7"/>
        <v>121.21100000000001</v>
      </c>
      <c r="UG21" s="12">
        <f>UF21/1.5</f>
        <v>80.807333333333347</v>
      </c>
      <c r="UH21" s="12">
        <f t="shared" si="8"/>
        <v>67.325000000000003</v>
      </c>
      <c r="UI21" s="14">
        <f>UH21/17.5</f>
        <v>3.8471428571428574</v>
      </c>
    </row>
    <row r="22" spans="1:556" x14ac:dyDescent="0.25">
      <c r="A22" s="15" t="s">
        <v>18</v>
      </c>
      <c r="B22" s="51"/>
      <c r="C22" s="12"/>
      <c r="D22" s="12"/>
      <c r="E22" s="12"/>
      <c r="F22" s="12"/>
      <c r="G22" s="48"/>
      <c r="H22" s="12"/>
      <c r="I22" s="12"/>
      <c r="J22" s="12"/>
      <c r="K22" s="40"/>
      <c r="R22" s="15" t="s">
        <v>18</v>
      </c>
      <c r="S22" s="12"/>
      <c r="T22" s="12">
        <f t="shared" ref="T22:T24" si="187">S22/2.6</f>
        <v>0</v>
      </c>
      <c r="U22" s="12"/>
      <c r="V22" s="12"/>
      <c r="W22" s="12"/>
      <c r="X22" s="12"/>
      <c r="Y22" s="12"/>
      <c r="Z22" s="12"/>
      <c r="AA22" s="12"/>
      <c r="AB22" s="12"/>
      <c r="AC22" s="12"/>
      <c r="AD22" s="14"/>
      <c r="AH22" s="15" t="s">
        <v>18</v>
      </c>
      <c r="AI22" s="12">
        <v>26.094999999999999</v>
      </c>
      <c r="AJ22" s="12">
        <f t="shared" ref="AJ22:AJ24" si="188">AI22/2.6</f>
        <v>10.036538461538461</v>
      </c>
      <c r="AK22" s="12"/>
      <c r="AL22" s="12"/>
      <c r="AM22" s="12"/>
      <c r="AN22" s="12"/>
      <c r="AO22" s="12"/>
      <c r="AP22" s="12"/>
      <c r="AQ22" s="12"/>
      <c r="AR22" s="12"/>
      <c r="AS22" s="12"/>
      <c r="AT22" s="14"/>
      <c r="AX22" s="15" t="s">
        <v>18</v>
      </c>
      <c r="AY22" s="12"/>
      <c r="AZ22" s="12">
        <f t="shared" ref="AZ22:AZ24" si="189">AY22/2.6</f>
        <v>0</v>
      </c>
      <c r="BA22" s="12"/>
      <c r="BB22" s="12"/>
      <c r="BC22" s="12"/>
      <c r="BD22" s="12"/>
      <c r="BE22" s="12"/>
      <c r="BF22" s="12"/>
      <c r="BG22" s="12"/>
      <c r="BH22" s="12"/>
      <c r="BI22" s="12"/>
      <c r="BJ22" s="14"/>
      <c r="BN22" s="15" t="s">
        <v>18</v>
      </c>
      <c r="BO22" s="12"/>
      <c r="BP22" s="12">
        <f t="shared" ref="BP22:BP24" si="190">BO22/2.6</f>
        <v>0</v>
      </c>
      <c r="BQ22" s="12"/>
      <c r="BR22" s="12"/>
      <c r="BS22" s="12"/>
      <c r="BT22" s="12"/>
      <c r="BU22" s="12"/>
      <c r="BV22" s="12"/>
      <c r="BW22" s="12"/>
      <c r="BX22" s="12"/>
      <c r="BY22" s="12"/>
      <c r="BZ22" s="14"/>
      <c r="CC22" s="15" t="s">
        <v>18</v>
      </c>
      <c r="CD22" s="12"/>
      <c r="CE22" s="12">
        <f t="shared" ref="CE22:CE24" si="191">CD22/2.6</f>
        <v>0</v>
      </c>
      <c r="CF22" s="12"/>
      <c r="CG22" s="12"/>
      <c r="CH22" s="12"/>
      <c r="CI22" s="12"/>
      <c r="CJ22" s="12"/>
      <c r="CK2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c>
      <c r="CT22" s="12">
        <f t="shared" ref="CT22:CT24" si="192">CS22/2.6</f>
        <v>10.036538461538461</v>
      </c>
      <c r="CU22" s="12">
        <f t="shared" si="10"/>
        <v>0</v>
      </c>
      <c r="CV22" s="12"/>
      <c r="CW22" s="12"/>
      <c r="CX22" s="12"/>
      <c r="CY22" s="12">
        <f t="shared" si="11"/>
        <v>0</v>
      </c>
      <c r="CZ22" s="12"/>
      <c r="DA22" s="12">
        <f t="shared" si="12"/>
        <v>0</v>
      </c>
      <c r="DB22" s="12"/>
      <c r="DC22" s="12">
        <f t="shared" si="13"/>
        <v>0</v>
      </c>
      <c r="DD22" s="14"/>
      <c r="DG22" s="15" t="s">
        <v>18</v>
      </c>
      <c r="DH22" s="12"/>
      <c r="DI22" s="12">
        <f t="shared" ref="DI22:DI24" si="193">DH22/2.6</f>
        <v>0</v>
      </c>
      <c r="DJ22" s="12"/>
      <c r="DK22" s="12"/>
      <c r="DL22" s="12"/>
      <c r="DM22" s="12"/>
      <c r="DN22" s="12"/>
      <c r="DO22" s="12"/>
      <c r="DP22" s="12"/>
      <c r="DQ22" s="12"/>
      <c r="DR22" s="12"/>
      <c r="DS22" s="14"/>
      <c r="DV22" s="15" t="s">
        <v>18</v>
      </c>
      <c r="DW22" s="12">
        <v>0.47399999999999998</v>
      </c>
      <c r="DX22" s="12">
        <f t="shared" ref="DX22:DX24" si="194">DW22/2.6</f>
        <v>0.18230769230769228</v>
      </c>
      <c r="DY22" s="12"/>
      <c r="DZ22" s="12"/>
      <c r="EA22" s="12"/>
      <c r="EB22" s="12"/>
      <c r="EC22" s="12"/>
      <c r="ED22" s="12"/>
      <c r="EE22" s="12"/>
      <c r="EF22" s="12"/>
      <c r="EG22" s="12"/>
      <c r="EH22" s="14"/>
      <c r="EK22" s="15" t="s">
        <v>18</v>
      </c>
      <c r="EL22" s="12">
        <v>0.16300000000000001</v>
      </c>
      <c r="EM22" s="12">
        <f t="shared" ref="EM22:EM24" si="195">EL22/2.6</f>
        <v>6.2692307692307686E-2</v>
      </c>
      <c r="EN22" s="12"/>
      <c r="EO22" s="12"/>
      <c r="EP22" s="12"/>
      <c r="EQ22" s="12"/>
      <c r="ER22" s="12"/>
      <c r="ES22" s="12"/>
      <c r="ET22" s="12"/>
      <c r="EU22" s="12"/>
      <c r="EV22" s="12"/>
      <c r="EW22" s="14"/>
      <c r="EZ22" s="15" t="s">
        <v>18</v>
      </c>
      <c r="FA22" s="12"/>
      <c r="FB22" s="12">
        <f t="shared" ref="FB22:FB24" si="196">FA22/2.6</f>
        <v>0</v>
      </c>
      <c r="FC22" s="12"/>
      <c r="FD22" s="12"/>
      <c r="FE22" s="12"/>
      <c r="FF22" s="12"/>
      <c r="FG22" s="12"/>
      <c r="FH22" s="12"/>
      <c r="FI22" s="12"/>
      <c r="FJ22" s="12"/>
      <c r="FK22" s="12"/>
      <c r="FL22" s="14"/>
      <c r="FO22" s="15" t="s">
        <v>18</v>
      </c>
      <c r="FP22" s="12"/>
      <c r="FQ22" s="12">
        <f t="shared" ref="FQ22:FQ24" si="197">FP22/2.6</f>
        <v>0</v>
      </c>
      <c r="FR22" s="12"/>
      <c r="FS22" s="12"/>
      <c r="FT22" s="12"/>
      <c r="FU22" s="12"/>
      <c r="FV22" s="12"/>
      <c r="FW22" s="12"/>
      <c r="FX22" s="12"/>
      <c r="FY22" s="12"/>
      <c r="FZ22" s="12"/>
      <c r="GA22" s="14"/>
      <c r="GD22" s="15" t="s">
        <v>18</v>
      </c>
      <c r="GE22" s="12">
        <f t="shared" si="14"/>
        <v>0.63700000000000001</v>
      </c>
      <c r="GF22" s="12">
        <f t="shared" ref="GF22:GF24" si="198">GE22/2.6</f>
        <v>0.245</v>
      </c>
      <c r="GG22" s="12">
        <f t="shared" si="15"/>
        <v>0</v>
      </c>
      <c r="GH22" s="12"/>
      <c r="GI22" s="12"/>
      <c r="GJ22" s="12"/>
      <c r="GK22" s="12">
        <f t="shared" si="16"/>
        <v>0</v>
      </c>
      <c r="GL22" s="12"/>
      <c r="GM22" s="12">
        <f t="shared" si="17"/>
        <v>0</v>
      </c>
      <c r="GN22" s="12"/>
      <c r="GO22" s="12">
        <f t="shared" si="18"/>
        <v>0</v>
      </c>
      <c r="GP22" s="14"/>
      <c r="GT22" s="15" t="s">
        <v>18</v>
      </c>
      <c r="GU22" s="12">
        <f t="shared" si="19"/>
        <v>26.731999999999999</v>
      </c>
      <c r="GV22" s="12">
        <f t="shared" ref="GV22:GV24" si="199">GU22/2.6</f>
        <v>10.28153846153846</v>
      </c>
      <c r="GW22" s="12">
        <f t="shared" si="20"/>
        <v>0</v>
      </c>
      <c r="GX22" s="12"/>
      <c r="GY22" s="12"/>
      <c r="GZ22" s="12"/>
      <c r="HA22" s="12"/>
      <c r="HB22" s="12"/>
      <c r="HC22" s="12"/>
      <c r="HD22" s="12"/>
      <c r="HE22" s="12"/>
      <c r="HF22" s="14"/>
      <c r="HI22" s="15" t="s">
        <v>18</v>
      </c>
      <c r="HJ22" s="12"/>
      <c r="HK22" s="12">
        <f t="shared" ref="HK22:HK24" si="200">HJ22/2.6</f>
        <v>0</v>
      </c>
      <c r="HL22" s="12"/>
      <c r="HM22" s="12"/>
      <c r="HN22" s="12"/>
      <c r="HO22" s="12"/>
      <c r="HP22" s="12"/>
      <c r="HQ22" s="12"/>
      <c r="HR22" s="12"/>
      <c r="HS22" s="12"/>
      <c r="HT22" s="12"/>
      <c r="HU22" s="14"/>
      <c r="HY22" s="15" t="s">
        <v>18</v>
      </c>
      <c r="HZ22" s="12">
        <v>41.176000000000002</v>
      </c>
      <c r="IA22" s="12">
        <f t="shared" ref="IA22:IA24" si="201">HZ22/2.6</f>
        <v>15.836923076923076</v>
      </c>
      <c r="IB22" s="12"/>
      <c r="IC22" s="12"/>
      <c r="ID22" s="12"/>
      <c r="IE22" s="12"/>
      <c r="IF22" s="12"/>
      <c r="IG22" s="12"/>
      <c r="IH22" s="12"/>
      <c r="II22" s="12"/>
      <c r="IJ22" s="12"/>
      <c r="IK22" s="14"/>
      <c r="IO22" s="15" t="s">
        <v>18</v>
      </c>
      <c r="IP22" s="12">
        <v>16.28</v>
      </c>
      <c r="IQ22" s="12">
        <f t="shared" ref="IQ22:IQ24" si="202">IP22/2.6</f>
        <v>6.2615384615384615</v>
      </c>
      <c r="IR22" s="12"/>
      <c r="IS22" s="12"/>
      <c r="IT22" s="12"/>
      <c r="IU22" s="12"/>
      <c r="IV22" s="12"/>
      <c r="IW22" s="12"/>
      <c r="IX22" s="12"/>
      <c r="IY22" s="12"/>
      <c r="IZ22" s="12"/>
      <c r="JA22" s="14"/>
      <c r="JE22" s="15" t="s">
        <v>18</v>
      </c>
      <c r="JF22" s="12"/>
      <c r="JG22" s="12">
        <f t="shared" ref="JG22:JG24" si="203">JF22/2.6</f>
        <v>0</v>
      </c>
      <c r="JH22" s="12"/>
      <c r="JI22" s="12"/>
      <c r="JJ22" s="12"/>
      <c r="JK22" s="12"/>
      <c r="JL22" s="12"/>
      <c r="JM22" s="12"/>
      <c r="JN22" s="12"/>
      <c r="JO22" s="12"/>
      <c r="JP22" s="12"/>
      <c r="JQ22" s="14"/>
      <c r="JT22" s="15" t="s">
        <v>18</v>
      </c>
      <c r="JU22" s="12"/>
      <c r="JV22" s="12">
        <f t="shared" ref="JV22:JV24" si="204">JU22/2.6</f>
        <v>0</v>
      </c>
      <c r="JW22" s="12"/>
      <c r="JX22" s="12"/>
      <c r="JY22" s="12"/>
      <c r="JZ22" s="12"/>
      <c r="KA22" s="12"/>
      <c r="KB22" s="12"/>
      <c r="KC22" s="12"/>
      <c r="KD22" s="12"/>
      <c r="KE22" s="12"/>
      <c r="KF22" s="14"/>
      <c r="KI22" s="15" t="s">
        <v>18</v>
      </c>
      <c r="KJ22" s="12"/>
      <c r="KK22" s="12">
        <f t="shared" ref="KK22:KK24" si="205">KJ22/2.6</f>
        <v>0</v>
      </c>
      <c r="KL22" s="12"/>
      <c r="KM22" s="12"/>
      <c r="KN22" s="12"/>
      <c r="KO22" s="12"/>
      <c r="KP22" s="12"/>
      <c r="KQ22" s="12"/>
      <c r="KR22" s="12"/>
      <c r="KS22" s="12"/>
      <c r="KT22" s="12"/>
      <c r="KU22" s="14"/>
      <c r="KX22" s="15" t="s">
        <v>18</v>
      </c>
      <c r="KY22" s="12">
        <f t="shared" si="24"/>
        <v>57.456000000000003</v>
      </c>
      <c r="KZ22" s="12">
        <f t="shared" ref="KZ22:KZ24" si="206">KY22/2.6</f>
        <v>22.098461538461539</v>
      </c>
      <c r="LA22" s="12"/>
      <c r="LB22" s="12"/>
      <c r="LC22" s="12"/>
      <c r="LD22" s="12"/>
      <c r="LE22" s="12"/>
      <c r="LF22" s="12"/>
      <c r="LG22" s="12"/>
      <c r="LH22" s="12"/>
      <c r="LI22" s="12"/>
      <c r="LJ22" s="14"/>
      <c r="LN22" s="15" t="s">
        <v>18</v>
      </c>
      <c r="LO22" s="12">
        <f t="shared" si="29"/>
        <v>84.188000000000002</v>
      </c>
      <c r="LP22" s="12">
        <f t="shared" ref="LP22:LP24" si="207">LO22/2.6</f>
        <v>32.380000000000003</v>
      </c>
      <c r="LQ22" s="12"/>
      <c r="LR22" s="12"/>
      <c r="LS22" s="12"/>
      <c r="LT22" s="12"/>
      <c r="LU22" s="12"/>
      <c r="LV22" s="12"/>
      <c r="LW22" s="12"/>
      <c r="LX22" s="12"/>
      <c r="LY22" s="12"/>
      <c r="LZ22" s="14"/>
      <c r="MC22" s="15" t="s">
        <v>18</v>
      </c>
      <c r="MD22" s="12"/>
      <c r="ME22" s="12">
        <f t="shared" ref="ME22:ME24" si="208">MD22/2.6</f>
        <v>0</v>
      </c>
      <c r="MF22" s="12"/>
      <c r="MG22" s="12"/>
      <c r="MH22" s="12"/>
      <c r="MI22" s="12"/>
      <c r="MJ22" s="12"/>
      <c r="MK22" s="12"/>
      <c r="ML22" s="12"/>
      <c r="MM22" s="12"/>
      <c r="MN22" s="12"/>
      <c r="MO22" s="14"/>
      <c r="MS22" s="15" t="s">
        <v>18</v>
      </c>
      <c r="MT22" s="12"/>
      <c r="MU22" s="12">
        <f t="shared" ref="MU22:MU24" si="209">MT22/2.6</f>
        <v>0</v>
      </c>
      <c r="MV22" s="12"/>
      <c r="MW22" s="12"/>
      <c r="MX22" s="12"/>
      <c r="MY22" s="12"/>
      <c r="MZ22" s="12"/>
      <c r="NA22" s="12"/>
      <c r="NB22" s="12"/>
      <c r="NC22" s="12"/>
      <c r="ND22" s="12"/>
      <c r="NE22" s="14"/>
      <c r="NI22" s="15" t="s">
        <v>18</v>
      </c>
      <c r="NJ22" s="12"/>
      <c r="NK22" s="12">
        <f t="shared" ref="NK22:NK24" si="210">NJ22/2.6</f>
        <v>0</v>
      </c>
      <c r="NL22" s="12"/>
      <c r="NM22" s="12"/>
      <c r="NN22" s="12"/>
      <c r="NO22" s="12"/>
      <c r="NP22" s="12"/>
      <c r="NQ22" s="12"/>
      <c r="NR22" s="12"/>
      <c r="NS22" s="12"/>
      <c r="NT22" s="12"/>
      <c r="NU22" s="14"/>
      <c r="NY22" s="15" t="s">
        <v>18</v>
      </c>
      <c r="NZ22" s="12"/>
      <c r="OA22" s="12">
        <f t="shared" ref="OA22:OA24" si="211">NZ22/2.6</f>
        <v>0</v>
      </c>
      <c r="OB22" s="12"/>
      <c r="OC22" s="12"/>
      <c r="OD22" s="12"/>
      <c r="OE22" s="12"/>
      <c r="OF22" s="12"/>
      <c r="OG22" s="12"/>
      <c r="OH22" s="12"/>
      <c r="OI22" s="12"/>
      <c r="OJ22" s="12"/>
      <c r="OK22" s="14"/>
      <c r="ON22" s="15" t="s">
        <v>18</v>
      </c>
      <c r="OO22" s="12"/>
      <c r="OP22" s="12">
        <f t="shared" ref="OP22:OP24" si="212">OO22/2.6</f>
        <v>0</v>
      </c>
      <c r="OQ22" s="12"/>
      <c r="OR22" s="12"/>
      <c r="OS22" s="12"/>
      <c r="OT22" s="12"/>
      <c r="OU22" s="12"/>
      <c r="OV22" s="12"/>
      <c r="OW22" s="12"/>
      <c r="OX22" s="12"/>
      <c r="OY22" s="12"/>
      <c r="OZ22" s="14"/>
      <c r="PE22" s="15" t="s">
        <v>18</v>
      </c>
      <c r="PF22" s="12">
        <f t="shared" si="34"/>
        <v>0</v>
      </c>
      <c r="PG22" s="12">
        <f t="shared" ref="PG22:PG24" si="213">PF22/2.6</f>
        <v>0</v>
      </c>
      <c r="PH22" s="12">
        <f t="shared" si="35"/>
        <v>0</v>
      </c>
      <c r="PI22" s="12"/>
      <c r="PJ22" s="12">
        <f t="shared" si="36"/>
        <v>0</v>
      </c>
      <c r="PK22" s="12"/>
      <c r="PL22" s="12">
        <f t="shared" si="1"/>
        <v>0</v>
      </c>
      <c r="PM22" s="12"/>
      <c r="PN22" s="12">
        <f t="shared" si="2"/>
        <v>0</v>
      </c>
      <c r="PO22" s="12"/>
      <c r="PP22" s="12">
        <f t="shared" si="3"/>
        <v>0</v>
      </c>
      <c r="PQ22" s="14"/>
      <c r="PT22" s="15" t="s">
        <v>18</v>
      </c>
      <c r="PU22" s="12">
        <f t="shared" si="37"/>
        <v>84.188000000000002</v>
      </c>
      <c r="PV22" s="12">
        <f>PU22/2.6</f>
        <v>32.380000000000003</v>
      </c>
      <c r="PW22" s="12">
        <f t="shared" si="38"/>
        <v>0</v>
      </c>
      <c r="PX22" s="12"/>
      <c r="PY22" s="12">
        <f t="shared" si="38"/>
        <v>0</v>
      </c>
      <c r="PZ22" s="12"/>
      <c r="QA22" s="12">
        <f t="shared" si="38"/>
        <v>0</v>
      </c>
      <c r="QB22" s="12"/>
      <c r="QC22" s="12">
        <f t="shared" si="38"/>
        <v>0</v>
      </c>
      <c r="QD22" s="12"/>
      <c r="QE22" s="12">
        <f t="shared" si="38"/>
        <v>0</v>
      </c>
      <c r="QF22" s="14"/>
      <c r="QI22" s="15" t="s">
        <v>18</v>
      </c>
      <c r="QJ22" s="12">
        <v>35.93</v>
      </c>
      <c r="QK22" s="12">
        <f t="shared" ref="QK22:QK24" si="214">QJ22/2.6</f>
        <v>13.819230769230769</v>
      </c>
      <c r="QL22" s="12"/>
      <c r="QM22" s="12"/>
      <c r="QN22" s="12"/>
      <c r="QO22" s="12"/>
      <c r="QP22" s="12"/>
      <c r="QQ22" s="12"/>
      <c r="QR22" s="12"/>
      <c r="QS22" s="12"/>
      <c r="QT22" s="12"/>
      <c r="QU22" s="14"/>
      <c r="QX22" s="15" t="s">
        <v>18</v>
      </c>
      <c r="QY22" s="12">
        <v>8.9060000000000006</v>
      </c>
      <c r="QZ22" s="12">
        <f t="shared" ref="QZ22:QZ24" si="215">QY22/2.6</f>
        <v>3.4253846153846155</v>
      </c>
      <c r="RA22" s="12"/>
      <c r="RB22" s="12"/>
      <c r="RC22" s="12"/>
      <c r="RD22" s="12"/>
      <c r="RE22" s="12"/>
      <c r="RF22" s="12"/>
      <c r="RG22" s="12"/>
      <c r="RH22" s="12"/>
      <c r="RI22" s="12"/>
      <c r="RJ22" s="14"/>
      <c r="RM22" s="15" t="s">
        <v>18</v>
      </c>
      <c r="RN22" s="12">
        <v>59.901000000000003</v>
      </c>
      <c r="RO22" s="12">
        <f t="shared" ref="RO22:RO24" si="216">RN22/2.6</f>
        <v>23.038846153846155</v>
      </c>
      <c r="RP22" s="12"/>
      <c r="RQ22" s="12"/>
      <c r="RR22" s="12"/>
      <c r="RS22" s="12"/>
      <c r="RT22" s="12"/>
      <c r="RU22" s="12"/>
      <c r="RV22" s="12"/>
      <c r="RW22" s="12"/>
      <c r="RX22" s="12"/>
      <c r="RY22" s="14"/>
      <c r="SB22" s="15" t="s">
        <v>18</v>
      </c>
      <c r="SC22" s="12">
        <v>34.186999999999998</v>
      </c>
      <c r="SD22" s="12">
        <f t="shared" ref="SD22:SD24" si="217">SC22/2.6</f>
        <v>13.148846153846153</v>
      </c>
      <c r="SE22" s="12"/>
      <c r="SF22" s="12"/>
      <c r="SG22" s="12"/>
      <c r="SH22" s="12"/>
      <c r="SI22" s="12"/>
      <c r="SJ22" s="12"/>
      <c r="SK22" s="12"/>
      <c r="SL22" s="12"/>
      <c r="SM22" s="12"/>
      <c r="SN22" s="14"/>
      <c r="SQ22" s="15" t="s">
        <v>18</v>
      </c>
      <c r="SR22" s="12"/>
      <c r="SS22" s="12">
        <f t="shared" ref="SS22:SS24" si="218">SR22/2.6</f>
        <v>0</v>
      </c>
      <c r="ST22" s="12"/>
      <c r="SU22" s="12"/>
      <c r="SV22" s="12"/>
      <c r="SW22" s="12"/>
      <c r="SX22" s="12"/>
      <c r="SY22" s="12"/>
      <c r="SZ22" s="12"/>
      <c r="TA22" s="12"/>
      <c r="TB22" s="12"/>
      <c r="TC22" s="14"/>
      <c r="TH22" s="15" t="s">
        <v>18</v>
      </c>
      <c r="TI22" s="12">
        <f t="shared" si="39"/>
        <v>138.92400000000001</v>
      </c>
      <c r="TJ22" s="12">
        <f t="shared" ref="TJ22:TJ24" si="219">TI22/2.6</f>
        <v>53.432307692307695</v>
      </c>
      <c r="TK22" s="12">
        <f t="shared" si="40"/>
        <v>0</v>
      </c>
      <c r="TL22" s="12"/>
      <c r="TM22" s="12">
        <f t="shared" si="4"/>
        <v>0</v>
      </c>
      <c r="TN22" s="12"/>
      <c r="TO22" s="12">
        <f t="shared" si="4"/>
        <v>0</v>
      </c>
      <c r="TP22" s="12"/>
      <c r="TQ22" s="12">
        <f t="shared" si="4"/>
        <v>0</v>
      </c>
      <c r="TR22" s="12"/>
      <c r="TS22" s="12">
        <f t="shared" si="4"/>
        <v>0</v>
      </c>
      <c r="TT22" s="14"/>
      <c r="TW22" s="15" t="s">
        <v>18</v>
      </c>
      <c r="TX22" s="12">
        <f t="shared" si="41"/>
        <v>223.11200000000002</v>
      </c>
      <c r="TY22" s="12">
        <f>TX22/2.6</f>
        <v>85.812307692307698</v>
      </c>
      <c r="TZ22" s="12">
        <f t="shared" si="42"/>
        <v>0</v>
      </c>
      <c r="UA22" s="12"/>
      <c r="UB22" s="12">
        <f t="shared" si="5"/>
        <v>0</v>
      </c>
      <c r="UC22" s="12"/>
      <c r="UD22" s="12">
        <f t="shared" si="6"/>
        <v>0</v>
      </c>
      <c r="UE22" s="12"/>
      <c r="UF22" s="12">
        <f t="shared" si="7"/>
        <v>0</v>
      </c>
      <c r="UG22" s="12"/>
      <c r="UH22" s="12">
        <f t="shared" si="8"/>
        <v>0</v>
      </c>
      <c r="UI22" s="14"/>
    </row>
    <row r="23" spans="1:556" x14ac:dyDescent="0.25">
      <c r="A23" s="15" t="s">
        <v>19</v>
      </c>
      <c r="B23" s="51"/>
      <c r="C23" s="12"/>
      <c r="D23" s="12"/>
      <c r="E23" s="12"/>
      <c r="F23" s="12"/>
      <c r="G23" s="48"/>
      <c r="H23" s="12"/>
      <c r="I23" s="12"/>
      <c r="J23" s="12"/>
      <c r="K23" s="40"/>
      <c r="R23" s="15" t="s">
        <v>19</v>
      </c>
      <c r="S23" s="12"/>
      <c r="T23" s="12">
        <f t="shared" si="187"/>
        <v>0</v>
      </c>
      <c r="U23" s="12"/>
      <c r="V23" s="12"/>
      <c r="W23" s="12"/>
      <c r="X23" s="12"/>
      <c r="Y23" s="12"/>
      <c r="Z23" s="12"/>
      <c r="AA23" s="12"/>
      <c r="AB23" s="12"/>
      <c r="AC23" s="12"/>
      <c r="AD23" s="14"/>
      <c r="AH23" s="15" t="s">
        <v>19</v>
      </c>
      <c r="AI23" s="12"/>
      <c r="AJ23" s="12">
        <f t="shared" si="188"/>
        <v>0</v>
      </c>
      <c r="AK23" s="12"/>
      <c r="AL23" s="12"/>
      <c r="AM23" s="12"/>
      <c r="AN23" s="12"/>
      <c r="AO23" s="12"/>
      <c r="AP23" s="12"/>
      <c r="AQ23" s="12"/>
      <c r="AR23" s="12"/>
      <c r="AS23" s="12"/>
      <c r="AT23" s="14"/>
      <c r="AX23" s="15" t="s">
        <v>19</v>
      </c>
      <c r="AY23" s="12"/>
      <c r="AZ23" s="12">
        <f t="shared" si="189"/>
        <v>0</v>
      </c>
      <c r="BA23" s="12"/>
      <c r="BB23" s="12"/>
      <c r="BC23" s="12"/>
      <c r="BD23" s="12"/>
      <c r="BE23" s="12"/>
      <c r="BF23" s="12"/>
      <c r="BG23" s="12"/>
      <c r="BH23" s="12"/>
      <c r="BI23" s="12"/>
      <c r="BJ23" s="14"/>
      <c r="BN23" s="15" t="s">
        <v>19</v>
      </c>
      <c r="BO23" s="12"/>
      <c r="BP23" s="12">
        <f t="shared" si="190"/>
        <v>0</v>
      </c>
      <c r="BQ23" s="12"/>
      <c r="BR23" s="12"/>
      <c r="BS23" s="12"/>
      <c r="BT23" s="12"/>
      <c r="BU23" s="12"/>
      <c r="BV23" s="12"/>
      <c r="BW23" s="12"/>
      <c r="BX23" s="12"/>
      <c r="BY23" s="12"/>
      <c r="BZ23" s="14"/>
      <c r="CC23" s="15" t="s">
        <v>19</v>
      </c>
      <c r="CD23" s="12"/>
      <c r="CE23" s="12">
        <f t="shared" si="191"/>
        <v>0</v>
      </c>
      <c r="CF23" s="12"/>
      <c r="CG23" s="12"/>
      <c r="CH23" s="12"/>
      <c r="CI23" s="12"/>
      <c r="CJ23" s="12"/>
      <c r="CK23" s="12"/>
      <c r="CL23" s="12"/>
      <c r="CM23" s="12"/>
      <c r="CN23" s="12"/>
      <c r="CO23" s="14"/>
      <c r="CR23" s="15" t="s">
        <v>19</v>
      </c>
      <c r="CS23" s="12">
        <f t="shared" si="9"/>
        <v>0</v>
      </c>
      <c r="CT23" s="12">
        <f t="shared" si="192"/>
        <v>0</v>
      </c>
      <c r="CU23" s="12">
        <f t="shared" si="10"/>
        <v>0</v>
      </c>
      <c r="CV23" s="12"/>
      <c r="CW23" s="12"/>
      <c r="CX23" s="12"/>
      <c r="CY23" s="12">
        <f t="shared" si="11"/>
        <v>0</v>
      </c>
      <c r="CZ23" s="12"/>
      <c r="DA23" s="12">
        <f t="shared" si="12"/>
        <v>0</v>
      </c>
      <c r="DB23" s="12"/>
      <c r="DC23" s="12">
        <f t="shared" si="13"/>
        <v>0</v>
      </c>
      <c r="DD23" s="14"/>
      <c r="DG23" s="15" t="s">
        <v>19</v>
      </c>
      <c r="DH23" s="12">
        <v>29.135999999999999</v>
      </c>
      <c r="DI23" s="12">
        <f t="shared" si="193"/>
        <v>11.206153846153846</v>
      </c>
      <c r="DJ23" s="12"/>
      <c r="DK23" s="12"/>
      <c r="DL23" s="12"/>
      <c r="DM23" s="12"/>
      <c r="DN23" s="12"/>
      <c r="DO23" s="12"/>
      <c r="DP23" s="12"/>
      <c r="DQ23" s="12"/>
      <c r="DR23" s="12"/>
      <c r="DS23" s="14"/>
      <c r="DV23" s="15" t="s">
        <v>19</v>
      </c>
      <c r="DW23" s="12">
        <v>12.635</v>
      </c>
      <c r="DX23" s="12">
        <f t="shared" si="194"/>
        <v>4.8596153846153847</v>
      </c>
      <c r="DY23" s="12"/>
      <c r="DZ23" s="12"/>
      <c r="EA23" s="12"/>
      <c r="EB23" s="12"/>
      <c r="EC23" s="12"/>
      <c r="ED23" s="12"/>
      <c r="EE23" s="12"/>
      <c r="EF23" s="12"/>
      <c r="EG23" s="12"/>
      <c r="EH23" s="14"/>
      <c r="EK23" s="15" t="s">
        <v>19</v>
      </c>
      <c r="EL23" s="12"/>
      <c r="EM23" s="12">
        <f t="shared" si="195"/>
        <v>0</v>
      </c>
      <c r="EN23" s="12"/>
      <c r="EO23" s="12"/>
      <c r="EP23" s="12"/>
      <c r="EQ23" s="12"/>
      <c r="ER23" s="12"/>
      <c r="ES23" s="12"/>
      <c r="ET23" s="12"/>
      <c r="EU23" s="12"/>
      <c r="EV23" s="12"/>
      <c r="EW23" s="14"/>
      <c r="EZ23" s="15" t="s">
        <v>19</v>
      </c>
      <c r="FA23" s="12"/>
      <c r="FB23" s="12">
        <f t="shared" si="196"/>
        <v>0</v>
      </c>
      <c r="FC23" s="12"/>
      <c r="FD23" s="12"/>
      <c r="FE23" s="12"/>
      <c r="FF23" s="12"/>
      <c r="FG23" s="12"/>
      <c r="FH23" s="12"/>
      <c r="FI23" s="12"/>
      <c r="FJ23" s="12"/>
      <c r="FK23" s="12"/>
      <c r="FL23" s="14"/>
      <c r="FO23" s="15" t="s">
        <v>19</v>
      </c>
      <c r="FP23" s="12"/>
      <c r="FQ23" s="12">
        <f t="shared" si="197"/>
        <v>0</v>
      </c>
      <c r="FR23" s="12"/>
      <c r="FS23" s="12"/>
      <c r="FT23" s="12"/>
      <c r="FU23" s="12"/>
      <c r="FV23" s="12"/>
      <c r="FW23" s="12"/>
      <c r="FX23" s="12"/>
      <c r="FY23" s="12"/>
      <c r="FZ23" s="12"/>
      <c r="GA23" s="14"/>
      <c r="GD23" s="15" t="s">
        <v>19</v>
      </c>
      <c r="GE23" s="12">
        <f t="shared" si="14"/>
        <v>41.771000000000001</v>
      </c>
      <c r="GF23" s="12">
        <f t="shared" si="198"/>
        <v>16.065769230769231</v>
      </c>
      <c r="GG23" s="12">
        <f t="shared" si="15"/>
        <v>0</v>
      </c>
      <c r="GH23" s="12"/>
      <c r="GI23" s="12"/>
      <c r="GJ23" s="12"/>
      <c r="GK23" s="12">
        <f t="shared" si="16"/>
        <v>0</v>
      </c>
      <c r="GL23" s="12"/>
      <c r="GM23" s="12">
        <f t="shared" si="17"/>
        <v>0</v>
      </c>
      <c r="GN23" s="12"/>
      <c r="GO23" s="12">
        <f t="shared" si="18"/>
        <v>0</v>
      </c>
      <c r="GP23" s="14"/>
      <c r="GT23" s="15" t="s">
        <v>19</v>
      </c>
      <c r="GU23" s="12">
        <f t="shared" si="19"/>
        <v>41.771000000000001</v>
      </c>
      <c r="GV23" s="12">
        <f t="shared" si="199"/>
        <v>16.065769230769231</v>
      </c>
      <c r="GW23" s="12">
        <f t="shared" si="20"/>
        <v>0</v>
      </c>
      <c r="GX23" s="12"/>
      <c r="GY23" s="12"/>
      <c r="GZ23" s="12"/>
      <c r="HA23" s="12"/>
      <c r="HB23" s="12"/>
      <c r="HC23" s="12"/>
      <c r="HD23" s="12"/>
      <c r="HE23" s="12"/>
      <c r="HF23" s="14"/>
      <c r="HI23" s="15" t="s">
        <v>19</v>
      </c>
      <c r="HJ23" s="12"/>
      <c r="HK23" s="12">
        <f t="shared" si="200"/>
        <v>0</v>
      </c>
      <c r="HL23" s="12"/>
      <c r="HM23" s="12"/>
      <c r="HN23" s="12"/>
      <c r="HO23" s="12"/>
      <c r="HP23" s="12"/>
      <c r="HQ23" s="12"/>
      <c r="HR23" s="12"/>
      <c r="HS23" s="12"/>
      <c r="HT23" s="12"/>
      <c r="HU23" s="14"/>
      <c r="HY23" s="15" t="s">
        <v>19</v>
      </c>
      <c r="HZ23" s="12"/>
      <c r="IA23" s="12">
        <f t="shared" si="201"/>
        <v>0</v>
      </c>
      <c r="IB23" s="12"/>
      <c r="IC23" s="12"/>
      <c r="ID23" s="12"/>
      <c r="IE23" s="12"/>
      <c r="IF23" s="12"/>
      <c r="IG23" s="12"/>
      <c r="IH23" s="12"/>
      <c r="II23" s="12"/>
      <c r="IJ23" s="12"/>
      <c r="IK23" s="14"/>
      <c r="IO23" s="15" t="s">
        <v>19</v>
      </c>
      <c r="IP23" s="12"/>
      <c r="IQ23" s="12">
        <f t="shared" si="202"/>
        <v>0</v>
      </c>
      <c r="IR23" s="12"/>
      <c r="IS23" s="12"/>
      <c r="IT23" s="12"/>
      <c r="IU23" s="12"/>
      <c r="IV23" s="12"/>
      <c r="IW23" s="12"/>
      <c r="IX23" s="12"/>
      <c r="IY23" s="12"/>
      <c r="IZ23" s="12"/>
      <c r="JA23" s="14"/>
      <c r="JE23" s="15" t="s">
        <v>19</v>
      </c>
      <c r="JF23" s="12"/>
      <c r="JG23" s="12">
        <f t="shared" si="203"/>
        <v>0</v>
      </c>
      <c r="JH23" s="12"/>
      <c r="JI23" s="12"/>
      <c r="JJ23" s="12"/>
      <c r="JK23" s="12"/>
      <c r="JL23" s="12"/>
      <c r="JM23" s="12"/>
      <c r="JN23" s="12"/>
      <c r="JO23" s="12"/>
      <c r="JP23" s="12"/>
      <c r="JQ23" s="14"/>
      <c r="JT23" s="15" t="s">
        <v>19</v>
      </c>
      <c r="JU23" s="12">
        <v>15.135999999999999</v>
      </c>
      <c r="JV23" s="12">
        <f t="shared" si="204"/>
        <v>5.8215384615384611</v>
      </c>
      <c r="JW23" s="12"/>
      <c r="JX23" s="12"/>
      <c r="JY23" s="12"/>
      <c r="JZ23" s="12"/>
      <c r="KA23" s="12"/>
      <c r="KB23" s="12"/>
      <c r="KC23" s="12"/>
      <c r="KD23" s="12"/>
      <c r="KE23" s="12"/>
      <c r="KF23" s="14"/>
      <c r="KI23" s="15" t="s">
        <v>19</v>
      </c>
      <c r="KJ23" s="12"/>
      <c r="KK23" s="12">
        <f t="shared" si="205"/>
        <v>0</v>
      </c>
      <c r="KL23" s="12"/>
      <c r="KM23" s="12"/>
      <c r="KN23" s="12"/>
      <c r="KO23" s="12"/>
      <c r="KP23" s="12"/>
      <c r="KQ23" s="12"/>
      <c r="KR23" s="12"/>
      <c r="KS23" s="12"/>
      <c r="KT23" s="12"/>
      <c r="KU23" s="14"/>
      <c r="KX23" s="15" t="s">
        <v>19</v>
      </c>
      <c r="KY23" s="12">
        <f t="shared" si="24"/>
        <v>15.135999999999999</v>
      </c>
      <c r="KZ23" s="12">
        <f t="shared" si="206"/>
        <v>5.8215384615384611</v>
      </c>
      <c r="LA23" s="12"/>
      <c r="LB23" s="12"/>
      <c r="LC23" s="12"/>
      <c r="LD23" s="12"/>
      <c r="LE23" s="12"/>
      <c r="LF23" s="12"/>
      <c r="LG23" s="12"/>
      <c r="LH23" s="12"/>
      <c r="LI23" s="12"/>
      <c r="LJ23" s="14"/>
      <c r="LN23" s="15" t="s">
        <v>19</v>
      </c>
      <c r="LO23" s="12">
        <f t="shared" si="29"/>
        <v>56.906999999999996</v>
      </c>
      <c r="LP23" s="12">
        <f t="shared" si="207"/>
        <v>21.88730769230769</v>
      </c>
      <c r="LQ23" s="12"/>
      <c r="LR23" s="12"/>
      <c r="LS23" s="12"/>
      <c r="LT23" s="12"/>
      <c r="LU23" s="12"/>
      <c r="LV23" s="12"/>
      <c r="LW23" s="12"/>
      <c r="LX23" s="12"/>
      <c r="LY23" s="12"/>
      <c r="LZ23" s="14"/>
      <c r="MC23" s="15" t="s">
        <v>19</v>
      </c>
      <c r="MD23" s="12"/>
      <c r="ME23" s="12">
        <f t="shared" si="208"/>
        <v>0</v>
      </c>
      <c r="MF23" s="12"/>
      <c r="MG23" s="12"/>
      <c r="MH23" s="12"/>
      <c r="MI23" s="12"/>
      <c r="MJ23" s="12"/>
      <c r="MK23" s="12"/>
      <c r="ML23" s="12"/>
      <c r="MM23" s="12"/>
      <c r="MN23" s="12"/>
      <c r="MO23" s="14"/>
      <c r="MS23" s="15" t="s">
        <v>19</v>
      </c>
      <c r="MT23" s="12">
        <v>9.8919999999999995</v>
      </c>
      <c r="MU23" s="12">
        <f t="shared" si="209"/>
        <v>3.8046153846153841</v>
      </c>
      <c r="MV23" s="12"/>
      <c r="MW23" s="12"/>
      <c r="MX23" s="12"/>
      <c r="MY23" s="12"/>
      <c r="MZ23" s="12"/>
      <c r="NA23" s="12"/>
      <c r="NB23" s="12"/>
      <c r="NC23" s="12"/>
      <c r="ND23" s="12"/>
      <c r="NE23" s="14"/>
      <c r="NI23" s="15" t="s">
        <v>19</v>
      </c>
      <c r="NJ23" s="12"/>
      <c r="NK23" s="12">
        <f t="shared" si="210"/>
        <v>0</v>
      </c>
      <c r="NL23" s="12"/>
      <c r="NM23" s="12"/>
      <c r="NN23" s="12"/>
      <c r="NO23" s="12"/>
      <c r="NP23" s="12"/>
      <c r="NQ23" s="12"/>
      <c r="NR23" s="12"/>
      <c r="NS23" s="12"/>
      <c r="NT23" s="12"/>
      <c r="NU23" s="14"/>
      <c r="NY23" s="15" t="s">
        <v>19</v>
      </c>
      <c r="NZ23" s="12">
        <v>16.948</v>
      </c>
      <c r="OA23" s="12">
        <f t="shared" si="211"/>
        <v>6.5184615384615388</v>
      </c>
      <c r="OB23" s="12"/>
      <c r="OC23" s="12"/>
      <c r="OD23" s="12"/>
      <c r="OE23" s="12"/>
      <c r="OF23" s="12"/>
      <c r="OG23" s="12"/>
      <c r="OH23" s="12"/>
      <c r="OI23" s="12"/>
      <c r="OJ23" s="12"/>
      <c r="OK23" s="14"/>
      <c r="ON23" s="15" t="s">
        <v>19</v>
      </c>
      <c r="OO23" s="12"/>
      <c r="OP23" s="12">
        <f t="shared" si="212"/>
        <v>0</v>
      </c>
      <c r="OQ23" s="12"/>
      <c r="OR23" s="12"/>
      <c r="OS23" s="12"/>
      <c r="OT23" s="12"/>
      <c r="OU23" s="12"/>
      <c r="OV23" s="12"/>
      <c r="OW23" s="12"/>
      <c r="OX23" s="12"/>
      <c r="OY23" s="12"/>
      <c r="OZ23" s="14"/>
      <c r="PE23" s="15" t="s">
        <v>19</v>
      </c>
      <c r="PF23" s="12">
        <f t="shared" si="34"/>
        <v>26.84</v>
      </c>
      <c r="PG23" s="12">
        <f t="shared" si="213"/>
        <v>10.323076923076922</v>
      </c>
      <c r="PH23" s="12">
        <f t="shared" si="35"/>
        <v>0</v>
      </c>
      <c r="PI23" s="12"/>
      <c r="PJ23" s="12">
        <f t="shared" si="36"/>
        <v>0</v>
      </c>
      <c r="PK23" s="12"/>
      <c r="PL23" s="12">
        <f t="shared" si="1"/>
        <v>0</v>
      </c>
      <c r="PM23" s="12"/>
      <c r="PN23" s="12">
        <f t="shared" si="2"/>
        <v>0</v>
      </c>
      <c r="PO23" s="12"/>
      <c r="PP23" s="12">
        <f t="shared" si="3"/>
        <v>0</v>
      </c>
      <c r="PQ23" s="14"/>
      <c r="PT23" s="15" t="s">
        <v>19</v>
      </c>
      <c r="PU23" s="12">
        <f t="shared" si="37"/>
        <v>83.747</v>
      </c>
      <c r="PV23" s="12">
        <f>PU23/2.6</f>
        <v>32.210384615384612</v>
      </c>
      <c r="PW23" s="12">
        <f t="shared" si="38"/>
        <v>0</v>
      </c>
      <c r="PX23" s="12"/>
      <c r="PY23" s="12">
        <f t="shared" si="38"/>
        <v>0</v>
      </c>
      <c r="PZ23" s="12"/>
      <c r="QA23" s="12">
        <f t="shared" si="38"/>
        <v>0</v>
      </c>
      <c r="QB23" s="12"/>
      <c r="QC23" s="12">
        <f t="shared" si="38"/>
        <v>0</v>
      </c>
      <c r="QD23" s="12"/>
      <c r="QE23" s="12">
        <f t="shared" si="38"/>
        <v>0</v>
      </c>
      <c r="QF23" s="14"/>
      <c r="QI23" s="15" t="s">
        <v>19</v>
      </c>
      <c r="QJ23" s="12"/>
      <c r="QK23" s="12">
        <f t="shared" si="214"/>
        <v>0</v>
      </c>
      <c r="QL23" s="12"/>
      <c r="QM23" s="12"/>
      <c r="QN23" s="12"/>
      <c r="QO23" s="12"/>
      <c r="QP23" s="12"/>
      <c r="QQ23" s="12"/>
      <c r="QR23" s="12"/>
      <c r="QS23" s="12"/>
      <c r="QT23" s="12"/>
      <c r="QU23" s="14"/>
      <c r="QX23" s="15" t="s">
        <v>19</v>
      </c>
      <c r="QY23" s="12">
        <v>7.6230000000000002</v>
      </c>
      <c r="QZ23" s="12">
        <f t="shared" si="215"/>
        <v>2.9319230769230771</v>
      </c>
      <c r="RA23" s="12"/>
      <c r="RB23" s="12"/>
      <c r="RC23" s="12"/>
      <c r="RD23" s="12"/>
      <c r="RE23" s="12"/>
      <c r="RF23" s="12"/>
      <c r="RG23" s="12"/>
      <c r="RH23" s="12"/>
      <c r="RI23" s="12"/>
      <c r="RJ23" s="14"/>
      <c r="RM23" s="15" t="s">
        <v>19</v>
      </c>
      <c r="RN23" s="12"/>
      <c r="RO23" s="12">
        <f t="shared" si="216"/>
        <v>0</v>
      </c>
      <c r="RP23" s="12"/>
      <c r="RQ23" s="12"/>
      <c r="RR23" s="12"/>
      <c r="RS23" s="12"/>
      <c r="RT23" s="12"/>
      <c r="RU23" s="12"/>
      <c r="RV23" s="12"/>
      <c r="RW23" s="12"/>
      <c r="RX23" s="12"/>
      <c r="RY23" s="14"/>
      <c r="SB23" s="15" t="s">
        <v>19</v>
      </c>
      <c r="SC23" s="12"/>
      <c r="SD23" s="12">
        <f t="shared" si="217"/>
        <v>0</v>
      </c>
      <c r="SE23" s="12"/>
      <c r="SF23" s="12"/>
      <c r="SG23" s="12"/>
      <c r="SH23" s="12"/>
      <c r="SI23" s="12"/>
      <c r="SJ23" s="12"/>
      <c r="SK23" s="12"/>
      <c r="SL23" s="12"/>
      <c r="SM23" s="12"/>
      <c r="SN23" s="14"/>
      <c r="SQ23" s="15" t="s">
        <v>19</v>
      </c>
      <c r="SR23" s="12"/>
      <c r="SS23" s="12">
        <f t="shared" si="218"/>
        <v>0</v>
      </c>
      <c r="ST23" s="12"/>
      <c r="SU23" s="12"/>
      <c r="SV23" s="12"/>
      <c r="SW23" s="12"/>
      <c r="SX23" s="12"/>
      <c r="SY23" s="12"/>
      <c r="SZ23" s="12"/>
      <c r="TA23" s="12"/>
      <c r="TB23" s="12"/>
      <c r="TC23" s="14"/>
      <c r="TH23" s="15" t="s">
        <v>19</v>
      </c>
      <c r="TI23" s="12">
        <f t="shared" si="39"/>
        <v>7.6230000000000002</v>
      </c>
      <c r="TJ23" s="12">
        <f t="shared" si="219"/>
        <v>2.9319230769230771</v>
      </c>
      <c r="TK23" s="12">
        <f t="shared" si="40"/>
        <v>0</v>
      </c>
      <c r="TL23" s="12"/>
      <c r="TM23" s="12">
        <f t="shared" si="4"/>
        <v>0</v>
      </c>
      <c r="TN23" s="12"/>
      <c r="TO23" s="12">
        <f t="shared" si="4"/>
        <v>0</v>
      </c>
      <c r="TP23" s="12"/>
      <c r="TQ23" s="12">
        <f t="shared" si="4"/>
        <v>0</v>
      </c>
      <c r="TR23" s="12"/>
      <c r="TS23" s="12">
        <f t="shared" si="4"/>
        <v>0</v>
      </c>
      <c r="TT23" s="14"/>
      <c r="TW23" s="15" t="s">
        <v>19</v>
      </c>
      <c r="TX23" s="12">
        <f t="shared" si="41"/>
        <v>91.37</v>
      </c>
      <c r="TY23" s="12">
        <f>TX23/2.6</f>
        <v>35.142307692307696</v>
      </c>
      <c r="TZ23" s="12">
        <f t="shared" si="42"/>
        <v>0</v>
      </c>
      <c r="UA23" s="12"/>
      <c r="UB23" s="12">
        <f t="shared" si="5"/>
        <v>0</v>
      </c>
      <c r="UC23" s="12"/>
      <c r="UD23" s="12">
        <f t="shared" si="6"/>
        <v>0</v>
      </c>
      <c r="UE23" s="12"/>
      <c r="UF23" s="12">
        <f t="shared" si="7"/>
        <v>0</v>
      </c>
      <c r="UG23" s="12"/>
      <c r="UH23" s="12">
        <f t="shared" si="8"/>
        <v>0</v>
      </c>
      <c r="UI23" s="14"/>
    </row>
    <row r="24" spans="1:556" x14ac:dyDescent="0.25">
      <c r="A24" s="15" t="s">
        <v>20</v>
      </c>
      <c r="B24" s="51"/>
      <c r="C24" s="12"/>
      <c r="D24" s="12"/>
      <c r="E24" s="12"/>
      <c r="F24" s="12"/>
      <c r="G24" s="48"/>
      <c r="H24" s="12"/>
      <c r="I24" s="12"/>
      <c r="J24" s="12"/>
      <c r="K24" s="40"/>
      <c r="R24" s="15" t="s">
        <v>20</v>
      </c>
      <c r="S24" s="12">
        <v>11.638999999999999</v>
      </c>
      <c r="T24" s="12">
        <f t="shared" si="187"/>
        <v>4.4765384615384614</v>
      </c>
      <c r="U24" s="12"/>
      <c r="V24" s="12"/>
      <c r="W24" s="12"/>
      <c r="X24" s="12"/>
      <c r="Y24" s="12"/>
      <c r="Z24" s="12"/>
      <c r="AA24" s="12"/>
      <c r="AB24" s="12"/>
      <c r="AC24" s="12"/>
      <c r="AD24" s="14"/>
      <c r="AH24" s="15" t="s">
        <v>20</v>
      </c>
      <c r="AI24" s="12">
        <v>30.675999999999998</v>
      </c>
      <c r="AJ24" s="12">
        <f t="shared" si="188"/>
        <v>11.798461538461538</v>
      </c>
      <c r="AK24" s="12"/>
      <c r="AL24" s="12"/>
      <c r="AM24" s="12"/>
      <c r="AN24" s="12"/>
      <c r="AO24" s="12"/>
      <c r="AP24" s="12"/>
      <c r="AQ24" s="12"/>
      <c r="AR24" s="12"/>
      <c r="AS24" s="12"/>
      <c r="AT24" s="14"/>
      <c r="AX24" s="15" t="s">
        <v>20</v>
      </c>
      <c r="AY24" s="12"/>
      <c r="AZ24" s="12">
        <f t="shared" si="189"/>
        <v>0</v>
      </c>
      <c r="BA24" s="12"/>
      <c r="BB24" s="12"/>
      <c r="BC24" s="12"/>
      <c r="BD24" s="12"/>
      <c r="BE24" s="12"/>
      <c r="BF24" s="12"/>
      <c r="BG24" s="12"/>
      <c r="BH24" s="12"/>
      <c r="BI24" s="12"/>
      <c r="BJ24" s="14"/>
      <c r="BN24" s="15" t="s">
        <v>20</v>
      </c>
      <c r="BO24" s="12"/>
      <c r="BP24" s="12">
        <f t="shared" si="190"/>
        <v>0</v>
      </c>
      <c r="BQ24" s="12"/>
      <c r="BR24" s="12"/>
      <c r="BS24" s="12"/>
      <c r="BT24" s="12"/>
      <c r="BU24" s="12"/>
      <c r="BV24" s="12"/>
      <c r="BW24" s="12"/>
      <c r="BX24" s="12"/>
      <c r="BY24" s="12"/>
      <c r="BZ24" s="14"/>
      <c r="CC24" s="15" t="s">
        <v>20</v>
      </c>
      <c r="CD24" s="12"/>
      <c r="CE24" s="12">
        <f t="shared" si="191"/>
        <v>0</v>
      </c>
      <c r="CF24" s="12"/>
      <c r="CG24" s="12"/>
      <c r="CH24" s="12"/>
      <c r="CI24" s="12"/>
      <c r="CJ24" s="12"/>
      <c r="CK24" s="12"/>
      <c r="CL24" s="12"/>
      <c r="CM24" s="12"/>
      <c r="CN24" s="12"/>
      <c r="CO24" s="14"/>
      <c r="CR24" s="15" t="s">
        <v>20</v>
      </c>
      <c r="CS24" s="12">
        <f t="shared" si="9"/>
        <v>42.314999999999998</v>
      </c>
      <c r="CT24" s="12">
        <f t="shared" si="192"/>
        <v>16.274999999999999</v>
      </c>
      <c r="CU24" s="12">
        <f t="shared" si="10"/>
        <v>0</v>
      </c>
      <c r="CV24" s="12"/>
      <c r="CW24" s="12"/>
      <c r="CX24" s="12"/>
      <c r="CY24" s="12">
        <f t="shared" si="11"/>
        <v>0</v>
      </c>
      <c r="CZ24" s="12"/>
      <c r="DA24" s="12">
        <f t="shared" si="12"/>
        <v>0</v>
      </c>
      <c r="DB24" s="12"/>
      <c r="DC24" s="12">
        <f t="shared" si="13"/>
        <v>0</v>
      </c>
      <c r="DD24" s="14"/>
      <c r="DG24" s="15" t="s">
        <v>20</v>
      </c>
      <c r="DH24" s="12"/>
      <c r="DI24" s="12">
        <f t="shared" si="193"/>
        <v>0</v>
      </c>
      <c r="DJ24" s="12"/>
      <c r="DK24" s="12"/>
      <c r="DL24" s="12"/>
      <c r="DM24" s="12"/>
      <c r="DN24" s="12"/>
      <c r="DO24" s="12"/>
      <c r="DP24" s="12"/>
      <c r="DQ24" s="12"/>
      <c r="DR24" s="12"/>
      <c r="DS24" s="14"/>
      <c r="DV24" s="15" t="s">
        <v>20</v>
      </c>
      <c r="DW24" s="12"/>
      <c r="DX24" s="12">
        <f t="shared" si="194"/>
        <v>0</v>
      </c>
      <c r="DY24" s="12"/>
      <c r="DZ24" s="12"/>
      <c r="EA24" s="12"/>
      <c r="EB24" s="12"/>
      <c r="EC24" s="12"/>
      <c r="ED24" s="12"/>
      <c r="EE24" s="12"/>
      <c r="EF24" s="12"/>
      <c r="EG24" s="12"/>
      <c r="EH24" s="14"/>
      <c r="EK24" s="15" t="s">
        <v>20</v>
      </c>
      <c r="EL24" s="12">
        <v>12.737</v>
      </c>
      <c r="EM24" s="12">
        <f t="shared" si="195"/>
        <v>4.8988461538461534</v>
      </c>
      <c r="EN24" s="12"/>
      <c r="EO24" s="12"/>
      <c r="EP24" s="12"/>
      <c r="EQ24" s="12"/>
      <c r="ER24" s="12"/>
      <c r="ES24" s="12"/>
      <c r="ET24" s="12"/>
      <c r="EU24" s="12"/>
      <c r="EV24" s="12"/>
      <c r="EW24" s="14"/>
      <c r="EZ24" s="15" t="s">
        <v>20</v>
      </c>
      <c r="FA24" s="12"/>
      <c r="FB24" s="12">
        <f t="shared" si="196"/>
        <v>0</v>
      </c>
      <c r="FC24" s="12"/>
      <c r="FD24" s="12"/>
      <c r="FE24" s="12"/>
      <c r="FF24" s="12"/>
      <c r="FG24" s="12"/>
      <c r="FH24" s="12"/>
      <c r="FI24" s="12"/>
      <c r="FJ24" s="12"/>
      <c r="FK24" s="12"/>
      <c r="FL24" s="14"/>
      <c r="FO24" s="15" t="s">
        <v>20</v>
      </c>
      <c r="FP24" s="12"/>
      <c r="FQ24" s="12">
        <f t="shared" si="197"/>
        <v>0</v>
      </c>
      <c r="FR24" s="12"/>
      <c r="FS24" s="12"/>
      <c r="FT24" s="12"/>
      <c r="FU24" s="12"/>
      <c r="FV24" s="12"/>
      <c r="FW24" s="12"/>
      <c r="FX24" s="12"/>
      <c r="FY24" s="12"/>
      <c r="FZ24" s="12"/>
      <c r="GA24" s="14"/>
      <c r="GD24" s="15" t="s">
        <v>20</v>
      </c>
      <c r="GE24" s="12">
        <f t="shared" si="14"/>
        <v>12.737</v>
      </c>
      <c r="GF24" s="12">
        <f t="shared" si="198"/>
        <v>4.8988461538461534</v>
      </c>
      <c r="GG24" s="12">
        <f t="shared" si="15"/>
        <v>0</v>
      </c>
      <c r="GH24" s="12"/>
      <c r="GI24" s="12"/>
      <c r="GJ24" s="12"/>
      <c r="GK24" s="12">
        <f t="shared" si="16"/>
        <v>0</v>
      </c>
      <c r="GL24" s="12"/>
      <c r="GM24" s="12">
        <f t="shared" si="17"/>
        <v>0</v>
      </c>
      <c r="GN24" s="12"/>
      <c r="GO24" s="12">
        <f t="shared" si="18"/>
        <v>0</v>
      </c>
      <c r="GP24" s="14"/>
      <c r="GT24" s="15" t="s">
        <v>20</v>
      </c>
      <c r="GU24" s="12">
        <f t="shared" si="19"/>
        <v>55.052</v>
      </c>
      <c r="GV24" s="12">
        <f t="shared" si="199"/>
        <v>21.173846153846153</v>
      </c>
      <c r="GW24" s="12">
        <f t="shared" si="20"/>
        <v>0</v>
      </c>
      <c r="GX24" s="12"/>
      <c r="GY24" s="12"/>
      <c r="GZ24" s="12"/>
      <c r="HA24" s="12"/>
      <c r="HB24" s="12"/>
      <c r="HC24" s="12"/>
      <c r="HD24" s="12"/>
      <c r="HE24" s="12"/>
      <c r="HF24" s="14"/>
      <c r="HI24" s="15" t="s">
        <v>20</v>
      </c>
      <c r="HJ24" s="12">
        <v>38.807000000000002</v>
      </c>
      <c r="HK24" s="12">
        <f t="shared" si="200"/>
        <v>14.92576923076923</v>
      </c>
      <c r="HL24" s="12"/>
      <c r="HM24" s="12"/>
      <c r="HN24" s="12"/>
      <c r="HO24" s="12"/>
      <c r="HP24" s="12"/>
      <c r="HQ24" s="12"/>
      <c r="HR24" s="12"/>
      <c r="HS24" s="12"/>
      <c r="HT24" s="12"/>
      <c r="HU24" s="14"/>
      <c r="HY24" s="15" t="s">
        <v>20</v>
      </c>
      <c r="HZ24" s="12"/>
      <c r="IA24" s="12">
        <f t="shared" si="201"/>
        <v>0</v>
      </c>
      <c r="IB24" s="12"/>
      <c r="IC24" s="12"/>
      <c r="ID24" s="12"/>
      <c r="IE24" s="12"/>
      <c r="IF24" s="12"/>
      <c r="IG24" s="12"/>
      <c r="IH24" s="12"/>
      <c r="II24" s="12"/>
      <c r="IJ24" s="12"/>
      <c r="IK24" s="14"/>
      <c r="IO24" s="15" t="s">
        <v>20</v>
      </c>
      <c r="IP24" s="12">
        <v>1.677</v>
      </c>
      <c r="IQ24" s="12">
        <f t="shared" si="202"/>
        <v>0.64500000000000002</v>
      </c>
      <c r="IR24" s="12"/>
      <c r="IS24" s="12"/>
      <c r="IT24" s="12"/>
      <c r="IU24" s="12"/>
      <c r="IV24" s="12"/>
      <c r="IW24" s="12"/>
      <c r="IX24" s="12"/>
      <c r="IY24" s="12"/>
      <c r="IZ24" s="12"/>
      <c r="JA24" s="14"/>
      <c r="JE24" s="15" t="s">
        <v>20</v>
      </c>
      <c r="JF24" s="12"/>
      <c r="JG24" s="12">
        <f t="shared" si="203"/>
        <v>0</v>
      </c>
      <c r="JH24" s="12"/>
      <c r="JI24" s="12"/>
      <c r="JJ24" s="12"/>
      <c r="JK24" s="12"/>
      <c r="JL24" s="12"/>
      <c r="JM24" s="12"/>
      <c r="JN24" s="12"/>
      <c r="JO24" s="12"/>
      <c r="JP24" s="12"/>
      <c r="JQ24" s="14"/>
      <c r="JT24" s="15" t="s">
        <v>20</v>
      </c>
      <c r="JU24" s="12">
        <v>11.177</v>
      </c>
      <c r="JV24" s="12">
        <f t="shared" si="204"/>
        <v>4.2988461538461538</v>
      </c>
      <c r="JW24" s="12"/>
      <c r="JX24" s="12"/>
      <c r="JY24" s="12"/>
      <c r="JZ24" s="12"/>
      <c r="KA24" s="12"/>
      <c r="KB24" s="12"/>
      <c r="KC24" s="12"/>
      <c r="KD24" s="12"/>
      <c r="KE24" s="12"/>
      <c r="KF24" s="14"/>
      <c r="KI24" s="15" t="s">
        <v>20</v>
      </c>
      <c r="KJ24" s="12"/>
      <c r="KK24" s="12">
        <f t="shared" si="205"/>
        <v>0</v>
      </c>
      <c r="KL24" s="12"/>
      <c r="KM24" s="12"/>
      <c r="KN24" s="12"/>
      <c r="KO24" s="12"/>
      <c r="KP24" s="12"/>
      <c r="KQ24" s="12"/>
      <c r="KR24" s="12"/>
      <c r="KS24" s="12"/>
      <c r="KT24" s="12"/>
      <c r="KU24" s="14"/>
      <c r="KX24" s="15" t="s">
        <v>20</v>
      </c>
      <c r="KY24" s="12">
        <f t="shared" si="24"/>
        <v>51.661000000000001</v>
      </c>
      <c r="KZ24" s="12">
        <f t="shared" si="206"/>
        <v>19.869615384615386</v>
      </c>
      <c r="LA24" s="12"/>
      <c r="LB24" s="12"/>
      <c r="LC24" s="12"/>
      <c r="LD24" s="12"/>
      <c r="LE24" s="12"/>
      <c r="LF24" s="12"/>
      <c r="LG24" s="12"/>
      <c r="LH24" s="12"/>
      <c r="LI24" s="12"/>
      <c r="LJ24" s="14"/>
      <c r="LN24" s="15" t="s">
        <v>20</v>
      </c>
      <c r="LO24" s="12">
        <f t="shared" si="29"/>
        <v>106.71299999999999</v>
      </c>
      <c r="LP24" s="12">
        <f t="shared" si="207"/>
        <v>41.043461538461536</v>
      </c>
      <c r="LQ24" s="12"/>
      <c r="LR24" s="12"/>
      <c r="LS24" s="12"/>
      <c r="LT24" s="12"/>
      <c r="LU24" s="12"/>
      <c r="LV24" s="12"/>
      <c r="LW24" s="12"/>
      <c r="LX24" s="12"/>
      <c r="LY24" s="12"/>
      <c r="LZ24" s="14"/>
      <c r="MC24" s="15" t="s">
        <v>20</v>
      </c>
      <c r="MD24" s="12">
        <v>25.280999999999999</v>
      </c>
      <c r="ME24" s="12">
        <f t="shared" si="208"/>
        <v>9.723461538461537</v>
      </c>
      <c r="MF24" s="12"/>
      <c r="MG24" s="12"/>
      <c r="MH24" s="12"/>
      <c r="MI24" s="12"/>
      <c r="MJ24" s="12"/>
      <c r="MK24" s="12"/>
      <c r="ML24" s="12"/>
      <c r="MM24" s="12"/>
      <c r="MN24" s="12"/>
      <c r="MO24" s="14"/>
      <c r="MS24" s="15" t="s">
        <v>20</v>
      </c>
      <c r="MT24" s="12"/>
      <c r="MU24" s="12">
        <f t="shared" si="209"/>
        <v>0</v>
      </c>
      <c r="MV24" s="12"/>
      <c r="MW24" s="12"/>
      <c r="MX24" s="12"/>
      <c r="MY24" s="12"/>
      <c r="MZ24" s="12"/>
      <c r="NA24" s="12"/>
      <c r="NB24" s="12"/>
      <c r="NC24" s="12"/>
      <c r="ND24" s="12"/>
      <c r="NE24" s="14"/>
      <c r="NI24" s="15" t="s">
        <v>20</v>
      </c>
      <c r="NJ24" s="12">
        <v>19.920999999999999</v>
      </c>
      <c r="NK24" s="12">
        <f t="shared" si="210"/>
        <v>7.6619230769230766</v>
      </c>
      <c r="NL24" s="12"/>
      <c r="NM24" s="12"/>
      <c r="NN24" s="12"/>
      <c r="NO24" s="12"/>
      <c r="NP24" s="12"/>
      <c r="NQ24" s="12"/>
      <c r="NR24" s="12"/>
      <c r="NS24" s="12"/>
      <c r="NT24" s="12"/>
      <c r="NU24" s="14"/>
      <c r="NY24" s="15" t="s">
        <v>20</v>
      </c>
      <c r="NZ24" s="12"/>
      <c r="OA24" s="12">
        <f t="shared" si="211"/>
        <v>0</v>
      </c>
      <c r="OB24" s="12"/>
      <c r="OC24" s="12"/>
      <c r="OD24" s="12"/>
      <c r="OE24" s="12"/>
      <c r="OF24" s="12"/>
      <c r="OG24" s="12"/>
      <c r="OH24" s="12"/>
      <c r="OI24" s="12"/>
      <c r="OJ24" s="12"/>
      <c r="OK24" s="14"/>
      <c r="ON24" s="15" t="s">
        <v>20</v>
      </c>
      <c r="OO24" s="12"/>
      <c r="OP24" s="12">
        <f t="shared" si="212"/>
        <v>0</v>
      </c>
      <c r="OQ24" s="12"/>
      <c r="OR24" s="12"/>
      <c r="OS24" s="12"/>
      <c r="OT24" s="12"/>
      <c r="OU24" s="12"/>
      <c r="OV24" s="12"/>
      <c r="OW24" s="12"/>
      <c r="OX24" s="12"/>
      <c r="OY24" s="12"/>
      <c r="OZ24" s="14"/>
      <c r="PE24" s="15" t="s">
        <v>20</v>
      </c>
      <c r="PF24" s="12">
        <f t="shared" si="34"/>
        <v>45.201999999999998</v>
      </c>
      <c r="PG24" s="12">
        <f t="shared" si="213"/>
        <v>17.385384615384613</v>
      </c>
      <c r="PH24" s="12">
        <f t="shared" si="35"/>
        <v>0</v>
      </c>
      <c r="PI24" s="12"/>
      <c r="PJ24" s="12">
        <f t="shared" si="36"/>
        <v>0</v>
      </c>
      <c r="PK24" s="12"/>
      <c r="PL24" s="12">
        <f t="shared" si="1"/>
        <v>0</v>
      </c>
      <c r="PM24" s="12"/>
      <c r="PN24" s="12">
        <f t="shared" si="2"/>
        <v>0</v>
      </c>
      <c r="PO24" s="12"/>
      <c r="PP24" s="12">
        <f t="shared" si="3"/>
        <v>0</v>
      </c>
      <c r="PQ24" s="14"/>
      <c r="PT24" s="15" t="s">
        <v>20</v>
      </c>
      <c r="PU24" s="12">
        <f t="shared" si="37"/>
        <v>151.91499999999999</v>
      </c>
      <c r="PV24" s="12">
        <f t="shared" ref="PV24" si="220">PU24/2.6</f>
        <v>58.428846153846152</v>
      </c>
      <c r="PW24" s="12">
        <f t="shared" si="38"/>
        <v>0</v>
      </c>
      <c r="PX24" s="12"/>
      <c r="PY24" s="12">
        <f t="shared" si="38"/>
        <v>0</v>
      </c>
      <c r="PZ24" s="12"/>
      <c r="QA24" s="12">
        <f t="shared" si="38"/>
        <v>0</v>
      </c>
      <c r="QB24" s="12"/>
      <c r="QC24" s="12">
        <f t="shared" si="38"/>
        <v>0</v>
      </c>
      <c r="QD24" s="12"/>
      <c r="QE24" s="12">
        <f t="shared" si="38"/>
        <v>0</v>
      </c>
      <c r="QF24" s="14"/>
      <c r="QI24" s="15" t="s">
        <v>20</v>
      </c>
      <c r="QJ24" s="12"/>
      <c r="QK24" s="12">
        <f t="shared" si="214"/>
        <v>0</v>
      </c>
      <c r="QL24" s="12"/>
      <c r="QM24" s="12"/>
      <c r="QN24" s="12"/>
      <c r="QO24" s="12"/>
      <c r="QP24" s="12"/>
      <c r="QQ24" s="12"/>
      <c r="QR24" s="12"/>
      <c r="QS24" s="12"/>
      <c r="QT24" s="12"/>
      <c r="QU24" s="14"/>
      <c r="QX24" s="15" t="s">
        <v>20</v>
      </c>
      <c r="QY24" s="12">
        <v>35.706000000000003</v>
      </c>
      <c r="QZ24" s="12">
        <f t="shared" si="215"/>
        <v>13.733076923076924</v>
      </c>
      <c r="RA24" s="12"/>
      <c r="RB24" s="12"/>
      <c r="RC24" s="12"/>
      <c r="RD24" s="12"/>
      <c r="RE24" s="12"/>
      <c r="RF24" s="12"/>
      <c r="RG24" s="12"/>
      <c r="RH24" s="12"/>
      <c r="RI24" s="12"/>
      <c r="RJ24" s="14"/>
      <c r="RM24" s="15" t="s">
        <v>20</v>
      </c>
      <c r="RN24" s="12"/>
      <c r="RO24" s="12">
        <f t="shared" si="216"/>
        <v>0</v>
      </c>
      <c r="RP24" s="12"/>
      <c r="RQ24" s="12"/>
      <c r="RR24" s="12"/>
      <c r="RS24" s="12"/>
      <c r="RT24" s="12"/>
      <c r="RU24" s="12"/>
      <c r="RV24" s="12"/>
      <c r="RW24" s="12"/>
      <c r="RX24" s="12"/>
      <c r="RY24" s="14"/>
      <c r="SB24" s="15" t="s">
        <v>20</v>
      </c>
      <c r="SC24" s="12"/>
      <c r="SD24" s="12">
        <f t="shared" si="217"/>
        <v>0</v>
      </c>
      <c r="SE24" s="12"/>
      <c r="SF24" s="12"/>
      <c r="SG24" s="12"/>
      <c r="SH24" s="12"/>
      <c r="SI24" s="12"/>
      <c r="SJ24" s="12"/>
      <c r="SK24" s="12"/>
      <c r="SL24" s="12"/>
      <c r="SM24" s="12"/>
      <c r="SN24" s="14"/>
      <c r="SQ24" s="15" t="s">
        <v>20</v>
      </c>
      <c r="SR24" s="12">
        <v>11.157</v>
      </c>
      <c r="SS24" s="12">
        <f t="shared" si="218"/>
        <v>4.2911538461538461</v>
      </c>
      <c r="ST24" s="12"/>
      <c r="SU24" s="12"/>
      <c r="SV24" s="12"/>
      <c r="SW24" s="12"/>
      <c r="SX24" s="12"/>
      <c r="SY24" s="12"/>
      <c r="SZ24" s="12"/>
      <c r="TA24" s="12"/>
      <c r="TB24" s="12"/>
      <c r="TC24" s="14"/>
      <c r="TH24" s="15" t="s">
        <v>20</v>
      </c>
      <c r="TI24" s="12">
        <f t="shared" si="39"/>
        <v>46.863</v>
      </c>
      <c r="TJ24" s="12">
        <f t="shared" si="219"/>
        <v>18.024230769230769</v>
      </c>
      <c r="TK24" s="12">
        <f t="shared" si="40"/>
        <v>0</v>
      </c>
      <c r="TL24" s="12"/>
      <c r="TM24" s="12">
        <f t="shared" si="4"/>
        <v>0</v>
      </c>
      <c r="TN24" s="12"/>
      <c r="TO24" s="12">
        <f t="shared" si="4"/>
        <v>0</v>
      </c>
      <c r="TP24" s="12"/>
      <c r="TQ24" s="12">
        <f t="shared" si="4"/>
        <v>0</v>
      </c>
      <c r="TR24" s="12"/>
      <c r="TS24" s="12">
        <f t="shared" si="4"/>
        <v>0</v>
      </c>
      <c r="TT24" s="14"/>
      <c r="TW24" s="15" t="s">
        <v>20</v>
      </c>
      <c r="TX24" s="12">
        <f t="shared" si="41"/>
        <v>198.77799999999999</v>
      </c>
      <c r="TY24" s="12">
        <f t="shared" ref="TY24" si="221">TX24/2.6</f>
        <v>76.453076923076921</v>
      </c>
      <c r="TZ24" s="12">
        <f t="shared" si="42"/>
        <v>0</v>
      </c>
      <c r="UA24" s="12"/>
      <c r="UB24" s="12">
        <f t="shared" si="5"/>
        <v>0</v>
      </c>
      <c r="UC24" s="12"/>
      <c r="UD24" s="12">
        <f t="shared" si="6"/>
        <v>0</v>
      </c>
      <c r="UE24" s="12"/>
      <c r="UF24" s="12">
        <f t="shared" si="7"/>
        <v>0</v>
      </c>
      <c r="UG24" s="12"/>
      <c r="UH24" s="12">
        <f t="shared" si="8"/>
        <v>0</v>
      </c>
      <c r="UI24" s="14"/>
    </row>
    <row r="25" spans="1:556" ht="15.75" thickBot="1" x14ac:dyDescent="0.3">
      <c r="A25" s="15" t="s">
        <v>21</v>
      </c>
      <c r="B25" s="51"/>
      <c r="C25" s="12"/>
      <c r="D25" s="12"/>
      <c r="E25" s="12"/>
      <c r="F25" s="12"/>
      <c r="G25" s="48"/>
      <c r="H25" s="12"/>
      <c r="I25" s="12"/>
      <c r="J25" s="12"/>
      <c r="K25" s="40">
        <f t="shared" si="113"/>
        <v>0</v>
      </c>
      <c r="R25" s="15" t="s">
        <v>21</v>
      </c>
      <c r="S25" s="12"/>
      <c r="T25" s="12">
        <f>S25/2.6</f>
        <v>0</v>
      </c>
      <c r="U25" s="12"/>
      <c r="V25" s="12"/>
      <c r="W25" s="12"/>
      <c r="X25" s="12"/>
      <c r="Y25" s="12"/>
      <c r="Z25" s="12"/>
      <c r="AA25" s="12"/>
      <c r="AB25" s="12"/>
      <c r="AC25" s="12"/>
      <c r="AD25" s="14"/>
      <c r="AH25" s="15" t="s">
        <v>21</v>
      </c>
      <c r="AI25" s="12"/>
      <c r="AJ25" s="12">
        <f>AI25/2.6</f>
        <v>0</v>
      </c>
      <c r="AK25" s="12"/>
      <c r="AL25" s="12"/>
      <c r="AM25" s="12"/>
      <c r="AN25" s="12"/>
      <c r="AO25" s="12"/>
      <c r="AP25" s="12"/>
      <c r="AQ25" s="12"/>
      <c r="AR25" s="12"/>
      <c r="AS25" s="12"/>
      <c r="AT25" s="14"/>
      <c r="AX25" s="15" t="s">
        <v>21</v>
      </c>
      <c r="AY25" s="12"/>
      <c r="AZ25" s="12">
        <f>AY25/2.6</f>
        <v>0</v>
      </c>
      <c r="BA25" s="12"/>
      <c r="BB25" s="12"/>
      <c r="BC25" s="12"/>
      <c r="BD25" s="12"/>
      <c r="BE25" s="12"/>
      <c r="BF25" s="12"/>
      <c r="BG25" s="12"/>
      <c r="BH25" s="12"/>
      <c r="BI25" s="12"/>
      <c r="BJ25" s="14"/>
      <c r="BN25" s="15" t="s">
        <v>21</v>
      </c>
      <c r="BO25" s="12"/>
      <c r="BP25" s="12">
        <f>BO25/2.6</f>
        <v>0</v>
      </c>
      <c r="BQ25" s="12"/>
      <c r="BR25" s="12"/>
      <c r="BS25" s="12"/>
      <c r="BT25" s="12"/>
      <c r="BU25" s="12"/>
      <c r="BV25" s="12"/>
      <c r="BW25" s="12"/>
      <c r="BX25" s="12"/>
      <c r="BY25" s="12"/>
      <c r="BZ25" s="14"/>
      <c r="CC25" s="15" t="s">
        <v>21</v>
      </c>
      <c r="CD25" s="12"/>
      <c r="CE25" s="12">
        <f>CD25/2.6</f>
        <v>0</v>
      </c>
      <c r="CF25" s="12"/>
      <c r="CG25" s="12"/>
      <c r="CH25" s="12"/>
      <c r="CI25" s="12"/>
      <c r="CJ25" s="12"/>
      <c r="CK25" s="12"/>
      <c r="CL25" s="12"/>
      <c r="CM25" s="12"/>
      <c r="CN25" s="12"/>
      <c r="CO25" s="14"/>
      <c r="CR25" s="15" t="s">
        <v>21</v>
      </c>
      <c r="CS25" s="12">
        <f t="shared" si="9"/>
        <v>0</v>
      </c>
      <c r="CT25" s="12">
        <f>CS25/2.6</f>
        <v>0</v>
      </c>
      <c r="CU25" s="12">
        <f t="shared" si="10"/>
        <v>0</v>
      </c>
      <c r="CV25" s="12"/>
      <c r="CW25" s="12"/>
      <c r="CX25" s="12"/>
      <c r="CY25" s="12">
        <f t="shared" si="11"/>
        <v>0</v>
      </c>
      <c r="CZ25" s="12"/>
      <c r="DA25" s="12">
        <f t="shared" si="12"/>
        <v>0</v>
      </c>
      <c r="DB25" s="12"/>
      <c r="DC25" s="12">
        <f t="shared" si="13"/>
        <v>0</v>
      </c>
      <c r="DD25" s="14"/>
      <c r="DG25" s="15" t="s">
        <v>21</v>
      </c>
      <c r="DH25" s="12"/>
      <c r="DI25" s="12">
        <f>DH25/2.6</f>
        <v>0</v>
      </c>
      <c r="DJ25" s="12"/>
      <c r="DK25" s="12"/>
      <c r="DL25" s="12"/>
      <c r="DM25" s="12"/>
      <c r="DN25" s="12"/>
      <c r="DO25" s="12"/>
      <c r="DP25" s="12"/>
      <c r="DQ25" s="12"/>
      <c r="DR25" s="12"/>
      <c r="DS25" s="14"/>
      <c r="DV25" s="15" t="s">
        <v>21</v>
      </c>
      <c r="DW25" s="12">
        <v>9.9440000000000008</v>
      </c>
      <c r="DX25" s="12">
        <f>DW25/2.6</f>
        <v>3.824615384615385</v>
      </c>
      <c r="DY25" s="12"/>
      <c r="DZ25" s="12"/>
      <c r="EA25" s="12"/>
      <c r="EB25" s="18"/>
      <c r="EC25" s="12"/>
      <c r="ED25" s="12"/>
      <c r="EE25" s="12"/>
      <c r="EF25" s="12"/>
      <c r="EG25" s="12"/>
      <c r="EH25" s="14"/>
      <c r="EK25" s="15" t="s">
        <v>21</v>
      </c>
      <c r="EL25" s="12"/>
      <c r="EM25" s="12">
        <f>EL25/2.6</f>
        <v>0</v>
      </c>
      <c r="EN25" s="12"/>
      <c r="EO25" s="12"/>
      <c r="EP25" s="12"/>
      <c r="EQ25" s="18"/>
      <c r="ER25" s="12"/>
      <c r="ES25" s="12"/>
      <c r="ET25" s="12"/>
      <c r="EU25" s="12"/>
      <c r="EV25" s="12"/>
      <c r="EW25" s="14"/>
      <c r="EZ25" s="15" t="s">
        <v>21</v>
      </c>
      <c r="FA25" s="12"/>
      <c r="FB25" s="12">
        <f>FA25/2.6</f>
        <v>0</v>
      </c>
      <c r="FC25" s="12"/>
      <c r="FD25" s="12"/>
      <c r="FE25" s="12"/>
      <c r="FF25" s="18"/>
      <c r="FG25" s="12"/>
      <c r="FH25" s="12"/>
      <c r="FI25" s="12"/>
      <c r="FJ25" s="12"/>
      <c r="FK25" s="12"/>
      <c r="FL25" s="14"/>
      <c r="FO25" s="15" t="s">
        <v>21</v>
      </c>
      <c r="FP25" s="12"/>
      <c r="FQ25" s="12">
        <f>FP25/2.6</f>
        <v>0</v>
      </c>
      <c r="FR25" s="12"/>
      <c r="FS25" s="12"/>
      <c r="FT25" s="12"/>
      <c r="FU25" s="18"/>
      <c r="FV25" s="12"/>
      <c r="FW25" s="12"/>
      <c r="FX25" s="12"/>
      <c r="FY25" s="12"/>
      <c r="FZ25" s="12"/>
      <c r="GA25" s="14"/>
      <c r="GD25" s="15" t="s">
        <v>21</v>
      </c>
      <c r="GE25" s="12">
        <f t="shared" si="14"/>
        <v>9.9440000000000008</v>
      </c>
      <c r="GF25" s="12">
        <f>GE25/2.6</f>
        <v>3.824615384615385</v>
      </c>
      <c r="GG25" s="12">
        <f t="shared" si="15"/>
        <v>0</v>
      </c>
      <c r="GH25" s="12"/>
      <c r="GI25" s="12"/>
      <c r="GJ25" s="12"/>
      <c r="GK25" s="12">
        <f t="shared" si="16"/>
        <v>0</v>
      </c>
      <c r="GL25" s="12"/>
      <c r="GM25" s="12">
        <f t="shared" si="17"/>
        <v>0</v>
      </c>
      <c r="GN25" s="12"/>
      <c r="GO25" s="12">
        <f t="shared" si="18"/>
        <v>0</v>
      </c>
      <c r="GP25" s="14"/>
      <c r="GT25" s="15" t="s">
        <v>21</v>
      </c>
      <c r="GU25" s="12">
        <f t="shared" si="19"/>
        <v>9.9440000000000008</v>
      </c>
      <c r="GV25" s="12">
        <f>GU25/2.6</f>
        <v>3.824615384615385</v>
      </c>
      <c r="GW25" s="12">
        <f t="shared" si="20"/>
        <v>0</v>
      </c>
      <c r="GX25" s="12"/>
      <c r="GY25" s="12"/>
      <c r="GZ25" s="12"/>
      <c r="HA25" s="12"/>
      <c r="HB25" s="12"/>
      <c r="HC25" s="12"/>
      <c r="HD25" s="12"/>
      <c r="HE25" s="12"/>
      <c r="HF25" s="14"/>
      <c r="HI25" s="15" t="s">
        <v>21</v>
      </c>
      <c r="HJ25" s="12"/>
      <c r="HK25" s="12">
        <f>HJ25/2.6</f>
        <v>0</v>
      </c>
      <c r="HL25" s="12"/>
      <c r="HM25" s="12"/>
      <c r="HN25" s="12"/>
      <c r="HO25" s="18"/>
      <c r="HP25" s="12"/>
      <c r="HQ25" s="12"/>
      <c r="HR25" s="12"/>
      <c r="HS25" s="12"/>
      <c r="HT25" s="12"/>
      <c r="HU25" s="14"/>
      <c r="HY25" s="15" t="s">
        <v>21</v>
      </c>
      <c r="HZ25" s="12"/>
      <c r="IA25" s="12">
        <f>HZ25/2.6</f>
        <v>0</v>
      </c>
      <c r="IB25" s="12"/>
      <c r="IC25" s="12"/>
      <c r="ID25" s="12"/>
      <c r="IE25" s="18"/>
      <c r="IF25" s="12"/>
      <c r="IG25" s="12"/>
      <c r="IH25" s="12"/>
      <c r="II25" s="12"/>
      <c r="IJ25" s="12"/>
      <c r="IK25" s="14"/>
      <c r="IO25" s="15" t="s">
        <v>21</v>
      </c>
      <c r="IP25" s="12"/>
      <c r="IQ25" s="12">
        <f>IP25/2.6</f>
        <v>0</v>
      </c>
      <c r="IR25" s="12"/>
      <c r="IS25" s="12"/>
      <c r="IT25" s="12"/>
      <c r="IU25" s="18"/>
      <c r="IV25" s="12"/>
      <c r="IW25" s="12"/>
      <c r="IX25" s="12"/>
      <c r="IY25" s="12"/>
      <c r="IZ25" s="12"/>
      <c r="JA25" s="14"/>
      <c r="JE25" s="15" t="s">
        <v>21</v>
      </c>
      <c r="JF25" s="12">
        <v>21.486000000000001</v>
      </c>
      <c r="JG25" s="12">
        <f>JF25/2.6</f>
        <v>8.2638461538461545</v>
      </c>
      <c r="JH25" s="12"/>
      <c r="JI25" s="12"/>
      <c r="JJ25" s="12"/>
      <c r="JK25" s="18"/>
      <c r="JL25" s="12"/>
      <c r="JM25" s="12"/>
      <c r="JN25" s="12"/>
      <c r="JO25" s="12"/>
      <c r="JP25" s="12"/>
      <c r="JQ25" s="14"/>
      <c r="JT25" s="15" t="s">
        <v>21</v>
      </c>
      <c r="JU25" s="12"/>
      <c r="JV25" s="12">
        <f>JU25/2.6</f>
        <v>0</v>
      </c>
      <c r="JW25" s="12"/>
      <c r="JX25" s="12"/>
      <c r="JY25" s="12"/>
      <c r="JZ25" s="18"/>
      <c r="KA25" s="12"/>
      <c r="KB25" s="12"/>
      <c r="KC25" s="12"/>
      <c r="KD25" s="12"/>
      <c r="KE25" s="12"/>
      <c r="KF25" s="14"/>
      <c r="KI25" s="15" t="s">
        <v>21</v>
      </c>
      <c r="KJ25" s="12"/>
      <c r="KK25" s="12">
        <f>KJ25/2.6</f>
        <v>0</v>
      </c>
      <c r="KL25" s="12"/>
      <c r="KM25" s="12"/>
      <c r="KN25" s="12"/>
      <c r="KO25" s="18"/>
      <c r="KP25" s="12"/>
      <c r="KQ25" s="12"/>
      <c r="KR25" s="12"/>
      <c r="KS25" s="12"/>
      <c r="KT25" s="12"/>
      <c r="KU25" s="14"/>
      <c r="KX25" s="15" t="s">
        <v>21</v>
      </c>
      <c r="KY25" s="12">
        <f t="shared" si="24"/>
        <v>21.486000000000001</v>
      </c>
      <c r="KZ25" s="12">
        <f>KY25/2.6</f>
        <v>8.2638461538461545</v>
      </c>
      <c r="LA25" s="12"/>
      <c r="LB25" s="12"/>
      <c r="LC25" s="12"/>
      <c r="LD25" s="12"/>
      <c r="LE25" s="12"/>
      <c r="LF25" s="12"/>
      <c r="LG25" s="12"/>
      <c r="LH25" s="12"/>
      <c r="LI25" s="12"/>
      <c r="LJ25" s="14"/>
      <c r="LN25" s="15" t="s">
        <v>21</v>
      </c>
      <c r="LO25" s="12">
        <f t="shared" si="29"/>
        <v>31.43</v>
      </c>
      <c r="LP25" s="12">
        <f>LO25/2.6</f>
        <v>12.088461538461537</v>
      </c>
      <c r="LQ25" s="12"/>
      <c r="LR25" s="12"/>
      <c r="LS25" s="12"/>
      <c r="LT25" s="12"/>
      <c r="LU25" s="12"/>
      <c r="LV25" s="12"/>
      <c r="LW25" s="12"/>
      <c r="LX25" s="12"/>
      <c r="LY25" s="12"/>
      <c r="LZ25" s="14"/>
      <c r="MC25" s="15" t="s">
        <v>21</v>
      </c>
      <c r="MD25" s="12"/>
      <c r="ME25" s="12">
        <f>MD25/2.6</f>
        <v>0</v>
      </c>
      <c r="MF25" s="12"/>
      <c r="MG25" s="12"/>
      <c r="MH25" s="12"/>
      <c r="MI25" s="18"/>
      <c r="MJ25" s="12"/>
      <c r="MK25" s="12"/>
      <c r="ML25" s="12"/>
      <c r="MM25" s="12"/>
      <c r="MN25" s="12"/>
      <c r="MO25" s="14"/>
      <c r="MS25" s="15" t="s">
        <v>21</v>
      </c>
      <c r="MT25" s="12"/>
      <c r="MU25" s="12">
        <f>MT25/2.6</f>
        <v>0</v>
      </c>
      <c r="MV25" s="12"/>
      <c r="MW25" s="12"/>
      <c r="MX25" s="12"/>
      <c r="MY25" s="18"/>
      <c r="MZ25" s="12"/>
      <c r="NA25" s="12"/>
      <c r="NB25" s="12"/>
      <c r="NC25" s="12"/>
      <c r="ND25" s="12"/>
      <c r="NE25" s="14"/>
      <c r="NI25" s="15" t="s">
        <v>21</v>
      </c>
      <c r="NJ25" s="12"/>
      <c r="NK25" s="12">
        <f>NJ25/2.6</f>
        <v>0</v>
      </c>
      <c r="NL25" s="12"/>
      <c r="NM25" s="12"/>
      <c r="NN25" s="12"/>
      <c r="NO25" s="18"/>
      <c r="NP25" s="12"/>
      <c r="NQ25" s="12"/>
      <c r="NR25" s="12"/>
      <c r="NS25" s="12"/>
      <c r="NT25" s="12"/>
      <c r="NU25" s="14"/>
      <c r="NY25" s="15" t="s">
        <v>21</v>
      </c>
      <c r="NZ25" s="12"/>
      <c r="OA25" s="12">
        <f>NZ25/2.6</f>
        <v>0</v>
      </c>
      <c r="OB25" s="12"/>
      <c r="OC25" s="12"/>
      <c r="OD25" s="12"/>
      <c r="OE25" s="18"/>
      <c r="OF25" s="12"/>
      <c r="OG25" s="12"/>
      <c r="OH25" s="12"/>
      <c r="OI25" s="12"/>
      <c r="OJ25" s="12"/>
      <c r="OK25" s="14"/>
      <c r="ON25" s="15" t="s">
        <v>21</v>
      </c>
      <c r="OO25" s="12"/>
      <c r="OP25" s="12">
        <f>OO25/2.6</f>
        <v>0</v>
      </c>
      <c r="OQ25" s="12"/>
      <c r="OR25" s="12"/>
      <c r="OS25" s="12"/>
      <c r="OT25" s="18"/>
      <c r="OU25" s="12"/>
      <c r="OV25" s="12"/>
      <c r="OW25" s="12"/>
      <c r="OX25" s="12"/>
      <c r="OY25" s="12"/>
      <c r="OZ25" s="14"/>
      <c r="PE25" s="15" t="s">
        <v>21</v>
      </c>
      <c r="PF25" s="12">
        <f t="shared" si="34"/>
        <v>0</v>
      </c>
      <c r="PG25" s="12">
        <f>PF25/2.6</f>
        <v>0</v>
      </c>
      <c r="PH25" s="12">
        <f t="shared" si="35"/>
        <v>0</v>
      </c>
      <c r="PI25" s="12"/>
      <c r="PJ25" s="12">
        <f t="shared" si="36"/>
        <v>0</v>
      </c>
      <c r="PK25" s="12"/>
      <c r="PL25" s="12">
        <f t="shared" si="1"/>
        <v>0</v>
      </c>
      <c r="PM25" s="12"/>
      <c r="PN25" s="12">
        <f t="shared" si="2"/>
        <v>0</v>
      </c>
      <c r="PO25" s="12"/>
      <c r="PP25" s="12">
        <f t="shared" si="3"/>
        <v>0</v>
      </c>
      <c r="PQ25" s="14"/>
      <c r="PT25" s="15" t="s">
        <v>21</v>
      </c>
      <c r="PU25" s="12">
        <f t="shared" si="37"/>
        <v>31.43</v>
      </c>
      <c r="PV25" s="12">
        <f>PU25/2.6</f>
        <v>12.088461538461537</v>
      </c>
      <c r="PW25" s="12">
        <f t="shared" si="38"/>
        <v>0</v>
      </c>
      <c r="PX25" s="12"/>
      <c r="PY25" s="12">
        <f t="shared" si="38"/>
        <v>0</v>
      </c>
      <c r="PZ25" s="12"/>
      <c r="QA25" s="12">
        <f t="shared" si="38"/>
        <v>0</v>
      </c>
      <c r="QB25" s="12"/>
      <c r="QC25" s="12">
        <f t="shared" si="38"/>
        <v>0</v>
      </c>
      <c r="QD25" s="12"/>
      <c r="QE25" s="12">
        <f t="shared" si="38"/>
        <v>0</v>
      </c>
      <c r="QF25" s="14"/>
      <c r="QI25" s="15" t="s">
        <v>21</v>
      </c>
      <c r="QJ25" s="12">
        <v>23.076000000000001</v>
      </c>
      <c r="QK25" s="12">
        <f>QJ25/2.6</f>
        <v>8.8753846153846148</v>
      </c>
      <c r="QL25" s="12"/>
      <c r="QM25" s="12"/>
      <c r="QN25" s="12"/>
      <c r="QO25" s="12"/>
      <c r="QP25" s="12"/>
      <c r="QQ25" s="12"/>
      <c r="QR25" s="12"/>
      <c r="QS25" s="12"/>
      <c r="QT25" s="12"/>
      <c r="QU25" s="14"/>
      <c r="QX25" s="15" t="s">
        <v>21</v>
      </c>
      <c r="QY25" s="12"/>
      <c r="QZ25" s="12">
        <f>QY25/2.6</f>
        <v>0</v>
      </c>
      <c r="RA25" s="12"/>
      <c r="RB25" s="12"/>
      <c r="RC25" s="12"/>
      <c r="RD25" s="12"/>
      <c r="RE25" s="12"/>
      <c r="RF25" s="12"/>
      <c r="RG25" s="12"/>
      <c r="RH25" s="12"/>
      <c r="RI25" s="12"/>
      <c r="RJ25" s="14"/>
      <c r="RM25" s="15" t="s">
        <v>21</v>
      </c>
      <c r="RN25" s="12"/>
      <c r="RO25" s="12">
        <f>RN25/2.6</f>
        <v>0</v>
      </c>
      <c r="RP25" s="12"/>
      <c r="RQ25" s="12"/>
      <c r="RR25" s="12"/>
      <c r="RS25" s="12"/>
      <c r="RT25" s="12"/>
      <c r="RU25" s="12"/>
      <c r="RV25" s="12"/>
      <c r="RW25" s="12"/>
      <c r="RX25" s="12"/>
      <c r="RY25" s="14"/>
      <c r="SB25" s="15" t="s">
        <v>21</v>
      </c>
      <c r="SC25" s="12"/>
      <c r="SD25" s="12">
        <f>SC25/2.6</f>
        <v>0</v>
      </c>
      <c r="SE25" s="12"/>
      <c r="SF25" s="12"/>
      <c r="SG25" s="12"/>
      <c r="SH25" s="12"/>
      <c r="SI25" s="12"/>
      <c r="SJ25" s="12"/>
      <c r="SK25" s="12"/>
      <c r="SL25" s="12"/>
      <c r="SM25" s="12"/>
      <c r="SN25" s="14"/>
      <c r="SQ25" s="15" t="s">
        <v>21</v>
      </c>
      <c r="SR25" s="12"/>
      <c r="SS25" s="12">
        <f>SR25/2.6</f>
        <v>0</v>
      </c>
      <c r="ST25" s="12"/>
      <c r="SU25" s="12"/>
      <c r="SV25" s="12"/>
      <c r="SW25" s="12"/>
      <c r="SX25" s="12"/>
      <c r="SY25" s="12"/>
      <c r="SZ25" s="12"/>
      <c r="TA25" s="12"/>
      <c r="TB25" s="12"/>
      <c r="TC25" s="14"/>
      <c r="TH25" s="15" t="s">
        <v>21</v>
      </c>
      <c r="TI25" s="12">
        <f t="shared" si="39"/>
        <v>23.076000000000001</v>
      </c>
      <c r="TJ25" s="12">
        <f>TI25/2.6</f>
        <v>8.8753846153846148</v>
      </c>
      <c r="TK25" s="12">
        <f t="shared" si="40"/>
        <v>0</v>
      </c>
      <c r="TL25" s="12"/>
      <c r="TM25" s="12">
        <f t="shared" si="4"/>
        <v>0</v>
      </c>
      <c r="TN25" s="12"/>
      <c r="TO25" s="12">
        <f t="shared" si="4"/>
        <v>0</v>
      </c>
      <c r="TP25" s="12"/>
      <c r="TQ25" s="12">
        <f t="shared" si="4"/>
        <v>0</v>
      </c>
      <c r="TR25" s="12"/>
      <c r="TS25" s="12">
        <f t="shared" si="4"/>
        <v>0</v>
      </c>
      <c r="TT25" s="14"/>
      <c r="TW25" s="15" t="s">
        <v>21</v>
      </c>
      <c r="TX25" s="12">
        <f t="shared" si="41"/>
        <v>54.506</v>
      </c>
      <c r="TY25" s="12">
        <f>TX25/2.6</f>
        <v>20.963846153846152</v>
      </c>
      <c r="TZ25" s="12">
        <f t="shared" si="42"/>
        <v>0</v>
      </c>
      <c r="UA25" s="12"/>
      <c r="UB25" s="12">
        <f t="shared" si="5"/>
        <v>0</v>
      </c>
      <c r="UC25" s="12"/>
      <c r="UD25" s="12">
        <f t="shared" si="6"/>
        <v>0</v>
      </c>
      <c r="UE25" s="12"/>
      <c r="UF25" s="12">
        <f t="shared" si="7"/>
        <v>0</v>
      </c>
      <c r="UG25" s="12"/>
      <c r="UH25" s="12">
        <f t="shared" si="8"/>
        <v>0</v>
      </c>
      <c r="UI25" s="14"/>
    </row>
    <row r="26" spans="1:556" ht="15.75" thickBot="1" x14ac:dyDescent="0.3">
      <c r="A26" s="13" t="s">
        <v>31</v>
      </c>
      <c r="B26" s="51">
        <f>SUM(C26:J26)</f>
        <v>0.30238095238095236</v>
      </c>
      <c r="C26" s="12">
        <v>6.6666666666666666E-2</v>
      </c>
      <c r="D26" s="12"/>
      <c r="E26" s="12">
        <v>3.5714285714285712E-2</v>
      </c>
      <c r="F26" s="12"/>
      <c r="G26" s="48"/>
      <c r="H26" s="12">
        <v>0.05</v>
      </c>
      <c r="I26" s="12">
        <v>0.1</v>
      </c>
      <c r="J26" s="12">
        <v>0.05</v>
      </c>
      <c r="K26" s="40">
        <f t="shared" si="113"/>
        <v>0.63819095477386933</v>
      </c>
      <c r="R26" s="16" t="s">
        <v>22</v>
      </c>
      <c r="S26" s="12">
        <v>4</v>
      </c>
      <c r="T26" s="17">
        <f>S26/15</f>
        <v>0.26666666666666666</v>
      </c>
      <c r="U26" s="12">
        <v>8</v>
      </c>
      <c r="V26" s="12">
        <f>U26/28</f>
        <v>0.2857142857142857</v>
      </c>
      <c r="W26" s="12"/>
      <c r="X26" s="18"/>
      <c r="Y26" s="12">
        <v>7</v>
      </c>
      <c r="Z26" s="17">
        <f>Y26/20</f>
        <v>0.35</v>
      </c>
      <c r="AA26" s="12">
        <v>7</v>
      </c>
      <c r="AB26" s="17">
        <f>AA26/10</f>
        <v>0.7</v>
      </c>
      <c r="AC26" s="12">
        <v>8</v>
      </c>
      <c r="AD26" s="19">
        <f>AC26/20</f>
        <v>0.4</v>
      </c>
      <c r="AH26" s="16" t="s">
        <v>22</v>
      </c>
      <c r="AI26" s="12">
        <v>13</v>
      </c>
      <c r="AJ26" s="17">
        <f>AI26/15</f>
        <v>0.8666666666666667</v>
      </c>
      <c r="AK26" s="12">
        <f>6+7</f>
        <v>13</v>
      </c>
      <c r="AL26" s="12">
        <f>AK26/28</f>
        <v>0.4642857142857143</v>
      </c>
      <c r="AM26" s="12"/>
      <c r="AN26" s="18"/>
      <c r="AO26" s="12"/>
      <c r="AP26" s="17">
        <f>AO26/20</f>
        <v>0</v>
      </c>
      <c r="AQ26" s="12"/>
      <c r="AR26" s="17">
        <f>AQ26/10</f>
        <v>0</v>
      </c>
      <c r="AS26" s="12"/>
      <c r="AT26" s="19">
        <f>AS26/20</f>
        <v>0</v>
      </c>
      <c r="AX26" s="16" t="s">
        <v>22</v>
      </c>
      <c r="AY26" s="12"/>
      <c r="AZ26" s="17">
        <f>AY26/15</f>
        <v>0</v>
      </c>
      <c r="BA26" s="12"/>
      <c r="BB26" s="12">
        <f>BA26/28</f>
        <v>0</v>
      </c>
      <c r="BC26" s="12"/>
      <c r="BD26" s="18"/>
      <c r="BE26" s="12"/>
      <c r="BF26" s="17">
        <f>BE26/20</f>
        <v>0</v>
      </c>
      <c r="BG26" s="12"/>
      <c r="BH26" s="17">
        <f>BG26/10</f>
        <v>0</v>
      </c>
      <c r="BI26" s="12"/>
      <c r="BJ26" s="19">
        <f>BI26/20</f>
        <v>0</v>
      </c>
      <c r="BN26" s="16" t="s">
        <v>22</v>
      </c>
      <c r="BO26" s="12"/>
      <c r="BP26" s="17">
        <f>BO26/15</f>
        <v>0</v>
      </c>
      <c r="BQ26" s="12"/>
      <c r="BR26" s="12">
        <f>BQ26/28</f>
        <v>0</v>
      </c>
      <c r="BS26" s="12"/>
      <c r="BT26" s="18"/>
      <c r="BU26" s="12"/>
      <c r="BV26" s="17">
        <f>BU26/20</f>
        <v>0</v>
      </c>
      <c r="BW26" s="12"/>
      <c r="BX26" s="17">
        <f>BW26/10</f>
        <v>0</v>
      </c>
      <c r="BY26" s="12"/>
      <c r="BZ26" s="19">
        <f>BY26/20</f>
        <v>0</v>
      </c>
      <c r="CC26" s="16" t="s">
        <v>22</v>
      </c>
      <c r="CD26" s="12"/>
      <c r="CE26" s="17">
        <f>CD26/15</f>
        <v>0</v>
      </c>
      <c r="CF26" s="12"/>
      <c r="CG26" s="12">
        <f>CF26/28</f>
        <v>0</v>
      </c>
      <c r="CH26" s="12"/>
      <c r="CI26" s="18"/>
      <c r="CJ26" s="12"/>
      <c r="CK26" s="17">
        <f>CJ26/20</f>
        <v>0</v>
      </c>
      <c r="CL26" s="12"/>
      <c r="CM26" s="17">
        <f>CL26/10</f>
        <v>0</v>
      </c>
      <c r="CN26" s="12"/>
      <c r="CO26" s="19">
        <f>CN26/20</f>
        <v>0</v>
      </c>
      <c r="CR26" s="16" t="s">
        <v>22</v>
      </c>
      <c r="CS26" s="12">
        <f t="shared" si="9"/>
        <v>17</v>
      </c>
      <c r="CT26" s="17">
        <f>CS26/15</f>
        <v>1.1333333333333333</v>
      </c>
      <c r="CU26" s="12">
        <f t="shared" si="10"/>
        <v>21</v>
      </c>
      <c r="CV26" s="12">
        <f>CU26/28</f>
        <v>0.75</v>
      </c>
      <c r="CW26" s="12"/>
      <c r="CX26" s="18"/>
      <c r="CY26" s="12">
        <f t="shared" si="11"/>
        <v>7</v>
      </c>
      <c r="CZ26" s="17">
        <f>CY26/20</f>
        <v>0.35</v>
      </c>
      <c r="DA26" s="12">
        <f t="shared" si="12"/>
        <v>7</v>
      </c>
      <c r="DB26" s="17">
        <f>DA26/10</f>
        <v>0.7</v>
      </c>
      <c r="DC26" s="12">
        <f t="shared" si="13"/>
        <v>8</v>
      </c>
      <c r="DD26" s="19">
        <f>DC26/20</f>
        <v>0.4</v>
      </c>
      <c r="DG26" s="16" t="s">
        <v>22</v>
      </c>
      <c r="DH26" s="12"/>
      <c r="DI26" s="17">
        <f>DH26/15</f>
        <v>0</v>
      </c>
      <c r="DJ26" s="12"/>
      <c r="DK26" s="12">
        <f>DJ26/28</f>
        <v>0</v>
      </c>
      <c r="DL26" s="12"/>
      <c r="DM26" s="18"/>
      <c r="DN26" s="12"/>
      <c r="DO26" s="17">
        <f>DN26/20</f>
        <v>0</v>
      </c>
      <c r="DP26" s="12"/>
      <c r="DQ26" s="17">
        <f>DP26/10</f>
        <v>0</v>
      </c>
      <c r="DR26" s="12"/>
      <c r="DS26" s="19">
        <f>DR26/20</f>
        <v>0</v>
      </c>
      <c r="DV26" s="16" t="s">
        <v>22</v>
      </c>
      <c r="DW26" s="12"/>
      <c r="DX26" s="17">
        <f>DW26/15</f>
        <v>0</v>
      </c>
      <c r="DY26" s="12">
        <v>2</v>
      </c>
      <c r="DZ26" s="12">
        <f>DY26/28</f>
        <v>7.1428571428571425E-2</v>
      </c>
      <c r="EA26" s="12"/>
      <c r="EB26" s="18"/>
      <c r="EC26" s="12"/>
      <c r="ED26" s="17">
        <f>EC26/20</f>
        <v>0</v>
      </c>
      <c r="EE26" s="12"/>
      <c r="EF26" s="17">
        <f>EE26/10</f>
        <v>0</v>
      </c>
      <c r="EG26" s="12"/>
      <c r="EH26" s="19">
        <f>EG26/20</f>
        <v>0</v>
      </c>
      <c r="EK26" s="16" t="s">
        <v>22</v>
      </c>
      <c r="EL26" s="12">
        <v>2</v>
      </c>
      <c r="EM26" s="17">
        <f>EL26/15</f>
        <v>0.13333333333333333</v>
      </c>
      <c r="EN26" s="12">
        <v>2</v>
      </c>
      <c r="EO26" s="12">
        <f>EN26/28</f>
        <v>7.1428571428571425E-2</v>
      </c>
      <c r="EP26" s="12"/>
      <c r="EQ26" s="18"/>
      <c r="ER26" s="12"/>
      <c r="ES26" s="17">
        <f>ER26/20</f>
        <v>0</v>
      </c>
      <c r="ET26" s="12">
        <v>1</v>
      </c>
      <c r="EU26" s="17">
        <f>ET26/10</f>
        <v>0.1</v>
      </c>
      <c r="EV26" s="12"/>
      <c r="EW26" s="19">
        <f>EV26/20</f>
        <v>0</v>
      </c>
      <c r="EZ26" s="16" t="s">
        <v>22</v>
      </c>
      <c r="FA26" s="12"/>
      <c r="FB26" s="17">
        <f>FA26/15</f>
        <v>0</v>
      </c>
      <c r="FC26" s="12"/>
      <c r="FD26" s="12">
        <f>FC26/28</f>
        <v>0</v>
      </c>
      <c r="FE26" s="12"/>
      <c r="FF26" s="18"/>
      <c r="FG26" s="12"/>
      <c r="FH26" s="17">
        <f>FG26/20</f>
        <v>0</v>
      </c>
      <c r="FI26" s="12"/>
      <c r="FJ26" s="17">
        <f>FI26/10</f>
        <v>0</v>
      </c>
      <c r="FK26" s="12"/>
      <c r="FL26" s="19">
        <f>FK26/20</f>
        <v>0</v>
      </c>
      <c r="FO26" s="16" t="s">
        <v>22</v>
      </c>
      <c r="FP26" s="12"/>
      <c r="FQ26" s="17">
        <f>FP26/15</f>
        <v>0</v>
      </c>
      <c r="FR26" s="12"/>
      <c r="FS26" s="12">
        <f>FR26/28</f>
        <v>0</v>
      </c>
      <c r="FT26" s="12"/>
      <c r="FU26" s="18"/>
      <c r="FV26" s="12"/>
      <c r="FW26" s="17">
        <f>FV26/20</f>
        <v>0</v>
      </c>
      <c r="FX26" s="12"/>
      <c r="FY26" s="17">
        <f>FX26/10</f>
        <v>0</v>
      </c>
      <c r="FZ26" s="12"/>
      <c r="GA26" s="19">
        <f>FZ26/20</f>
        <v>0</v>
      </c>
      <c r="GD26" s="16" t="s">
        <v>22</v>
      </c>
      <c r="GE26" s="12">
        <f t="shared" si="14"/>
        <v>2</v>
      </c>
      <c r="GF26" s="17">
        <f>GE26/15</f>
        <v>0.13333333333333333</v>
      </c>
      <c r="GG26" s="12">
        <f t="shared" si="15"/>
        <v>4</v>
      </c>
      <c r="GH26" s="12">
        <f>GG26/28</f>
        <v>0.14285714285714285</v>
      </c>
      <c r="GI26" s="12"/>
      <c r="GJ26" s="18"/>
      <c r="GK26" s="12">
        <f t="shared" si="16"/>
        <v>0</v>
      </c>
      <c r="GL26" s="17">
        <f>GK26/20</f>
        <v>0</v>
      </c>
      <c r="GM26" s="12">
        <f t="shared" si="17"/>
        <v>1</v>
      </c>
      <c r="GN26" s="17">
        <f>GM26/10</f>
        <v>0.1</v>
      </c>
      <c r="GO26" s="12">
        <f t="shared" si="18"/>
        <v>0</v>
      </c>
      <c r="GP26" s="19">
        <f>GO26/20</f>
        <v>0</v>
      </c>
      <c r="GT26" s="16" t="s">
        <v>22</v>
      </c>
      <c r="GU26" s="12">
        <f t="shared" si="19"/>
        <v>19</v>
      </c>
      <c r="GV26" s="17">
        <f>GU26/15</f>
        <v>1.2666666666666666</v>
      </c>
      <c r="GW26" s="12">
        <f>GG26+CU26</f>
        <v>25</v>
      </c>
      <c r="GX26" s="12">
        <f>GW26/28</f>
        <v>0.8928571428571429</v>
      </c>
      <c r="GY26" s="12"/>
      <c r="GZ26" s="18"/>
      <c r="HA26" s="12">
        <f t="shared" si="21"/>
        <v>7</v>
      </c>
      <c r="HB26" s="17">
        <f>HA26/20</f>
        <v>0.35</v>
      </c>
      <c r="HC26" s="12">
        <f>GM26+DA26</f>
        <v>8</v>
      </c>
      <c r="HD26" s="17">
        <f>HC26/10</f>
        <v>0.8</v>
      </c>
      <c r="HE26" s="12">
        <f>GO26+DC26</f>
        <v>8</v>
      </c>
      <c r="HF26" s="19">
        <f>HE26/20</f>
        <v>0.4</v>
      </c>
      <c r="HI26" s="16" t="s">
        <v>22</v>
      </c>
      <c r="HJ26" s="12">
        <v>10</v>
      </c>
      <c r="HK26" s="17">
        <f>HJ26/15</f>
        <v>0.66666666666666663</v>
      </c>
      <c r="HL26" s="12"/>
      <c r="HM26" s="12">
        <f>HL26/28</f>
        <v>0</v>
      </c>
      <c r="HN26" s="12"/>
      <c r="HO26" s="18"/>
      <c r="HP26" s="12"/>
      <c r="HQ26" s="17">
        <f>HP26/20</f>
        <v>0</v>
      </c>
      <c r="HR26" s="12"/>
      <c r="HS26" s="17">
        <f>HR26/10</f>
        <v>0</v>
      </c>
      <c r="HT26" s="12"/>
      <c r="HU26" s="19">
        <f>HT26/20</f>
        <v>0</v>
      </c>
      <c r="HY26" s="16" t="s">
        <v>22</v>
      </c>
      <c r="HZ26" s="12"/>
      <c r="IA26" s="17">
        <f>HZ26/15</f>
        <v>0</v>
      </c>
      <c r="IB26" s="12">
        <v>25</v>
      </c>
      <c r="IC26" s="12">
        <f>IB26/28</f>
        <v>0.8928571428571429</v>
      </c>
      <c r="ID26" s="12"/>
      <c r="IE26" s="18"/>
      <c r="IF26" s="12"/>
      <c r="IG26" s="17">
        <f>IF26/20</f>
        <v>0</v>
      </c>
      <c r="IH26" s="12">
        <v>1</v>
      </c>
      <c r="II26" s="17">
        <f>IH26/10</f>
        <v>0.1</v>
      </c>
      <c r="IJ26" s="12">
        <v>25</v>
      </c>
      <c r="IK26" s="19">
        <f>IJ26/20</f>
        <v>1.25</v>
      </c>
      <c r="IO26" s="16" t="s">
        <v>22</v>
      </c>
      <c r="IP26" s="12">
        <v>11</v>
      </c>
      <c r="IQ26" s="17">
        <f>IP26/15</f>
        <v>0.73333333333333328</v>
      </c>
      <c r="IR26" s="12">
        <v>6</v>
      </c>
      <c r="IS26" s="12">
        <f>IR26/28</f>
        <v>0.21428571428571427</v>
      </c>
      <c r="IT26" s="12"/>
      <c r="IU26" s="18"/>
      <c r="IV26" s="12"/>
      <c r="IW26" s="17">
        <f>IV26/20</f>
        <v>0</v>
      </c>
      <c r="IX26" s="12"/>
      <c r="IY26" s="17">
        <f>IX26/10</f>
        <v>0</v>
      </c>
      <c r="IZ26" s="12">
        <f>16+16</f>
        <v>32</v>
      </c>
      <c r="JA26" s="19">
        <f>IZ26/20</f>
        <v>1.6</v>
      </c>
      <c r="JE26" s="16" t="s">
        <v>22</v>
      </c>
      <c r="JF26" s="12"/>
      <c r="JG26" s="17">
        <f>JF26/15</f>
        <v>0</v>
      </c>
      <c r="JH26" s="12"/>
      <c r="JI26" s="12">
        <f>JH26/28</f>
        <v>0</v>
      </c>
      <c r="JJ26" s="12"/>
      <c r="JK26" s="18"/>
      <c r="JL26" s="12"/>
      <c r="JM26" s="17">
        <f>JL26/20</f>
        <v>0</v>
      </c>
      <c r="JN26" s="12"/>
      <c r="JO26" s="17">
        <f>JN26/10</f>
        <v>0</v>
      </c>
      <c r="JP26" s="12">
        <v>10</v>
      </c>
      <c r="JQ26" s="19">
        <f>JP26/20</f>
        <v>0.5</v>
      </c>
      <c r="JT26" s="16" t="s">
        <v>22</v>
      </c>
      <c r="JU26" s="12">
        <v>1</v>
      </c>
      <c r="JV26" s="17">
        <f>JU26/15</f>
        <v>6.6666666666666666E-2</v>
      </c>
      <c r="JW26" s="12"/>
      <c r="JX26" s="12">
        <f>JW26/28</f>
        <v>0</v>
      </c>
      <c r="JY26" s="12"/>
      <c r="JZ26" s="18"/>
      <c r="KA26" s="12"/>
      <c r="KB26" s="17">
        <f>KA26/20</f>
        <v>0</v>
      </c>
      <c r="KC26" s="12"/>
      <c r="KD26" s="17">
        <f>KC26/10</f>
        <v>0</v>
      </c>
      <c r="KE26" s="12"/>
      <c r="KF26" s="19">
        <f>KE26/20</f>
        <v>0</v>
      </c>
      <c r="KI26" s="16" t="s">
        <v>22</v>
      </c>
      <c r="KJ26" s="12"/>
      <c r="KK26" s="17">
        <f>KJ26/15</f>
        <v>0</v>
      </c>
      <c r="KL26" s="12"/>
      <c r="KM26" s="12">
        <f>KL26/28</f>
        <v>0</v>
      </c>
      <c r="KN26" s="12"/>
      <c r="KO26" s="18"/>
      <c r="KP26" s="12"/>
      <c r="KQ26" s="17">
        <f>KP26/20</f>
        <v>0</v>
      </c>
      <c r="KR26" s="12"/>
      <c r="KS26" s="17">
        <f>KR26/10</f>
        <v>0</v>
      </c>
      <c r="KT26" s="12"/>
      <c r="KU26" s="19">
        <f>KT26/20</f>
        <v>0</v>
      </c>
      <c r="KX26" s="16" t="s">
        <v>22</v>
      </c>
      <c r="KY26" s="12">
        <f t="shared" si="24"/>
        <v>22</v>
      </c>
      <c r="KZ26" s="17">
        <f>KY26/15</f>
        <v>1.4666666666666666</v>
      </c>
      <c r="LA26" s="12">
        <f t="shared" si="25"/>
        <v>31</v>
      </c>
      <c r="LB26" s="12">
        <f>LA26/28</f>
        <v>1.1071428571428572</v>
      </c>
      <c r="LC26" s="12"/>
      <c r="LD26" s="18"/>
      <c r="LE26" s="12">
        <f t="shared" si="26"/>
        <v>0</v>
      </c>
      <c r="LF26" s="17">
        <f>LE26/20</f>
        <v>0</v>
      </c>
      <c r="LG26" s="12">
        <f t="shared" si="27"/>
        <v>1</v>
      </c>
      <c r="LH26" s="17">
        <f>LG26/10</f>
        <v>0.1</v>
      </c>
      <c r="LI26" s="12">
        <f>KE26+JP26+IZ26+IJ26+HT26</f>
        <v>67</v>
      </c>
      <c r="LJ26" s="19">
        <f>LI26/20</f>
        <v>3.35</v>
      </c>
      <c r="LN26" s="16" t="s">
        <v>22</v>
      </c>
      <c r="LO26" s="12">
        <f t="shared" si="29"/>
        <v>41</v>
      </c>
      <c r="LP26" s="17">
        <f>LO26/15</f>
        <v>2.7333333333333334</v>
      </c>
      <c r="LQ26" s="12">
        <f t="shared" si="30"/>
        <v>56</v>
      </c>
      <c r="LR26" s="12">
        <f>LQ26/28</f>
        <v>2</v>
      </c>
      <c r="LS26" s="12"/>
      <c r="LT26" s="18"/>
      <c r="LU26" s="12">
        <f t="shared" si="31"/>
        <v>7</v>
      </c>
      <c r="LV26" s="17">
        <f>LU26/20</f>
        <v>0.35</v>
      </c>
      <c r="LW26" s="12">
        <f t="shared" si="32"/>
        <v>9</v>
      </c>
      <c r="LX26" s="17">
        <f>LW26/10</f>
        <v>0.9</v>
      </c>
      <c r="LY26" s="12">
        <f t="shared" si="33"/>
        <v>75</v>
      </c>
      <c r="LZ26" s="19">
        <f>LY26/20</f>
        <v>3.75</v>
      </c>
      <c r="MC26" s="16" t="s">
        <v>22</v>
      </c>
      <c r="MD26" s="12"/>
      <c r="ME26" s="17">
        <f>MD26/15</f>
        <v>0</v>
      </c>
      <c r="MF26" s="12"/>
      <c r="MG26" s="12">
        <f>MF26/28</f>
        <v>0</v>
      </c>
      <c r="MH26" s="12"/>
      <c r="MI26" s="18"/>
      <c r="MJ26" s="12">
        <v>16</v>
      </c>
      <c r="MK26" s="17">
        <f>MJ26/20</f>
        <v>0.8</v>
      </c>
      <c r="ML26" s="12">
        <v>60</v>
      </c>
      <c r="MM26" s="17">
        <f>ML26/10</f>
        <v>6</v>
      </c>
      <c r="MN26" s="12">
        <f>30+30</f>
        <v>60</v>
      </c>
      <c r="MO26" s="19">
        <f>MN26/20</f>
        <v>3</v>
      </c>
      <c r="MS26" s="16" t="s">
        <v>22</v>
      </c>
      <c r="MT26" s="12">
        <v>5</v>
      </c>
      <c r="MU26" s="17">
        <f>MT26/15</f>
        <v>0.33333333333333331</v>
      </c>
      <c r="MV26" s="12"/>
      <c r="MW26" s="12">
        <f>MV26/28</f>
        <v>0</v>
      </c>
      <c r="MX26" s="12"/>
      <c r="MY26" s="18"/>
      <c r="MZ26" s="12">
        <v>19</v>
      </c>
      <c r="NA26" s="17">
        <f>MZ26/20</f>
        <v>0.95</v>
      </c>
      <c r="NB26" s="12">
        <v>19</v>
      </c>
      <c r="NC26" s="17">
        <f>NB26/10</f>
        <v>1.9</v>
      </c>
      <c r="ND26" s="12">
        <f>9+10</f>
        <v>19</v>
      </c>
      <c r="NE26" s="19">
        <f>ND26/20</f>
        <v>0.95</v>
      </c>
      <c r="NI26" s="16" t="s">
        <v>22</v>
      </c>
      <c r="NJ26" s="12"/>
      <c r="NK26" s="17">
        <f>NJ26/15</f>
        <v>0</v>
      </c>
      <c r="NL26" s="12"/>
      <c r="NM26" s="12">
        <f>NL26/28</f>
        <v>0</v>
      </c>
      <c r="NN26" s="12"/>
      <c r="NO26" s="18"/>
      <c r="NP26" s="12"/>
      <c r="NQ26" s="17">
        <f>NP26/20</f>
        <v>0</v>
      </c>
      <c r="NR26" s="12">
        <v>29</v>
      </c>
      <c r="NS26" s="17">
        <f>NR26/10</f>
        <v>2.9</v>
      </c>
      <c r="NT26" s="12">
        <v>29</v>
      </c>
      <c r="NU26" s="19">
        <f>NT26/20</f>
        <v>1.45</v>
      </c>
      <c r="NY26" s="16" t="s">
        <v>22</v>
      </c>
      <c r="NZ26" s="12"/>
      <c r="OA26" s="17">
        <f>NZ26/15</f>
        <v>0</v>
      </c>
      <c r="OB26" s="12">
        <v>1</v>
      </c>
      <c r="OC26" s="12">
        <f>OB26/28</f>
        <v>3.5714285714285712E-2</v>
      </c>
      <c r="OD26" s="12"/>
      <c r="OE26" s="18"/>
      <c r="OF26" s="12">
        <v>22</v>
      </c>
      <c r="OG26" s="17">
        <f>OF26/20</f>
        <v>1.1000000000000001</v>
      </c>
      <c r="OH26" s="12">
        <v>22</v>
      </c>
      <c r="OI26" s="17">
        <f>OH26/10</f>
        <v>2.2000000000000002</v>
      </c>
      <c r="OJ26" s="12">
        <f>11+11</f>
        <v>22</v>
      </c>
      <c r="OK26" s="19">
        <f>OJ26/20</f>
        <v>1.1000000000000001</v>
      </c>
      <c r="ON26" s="16" t="s">
        <v>22</v>
      </c>
      <c r="OO26" s="12">
        <v>13</v>
      </c>
      <c r="OP26" s="17">
        <f>OO26/15</f>
        <v>0.8666666666666667</v>
      </c>
      <c r="OQ26" s="12">
        <f>7+6</f>
        <v>13</v>
      </c>
      <c r="OR26" s="12">
        <f>OQ26/28</f>
        <v>0.4642857142857143</v>
      </c>
      <c r="OS26" s="12"/>
      <c r="OT26" s="18"/>
      <c r="OU26" s="12">
        <v>39</v>
      </c>
      <c r="OV26" s="17">
        <f>OU26/20</f>
        <v>1.95</v>
      </c>
      <c r="OW26" s="12">
        <v>39</v>
      </c>
      <c r="OX26" s="17">
        <f>OW26/10</f>
        <v>3.9</v>
      </c>
      <c r="OY26" s="12">
        <f>19+20</f>
        <v>39</v>
      </c>
      <c r="OZ26" s="19">
        <f>OY26/20</f>
        <v>1.95</v>
      </c>
      <c r="PE26" s="16" t="s">
        <v>22</v>
      </c>
      <c r="PF26" s="12">
        <f t="shared" si="34"/>
        <v>18</v>
      </c>
      <c r="PG26" s="17">
        <f>PF26/15</f>
        <v>1.2</v>
      </c>
      <c r="PH26" s="12">
        <f t="shared" si="35"/>
        <v>14</v>
      </c>
      <c r="PI26" s="12">
        <f>PH26/28</f>
        <v>0.5</v>
      </c>
      <c r="PJ26" s="12">
        <f t="shared" si="36"/>
        <v>0</v>
      </c>
      <c r="PK26" s="18"/>
      <c r="PL26" s="12">
        <f t="shared" si="1"/>
        <v>96</v>
      </c>
      <c r="PM26" s="17">
        <f>PL26/20</f>
        <v>4.8</v>
      </c>
      <c r="PN26" s="12">
        <f t="shared" si="2"/>
        <v>169</v>
      </c>
      <c r="PO26" s="17">
        <f>PN26/10</f>
        <v>16.899999999999999</v>
      </c>
      <c r="PP26" s="12">
        <f>+OY26+OJ26+NT26+ND26+MN26</f>
        <v>169</v>
      </c>
      <c r="PQ26" s="19">
        <f>PP26/20</f>
        <v>8.4499999999999993</v>
      </c>
      <c r="PT26" s="16" t="s">
        <v>22</v>
      </c>
      <c r="PU26" s="12">
        <f t="shared" si="37"/>
        <v>59</v>
      </c>
      <c r="PV26" s="17">
        <f>PU26/10</f>
        <v>5.9</v>
      </c>
      <c r="PW26" s="12">
        <f t="shared" si="38"/>
        <v>70</v>
      </c>
      <c r="PX26" s="12">
        <f>PW26/28</f>
        <v>2.5</v>
      </c>
      <c r="PY26" s="12">
        <f t="shared" si="38"/>
        <v>0</v>
      </c>
      <c r="PZ26" s="18"/>
      <c r="QA26" s="12">
        <f t="shared" si="38"/>
        <v>103</v>
      </c>
      <c r="QB26" s="17">
        <f>QA26/20</f>
        <v>5.15</v>
      </c>
      <c r="QC26" s="12">
        <f t="shared" si="38"/>
        <v>178</v>
      </c>
      <c r="QD26" s="17">
        <f>QC26/10</f>
        <v>17.8</v>
      </c>
      <c r="QE26" s="12">
        <f t="shared" si="38"/>
        <v>244</v>
      </c>
      <c r="QF26" s="19">
        <f>QE26/20</f>
        <v>12.2</v>
      </c>
      <c r="QI26" s="16" t="s">
        <v>22</v>
      </c>
      <c r="QJ26" s="12"/>
      <c r="QK26" s="17">
        <f>QJ26/15</f>
        <v>0</v>
      </c>
      <c r="QL26" s="12"/>
      <c r="QM26" s="12">
        <f>QL26/28</f>
        <v>0</v>
      </c>
      <c r="QN26" s="12"/>
      <c r="QO26" s="18"/>
      <c r="QP26" s="12"/>
      <c r="QQ26" s="17">
        <f>QP26/20</f>
        <v>0</v>
      </c>
      <c r="QR26" s="12"/>
      <c r="QS26" s="17">
        <f>QR26/10</f>
        <v>0</v>
      </c>
      <c r="QT26" s="12"/>
      <c r="QU26" s="19">
        <f>QT26/20</f>
        <v>0</v>
      </c>
      <c r="QX26" s="16" t="s">
        <v>22</v>
      </c>
      <c r="QY26" s="12"/>
      <c r="QZ26" s="17">
        <f>QY26/15</f>
        <v>0</v>
      </c>
      <c r="RA26" s="12"/>
      <c r="RB26" s="12">
        <f>RA26/28</f>
        <v>0</v>
      </c>
      <c r="RC26" s="12"/>
      <c r="RD26" s="18"/>
      <c r="RE26" s="12"/>
      <c r="RF26" s="17">
        <f>RE26/20</f>
        <v>0</v>
      </c>
      <c r="RG26" s="12">
        <v>1</v>
      </c>
      <c r="RH26" s="17">
        <f>RG26/10</f>
        <v>0.1</v>
      </c>
      <c r="RI26" s="12">
        <v>24</v>
      </c>
      <c r="RJ26" s="19">
        <f>RI26/20</f>
        <v>1.2</v>
      </c>
      <c r="RM26" s="16" t="s">
        <v>22</v>
      </c>
      <c r="RN26" s="12"/>
      <c r="RO26" s="17">
        <f>RN26/15</f>
        <v>0</v>
      </c>
      <c r="RP26" s="12"/>
      <c r="RQ26" s="12">
        <f>RP26/28</f>
        <v>0</v>
      </c>
      <c r="RR26" s="12"/>
      <c r="RS26" s="18"/>
      <c r="RT26" s="12"/>
      <c r="RU26" s="17">
        <f>RT26/20</f>
        <v>0</v>
      </c>
      <c r="RV26" s="12"/>
      <c r="RW26" s="17">
        <f>RV26/10</f>
        <v>0</v>
      </c>
      <c r="RX26" s="12">
        <v>15</v>
      </c>
      <c r="RY26" s="19">
        <f>RX26/20</f>
        <v>0.75</v>
      </c>
      <c r="SB26" s="16" t="s">
        <v>22</v>
      </c>
      <c r="SC26" s="12"/>
      <c r="SD26" s="17">
        <f>SC26/15</f>
        <v>0</v>
      </c>
      <c r="SE26" s="12"/>
      <c r="SF26" s="12">
        <f>SE26/28</f>
        <v>0</v>
      </c>
      <c r="SG26" s="12"/>
      <c r="SH26" s="18"/>
      <c r="SI26" s="12"/>
      <c r="SJ26" s="17">
        <f>SI26/20</f>
        <v>0</v>
      </c>
      <c r="SK26" s="12"/>
      <c r="SL26" s="17">
        <f>SK26/10</f>
        <v>0</v>
      </c>
      <c r="SM26" s="12"/>
      <c r="SN26" s="19">
        <f>SM26/20</f>
        <v>0</v>
      </c>
      <c r="SQ26" s="16" t="s">
        <v>22</v>
      </c>
      <c r="SR26" s="12">
        <v>17</v>
      </c>
      <c r="SS26" s="17">
        <f>SR26/15</f>
        <v>1.1333333333333333</v>
      </c>
      <c r="ST26" s="12">
        <v>7</v>
      </c>
      <c r="SU26" s="12">
        <f>ST26/28</f>
        <v>0.25</v>
      </c>
      <c r="SV26" s="12"/>
      <c r="SW26" s="18"/>
      <c r="SX26" s="12"/>
      <c r="SY26" s="17">
        <f>SX26/20</f>
        <v>0</v>
      </c>
      <c r="SZ26" s="12"/>
      <c r="TA26" s="17">
        <f>SZ26/10</f>
        <v>0</v>
      </c>
      <c r="TB26" s="12">
        <v>16.5</v>
      </c>
      <c r="TC26" s="19">
        <f>TB26/20</f>
        <v>0.82499999999999996</v>
      </c>
      <c r="TH26" s="16" t="s">
        <v>22</v>
      </c>
      <c r="TI26" s="12">
        <f t="shared" si="39"/>
        <v>17</v>
      </c>
      <c r="TJ26" s="17">
        <f>TI26/15</f>
        <v>1.1333333333333333</v>
      </c>
      <c r="TK26" s="12">
        <f t="shared" si="40"/>
        <v>7</v>
      </c>
      <c r="TL26" s="12">
        <f>TK26/28</f>
        <v>0.25</v>
      </c>
      <c r="TM26" s="12">
        <f t="shared" si="4"/>
        <v>0</v>
      </c>
      <c r="TN26" s="18"/>
      <c r="TO26" s="12">
        <f t="shared" si="4"/>
        <v>0</v>
      </c>
      <c r="TP26" s="17">
        <f>TO26/20</f>
        <v>0</v>
      </c>
      <c r="TQ26" s="12">
        <f t="shared" si="4"/>
        <v>1</v>
      </c>
      <c r="TR26" s="17">
        <f>TQ26/10</f>
        <v>0.1</v>
      </c>
      <c r="TS26" s="12">
        <f t="shared" si="4"/>
        <v>55.5</v>
      </c>
      <c r="TT26" s="19">
        <f>TS26/20</f>
        <v>2.7749999999999999</v>
      </c>
      <c r="TW26" s="16" t="s">
        <v>22</v>
      </c>
      <c r="TX26" s="12">
        <f t="shared" si="41"/>
        <v>76</v>
      </c>
      <c r="TY26" s="17">
        <f>TX26/10</f>
        <v>7.6</v>
      </c>
      <c r="TZ26" s="12">
        <f t="shared" si="42"/>
        <v>77</v>
      </c>
      <c r="UA26" s="12">
        <f>TZ26/28</f>
        <v>2.75</v>
      </c>
      <c r="UB26" s="12">
        <f t="shared" si="5"/>
        <v>0</v>
      </c>
      <c r="UC26" s="18"/>
      <c r="UD26" s="12">
        <f t="shared" si="6"/>
        <v>103</v>
      </c>
      <c r="UE26" s="17">
        <f>UD26/20</f>
        <v>5.15</v>
      </c>
      <c r="UF26" s="12">
        <f t="shared" si="7"/>
        <v>179</v>
      </c>
      <c r="UG26" s="17">
        <f>UF26/10</f>
        <v>17.899999999999999</v>
      </c>
      <c r="UH26" s="12">
        <f t="shared" si="8"/>
        <v>299.5</v>
      </c>
      <c r="UI26" s="19">
        <f>UH26/20</f>
        <v>14.975</v>
      </c>
    </row>
    <row r="27" spans="1:556" ht="15.75" thickBot="1" x14ac:dyDescent="0.3">
      <c r="R27" s="20" t="s">
        <v>23</v>
      </c>
      <c r="S27" s="21">
        <f>SUM(S13:S25)</f>
        <v>63.533999999999992</v>
      </c>
      <c r="T27" s="22">
        <f>SUM(T13:T26)</f>
        <v>11.873863461538463</v>
      </c>
      <c r="U27" s="21">
        <f>SUM(U13:U25)</f>
        <v>96.019500000000008</v>
      </c>
      <c r="V27" s="22">
        <f>SUM(V13:V26,X13:X26)</f>
        <v>7.4436392857142843</v>
      </c>
      <c r="W27" s="22"/>
      <c r="X27" s="23"/>
      <c r="Y27" s="21">
        <f>SUM(Y13:Y25)</f>
        <v>96.233000000000004</v>
      </c>
      <c r="Z27" s="22">
        <f>SUM(Z13:Z26)</f>
        <v>10.483997619047619</v>
      </c>
      <c r="AA27" s="21">
        <f>SUM(AA13:AA25)</f>
        <v>114.52500000000001</v>
      </c>
      <c r="AB27" s="22">
        <f>SUM(AB13:AB26)</f>
        <v>33.178228571428576</v>
      </c>
      <c r="AC27" s="21">
        <f>SUM(AC12:AC25)</f>
        <v>62.970500000000001</v>
      </c>
      <c r="AD27" s="22">
        <f>SUM(AD13:AD26)</f>
        <v>3.9983142857142857</v>
      </c>
      <c r="AE27" s="24">
        <f>AD27+AB27+Z27+V27+T27</f>
        <v>66.978043223443223</v>
      </c>
      <c r="AH27" s="20" t="s">
        <v>23</v>
      </c>
      <c r="AI27" s="21">
        <f>SUM(AI13:AI25)</f>
        <v>56.771000000000001</v>
      </c>
      <c r="AJ27" s="22">
        <f>SUM(AJ13:AJ26)</f>
        <v>22.701666666666668</v>
      </c>
      <c r="AK27" s="21">
        <f>SUM(AK13:AK25)</f>
        <v>95.364000000000004</v>
      </c>
      <c r="AL27" s="22">
        <f>SUM(AL13:AL26,AN13:AN26)</f>
        <v>8.4126190476190477</v>
      </c>
      <c r="AM27" s="22"/>
      <c r="AN27" s="23"/>
      <c r="AO27" s="21">
        <f>SUM(AO13:AO25)</f>
        <v>30.888999999999999</v>
      </c>
      <c r="AP27" s="22">
        <f>SUM(AP13:AP26)</f>
        <v>3.0888999999999998</v>
      </c>
      <c r="AQ27" s="21">
        <f>SUM(AQ13:AQ25)</f>
        <v>91.454000000000008</v>
      </c>
      <c r="AR27" s="22">
        <f>SUM(AR13:AR26)</f>
        <v>28.521300000000004</v>
      </c>
      <c r="AS27" s="21">
        <f>SUM(AS12:AS25)</f>
        <v>146.239</v>
      </c>
      <c r="AT27" s="22">
        <f>SUM(AT13:AT26)</f>
        <v>9.6646000000000019</v>
      </c>
      <c r="AU27" s="24">
        <f>AT27+AR27+AP27+AL27+AJ27</f>
        <v>72.389085714285727</v>
      </c>
      <c r="AX27" s="20" t="s">
        <v>23</v>
      </c>
      <c r="AY27" s="21">
        <f>SUM(AY13:AY25)</f>
        <v>0</v>
      </c>
      <c r="AZ27" s="22">
        <f>SUM(AZ13:AZ26)</f>
        <v>0</v>
      </c>
      <c r="BA27" s="21">
        <f>SUM(BA13:BA25)</f>
        <v>0</v>
      </c>
      <c r="BB27" s="22">
        <f>SUM(BB13:BB26,BD13:BD26)</f>
        <v>0</v>
      </c>
      <c r="BC27" s="22"/>
      <c r="BD27" s="23"/>
      <c r="BE27" s="21">
        <f>SUM(BE13:BE25)</f>
        <v>0</v>
      </c>
      <c r="BF27" s="22">
        <f>SUM(BF13:BF26)</f>
        <v>0</v>
      </c>
      <c r="BG27" s="21">
        <f>SUM(BG13:BG25)</f>
        <v>0</v>
      </c>
      <c r="BH27" s="22">
        <f>SUM(BH13:BH26)</f>
        <v>0</v>
      </c>
      <c r="BI27" s="21">
        <f>SUM(BI12:BI25)</f>
        <v>0</v>
      </c>
      <c r="BJ27" s="22">
        <f>SUM(BJ13:BJ26)</f>
        <v>0</v>
      </c>
      <c r="BK27" s="24">
        <f>BJ27+BH27+BF27+BB27+AZ27</f>
        <v>0</v>
      </c>
      <c r="BN27" s="20" t="s">
        <v>23</v>
      </c>
      <c r="BO27" s="21">
        <f>SUM(BO13:BO25)</f>
        <v>0</v>
      </c>
      <c r="BP27" s="22">
        <f>SUM(BP13:BP26)</f>
        <v>0</v>
      </c>
      <c r="BQ27" s="21">
        <f>SUM(BQ13:BQ25)</f>
        <v>0</v>
      </c>
      <c r="BR27" s="22">
        <f>SUM(BR13:BR26,BT13:BT26)</f>
        <v>0</v>
      </c>
      <c r="BS27" s="22"/>
      <c r="BT27" s="23"/>
      <c r="BU27" s="21">
        <f>SUM(BU13:BU25)</f>
        <v>0</v>
      </c>
      <c r="BV27" s="22">
        <f>SUM(BV13:BV26)</f>
        <v>0</v>
      </c>
      <c r="BW27" s="21">
        <f>SUM(BW13:BW25)</f>
        <v>0</v>
      </c>
      <c r="BX27" s="22">
        <f>SUM(BX13:BX26)</f>
        <v>0</v>
      </c>
      <c r="BY27" s="21">
        <f>SUM(BY12:BY25)</f>
        <v>0</v>
      </c>
      <c r="BZ27" s="22">
        <f>SUM(BZ13:BZ26)</f>
        <v>0</v>
      </c>
      <c r="CA27" s="24">
        <f>BZ27+BX27+BV27+BR27+BP27</f>
        <v>0</v>
      </c>
      <c r="CC27" s="20" t="s">
        <v>23</v>
      </c>
      <c r="CD27" s="21">
        <f>SUM(CD13:CD25)</f>
        <v>0</v>
      </c>
      <c r="CE27" s="22">
        <f>SUM(CE13:CE26)</f>
        <v>0</v>
      </c>
      <c r="CF27" s="21">
        <f>SUM(CF13:CF25)</f>
        <v>0</v>
      </c>
      <c r="CG27" s="22">
        <f>SUM(CG13:CG26,CI13:CI26)</f>
        <v>0</v>
      </c>
      <c r="CH27" s="22"/>
      <c r="CI27" s="23"/>
      <c r="CJ27" s="21">
        <f>SUM(CJ13:CJ25)</f>
        <v>0</v>
      </c>
      <c r="CK27" s="22">
        <f>SUM(CK13:CK26)</f>
        <v>0</v>
      </c>
      <c r="CL27" s="21">
        <f>SUM(CL13:CL25)</f>
        <v>0</v>
      </c>
      <c r="CM27" s="22">
        <f>SUM(CM13:CM26)</f>
        <v>0</v>
      </c>
      <c r="CN27" s="21">
        <f>SUM(CN12:CN25)</f>
        <v>0</v>
      </c>
      <c r="CO27" s="22">
        <f>SUM(CO13:CO26)</f>
        <v>0</v>
      </c>
      <c r="CP27" s="24">
        <f>CO27+CM27+CK27+CG27+CE27</f>
        <v>0</v>
      </c>
      <c r="CR27" s="20" t="s">
        <v>23</v>
      </c>
      <c r="CS27" s="21">
        <f>SUM(CS13:CS25)</f>
        <v>120.30499999999999</v>
      </c>
      <c r="CT27" s="22">
        <f>SUM(CT13:CT26)</f>
        <v>34.575530128205124</v>
      </c>
      <c r="CU27" s="21">
        <f>SUM(CU13:CU25)</f>
        <v>191.38349999999997</v>
      </c>
      <c r="CV27" s="22">
        <f>SUM(CV13:CV26,CX13:CX26)</f>
        <v>15.856258333333333</v>
      </c>
      <c r="CW27" s="22"/>
      <c r="CX27" s="23"/>
      <c r="CY27" s="21">
        <f>SUM(CY13:CY25)</f>
        <v>127.122</v>
      </c>
      <c r="CZ27" s="22">
        <f>SUM(CZ13:CZ26)</f>
        <v>13.572897619047618</v>
      </c>
      <c r="DA27" s="21">
        <f>SUM(DA13:DA25)</f>
        <v>205.97900000000004</v>
      </c>
      <c r="DB27" s="22">
        <f>SUM(DB13:DB26)</f>
        <v>61.699528571428587</v>
      </c>
      <c r="DC27" s="21">
        <f>SUM(DC13:DC26)</f>
        <v>217.20950000000002</v>
      </c>
      <c r="DD27" s="22">
        <f>SUM(DD13:DD26)</f>
        <v>13.662914285714287</v>
      </c>
      <c r="DE27" s="24">
        <f>DD27+DB27+CZ27+CV27+CT27</f>
        <v>139.36712893772895</v>
      </c>
      <c r="DG27" s="20" t="s">
        <v>23</v>
      </c>
      <c r="DH27" s="21">
        <f>SUM(DH13:DH25)</f>
        <v>29.135999999999999</v>
      </c>
      <c r="DI27" s="22">
        <f>SUM(DI13:DI26)</f>
        <v>11.206153846153846</v>
      </c>
      <c r="DJ27" s="21">
        <f>SUM(DJ13:DJ25)</f>
        <v>29.0945</v>
      </c>
      <c r="DK27" s="22">
        <f>SUM(DK13:DK26,DM13:DM26)</f>
        <v>2.361791666666667</v>
      </c>
      <c r="DL27" s="22"/>
      <c r="DM27" s="23"/>
      <c r="DN27" s="21">
        <f>SUM(DN13:DN25)</f>
        <v>27.131</v>
      </c>
      <c r="DO27" s="22">
        <f>SUM(DO13:DO26)</f>
        <v>2.9892619047619045</v>
      </c>
      <c r="DP27" s="21">
        <f>SUM(DP13:DP25)</f>
        <v>75.134</v>
      </c>
      <c r="DQ27" s="22">
        <f>SUM(DQ13:DQ26)</f>
        <v>30.941590476190477</v>
      </c>
      <c r="DR27" s="21">
        <f>SUM(DR12:DR25)</f>
        <v>79.911500000000004</v>
      </c>
      <c r="DS27" s="22">
        <f>SUM(DS13:DS26)</f>
        <v>4.5663714285714292</v>
      </c>
      <c r="DT27" s="24">
        <f>DS27+DQ27+DO27+DK27+DI27</f>
        <v>52.065169322344325</v>
      </c>
      <c r="DV27" s="20" t="s">
        <v>23</v>
      </c>
      <c r="DW27" s="21">
        <f>SUM(DW13:DW25)</f>
        <v>43.274000000000001</v>
      </c>
      <c r="DX27" s="22">
        <f>SUM(DX13:DX26)</f>
        <v>12.910738461538461</v>
      </c>
      <c r="DY27" s="21">
        <f>SUM(DY13:DY25)</f>
        <v>58.51</v>
      </c>
      <c r="DZ27" s="22">
        <f>SUM(DZ13:DZ26,EB13:EB26)</f>
        <v>2.9969285714285712</v>
      </c>
      <c r="EA27" s="22"/>
      <c r="EB27" s="23"/>
      <c r="EC27" s="21">
        <f>SUM(EC13:EC25)</f>
        <v>123.80700000000002</v>
      </c>
      <c r="ED27" s="22">
        <f>SUM(ED13:ED26)</f>
        <v>10.701828571428573</v>
      </c>
      <c r="EE27" s="21">
        <f>SUM(EE13:EE25)</f>
        <v>85.576999999999998</v>
      </c>
      <c r="EF27" s="22">
        <f>SUM(EF13:EF26)</f>
        <v>28.150199999999998</v>
      </c>
      <c r="EG27" s="21">
        <f>SUM(EG12:EG25)</f>
        <v>92.798000000000002</v>
      </c>
      <c r="EH27" s="22">
        <f>SUM(EH13:EH26)</f>
        <v>5.3027428571428565</v>
      </c>
      <c r="EI27" s="24">
        <f>EH27+EF27+ED27+DZ27+DX27</f>
        <v>60.062438461538463</v>
      </c>
      <c r="EK27" s="20" t="s">
        <v>23</v>
      </c>
      <c r="EL27" s="21">
        <f>SUM(EL13:EL25)</f>
        <v>71.47399999999999</v>
      </c>
      <c r="EM27" s="22">
        <f>SUM(EM13:EM26)</f>
        <v>14.664738461538462</v>
      </c>
      <c r="EN27" s="21">
        <f>SUM(EN13:EN25)</f>
        <v>48.463999999999999</v>
      </c>
      <c r="EO27" s="22">
        <f>SUM(EO13:EO26,EQ13:EQ26)</f>
        <v>4.4066619047619042</v>
      </c>
      <c r="EP27" s="22"/>
      <c r="EQ27" s="23"/>
      <c r="ER27" s="21">
        <f>SUM(ER13:ER25)</f>
        <v>57.197000000000003</v>
      </c>
      <c r="ES27" s="22">
        <f>SUM(ES13:ES26)</f>
        <v>6.5220750000000001</v>
      </c>
      <c r="ET27" s="21">
        <f>SUM(ET13:ET25)</f>
        <v>73.427999999999997</v>
      </c>
      <c r="EU27" s="22">
        <f>SUM(EU13:EU26)</f>
        <v>28.713166666666666</v>
      </c>
      <c r="EV27" s="21">
        <f>SUM(EV12:EV25)</f>
        <v>141.4975</v>
      </c>
      <c r="EW27" s="22">
        <f>SUM(EW13:EW26)</f>
        <v>8.0855714285714289</v>
      </c>
      <c r="EX27" s="24">
        <f>EW27+EU27+ES27+EO27+EM27</f>
        <v>62.392213461538461</v>
      </c>
      <c r="EZ27" s="20" t="s">
        <v>23</v>
      </c>
      <c r="FA27" s="21">
        <f>SUM(FA13:FA25)</f>
        <v>67.472999999999999</v>
      </c>
      <c r="FB27" s="22">
        <f>SUM(FB13:FB26)</f>
        <v>13.4946</v>
      </c>
      <c r="FC27" s="21">
        <f>SUM(FC13:FC25)</f>
        <v>33.871000000000002</v>
      </c>
      <c r="FD27" s="22">
        <f>SUM(FD13:FD26,FF13:FF26)</f>
        <v>2.8176000000000001</v>
      </c>
      <c r="FE27" s="22"/>
      <c r="FF27" s="23"/>
      <c r="FG27" s="21">
        <f>SUM(FG13:FG25)</f>
        <v>60.07</v>
      </c>
      <c r="FH27" s="22">
        <f>SUM(FH13:FH26)</f>
        <v>8.581428571428571</v>
      </c>
      <c r="FI27" s="21">
        <f>SUM(FI13:FI25)</f>
        <v>51.117000000000004</v>
      </c>
      <c r="FJ27" s="22">
        <f>SUM(FJ13:FJ26)</f>
        <v>22.485523809523812</v>
      </c>
      <c r="FK27" s="21">
        <f>SUM(FK12:FK25)</f>
        <v>56.831000000000003</v>
      </c>
      <c r="FL27" s="22">
        <f>SUM(FL13:FL26)</f>
        <v>3.3935725274725277</v>
      </c>
      <c r="FM27" s="24">
        <f>FL27+FJ27+FH27+FD27+FB27</f>
        <v>50.772724908424912</v>
      </c>
      <c r="FO27" s="20" t="s">
        <v>23</v>
      </c>
      <c r="FP27" s="21">
        <f>SUM(FP13:FP25)</f>
        <v>0</v>
      </c>
      <c r="FQ27" s="22">
        <f>SUM(FQ13:FQ26)</f>
        <v>0</v>
      </c>
      <c r="FR27" s="21">
        <f>SUM(FR13:FR25)</f>
        <v>0</v>
      </c>
      <c r="FS27" s="22">
        <f>SUM(FS13:FS26,FU13:FU26)</f>
        <v>0</v>
      </c>
      <c r="FT27" s="22"/>
      <c r="FU27" s="23"/>
      <c r="FV27" s="21">
        <f>SUM(FV13:FV25)</f>
        <v>0</v>
      </c>
      <c r="FW27" s="22">
        <f>SUM(FW13:FW26)</f>
        <v>0</v>
      </c>
      <c r="FX27" s="21">
        <f>SUM(FX13:FX25)</f>
        <v>0</v>
      </c>
      <c r="FY27" s="22">
        <f>SUM(FY13:FY26)</f>
        <v>0</v>
      </c>
      <c r="FZ27" s="21">
        <f>SUM(FZ12:FZ25)</f>
        <v>0</v>
      </c>
      <c r="GA27" s="22">
        <f>SUM(GA13:GA26)</f>
        <v>0</v>
      </c>
      <c r="GB27" s="24">
        <f>GA27+FY27+FW27+FS27+FQ27</f>
        <v>0</v>
      </c>
      <c r="GD27" s="20" t="s">
        <v>23</v>
      </c>
      <c r="GE27" s="21">
        <f>SUM(GE13:GE25)</f>
        <v>211.35700000000003</v>
      </c>
      <c r="GF27" s="22">
        <f>SUM(GF13:GF26)</f>
        <v>52.276230769230764</v>
      </c>
      <c r="GG27" s="21">
        <f>SUM(GG13:GG25)</f>
        <v>169.93950000000001</v>
      </c>
      <c r="GH27" s="22">
        <f>SUM(GH13:GH26,GJ13:GJ26)</f>
        <v>13.482865476190478</v>
      </c>
      <c r="GI27" s="22"/>
      <c r="GJ27" s="18"/>
      <c r="GK27" s="21">
        <f>SUM(GK13:GK25)</f>
        <v>268.20499999999998</v>
      </c>
      <c r="GL27" s="22">
        <f>SUM(GL13:GL26)</f>
        <v>28.794594047619047</v>
      </c>
      <c r="GM27" s="21">
        <f>SUM(GM13:GM25)</f>
        <v>285.25600000000003</v>
      </c>
      <c r="GN27" s="22">
        <f>SUM(GN13:GN26)</f>
        <v>110.29048095238096</v>
      </c>
      <c r="GO27" s="21">
        <f>SUM(GO13:GO25)</f>
        <v>371.03800000000001</v>
      </c>
      <c r="GP27" s="22">
        <f>SUM(GP13:GP26)</f>
        <v>21.348258241758241</v>
      </c>
      <c r="GQ27" s="44">
        <f>GF27+GH27+GL27+GN27+GP27</f>
        <v>226.19242948717948</v>
      </c>
      <c r="GT27" s="20" t="s">
        <v>23</v>
      </c>
      <c r="GU27" s="21">
        <f>SUM(GU13:GU25)</f>
        <v>331.66200000000003</v>
      </c>
      <c r="GV27" s="22">
        <f>SUM(GV13:GV26)</f>
        <v>86.851760897435909</v>
      </c>
      <c r="GW27" s="21">
        <f>SUM(GW13:GW25)</f>
        <v>361.32299999999998</v>
      </c>
      <c r="GX27" s="22">
        <f>SUM(GX13:GX26,GZ13:GZ26)</f>
        <v>29.339123809523809</v>
      </c>
      <c r="GY27" s="22"/>
      <c r="GZ27" s="23"/>
      <c r="HA27" s="21">
        <f>SUM(HA13:HA25)</f>
        <v>395.327</v>
      </c>
      <c r="HB27" s="22">
        <f>SUM(HB13:HB26)</f>
        <v>42.367491666666666</v>
      </c>
      <c r="HC27" s="21">
        <f>SUM(HC13:HC25)</f>
        <v>491.23500000000007</v>
      </c>
      <c r="HD27" s="22">
        <f>SUM(HD13:HD26)</f>
        <v>171.99000952380953</v>
      </c>
      <c r="HE27" s="21">
        <f>SUM(HE13:HE25)</f>
        <v>580.24749999999995</v>
      </c>
      <c r="HF27" s="22">
        <f>SUM(HF13:HF26)</f>
        <v>35.011172527472532</v>
      </c>
      <c r="HG27" s="44">
        <f>GV27+GX27+HB27+HD27+HF27</f>
        <v>365.55955842490846</v>
      </c>
      <c r="HI27" s="20" t="s">
        <v>23</v>
      </c>
      <c r="HJ27" s="21">
        <f>SUM(HJ13:HJ25)</f>
        <v>131.916</v>
      </c>
      <c r="HK27" s="22">
        <f>SUM(HK13:HK26)</f>
        <v>28.006969230769233</v>
      </c>
      <c r="HL27" s="21">
        <f>SUM(HL13:HL25)</f>
        <v>89.150999999999996</v>
      </c>
      <c r="HM27" s="22">
        <f>SUM(HM13:HM26,HO13:HO26)</f>
        <v>4.9783833333333325</v>
      </c>
      <c r="HN27" s="22"/>
      <c r="HO27" s="23"/>
      <c r="HP27" s="21">
        <f>SUM(HP13:HP25)</f>
        <v>67.472999999999999</v>
      </c>
      <c r="HQ27" s="22">
        <f>SUM(HQ13:HQ26)</f>
        <v>6.7473000000000001</v>
      </c>
      <c r="HR27" s="21">
        <f>SUM(HR13:HR25)</f>
        <v>63.506</v>
      </c>
      <c r="HS27" s="22">
        <f>SUM(HS13:HS26)</f>
        <v>38.704266666666669</v>
      </c>
      <c r="HT27" s="21">
        <f>SUM(HT12:HT25)</f>
        <v>26.359000000000002</v>
      </c>
      <c r="HU27" s="22">
        <f>SUM(HU13:HU26)</f>
        <v>1.5062285714285715</v>
      </c>
      <c r="HV27" s="24">
        <f>HU27+HS27+HQ27+HM27+HK27</f>
        <v>79.943147802197814</v>
      </c>
      <c r="HY27" s="20" t="s">
        <v>23</v>
      </c>
      <c r="HZ27" s="21">
        <f>SUM(HZ13:HZ25)</f>
        <v>55.609000000000002</v>
      </c>
      <c r="IA27" s="22">
        <f>SUM(IA13:IA26)</f>
        <v>18.058323076923077</v>
      </c>
      <c r="IB27" s="21">
        <f>SUM(IB13:IB25)</f>
        <v>17.3965</v>
      </c>
      <c r="IC27" s="22">
        <f>SUM(IC13:IC26,IE13:IE26)</f>
        <v>2.3425654761904759</v>
      </c>
      <c r="ID27" s="22"/>
      <c r="IE27" s="23"/>
      <c r="IF27" s="21">
        <f>SUM(IF13:IF25)</f>
        <v>63.96</v>
      </c>
      <c r="IG27" s="22">
        <f>SUM(IG13:IG26)</f>
        <v>7.9950000000000001</v>
      </c>
      <c r="IH27" s="21">
        <f>SUM(IH13:IH25)</f>
        <v>86.822999999999993</v>
      </c>
      <c r="II27" s="22">
        <f>SUM(II13:II26)</f>
        <v>25.632761904761903</v>
      </c>
      <c r="IJ27" s="21">
        <f>SUM(IJ12:IJ25)</f>
        <v>33.655000000000001</v>
      </c>
      <c r="IK27" s="22">
        <f>SUM(IK13:IK26)</f>
        <v>3.173142857142857</v>
      </c>
      <c r="IL27" s="24">
        <f>IK27+II27+IG27+IC27+IA27</f>
        <v>57.201793315018307</v>
      </c>
      <c r="IO27" s="20" t="s">
        <v>23</v>
      </c>
      <c r="IP27" s="21">
        <f>SUM(IP13:IP25)</f>
        <v>65.806000000000012</v>
      </c>
      <c r="IQ27" s="22">
        <f>SUM(IQ13:IQ26)</f>
        <v>13.791696794871795</v>
      </c>
      <c r="IR27" s="21">
        <f>SUM(IR13:IR25)</f>
        <v>128.851</v>
      </c>
      <c r="IS27" s="22">
        <f>SUM(IS13:IS26,IU13:IU26)</f>
        <v>8.6165023809523813</v>
      </c>
      <c r="IT27" s="22"/>
      <c r="IU27" s="23"/>
      <c r="IV27" s="21">
        <f>SUM(IV13:IV25)</f>
        <v>26.423000000000002</v>
      </c>
      <c r="IW27" s="22">
        <f>SUM(IW13:IW26)</f>
        <v>2.5266666666666664</v>
      </c>
      <c r="IX27" s="21">
        <f>SUM(IX13:IX25)</f>
        <v>79.028999999999996</v>
      </c>
      <c r="IY27" s="22">
        <f>SUM(IY13:IY26)</f>
        <v>43.698966666666664</v>
      </c>
      <c r="IZ27" s="21">
        <f>SUM(IZ12:IZ25)</f>
        <v>52.077500000000001</v>
      </c>
      <c r="JA27" s="22">
        <f>SUM(JA13:JA26)</f>
        <v>4.5758571428571431</v>
      </c>
      <c r="JB27" s="24">
        <f>JA27+IY27+IW27+IS27+IQ27</f>
        <v>73.209689652014646</v>
      </c>
      <c r="JE27" s="20" t="s">
        <v>23</v>
      </c>
      <c r="JF27" s="21">
        <f>SUM(JF13:JF25)</f>
        <v>69.820999999999998</v>
      </c>
      <c r="JG27" s="22">
        <f>SUM(JG13:JG26)</f>
        <v>14.708512820512821</v>
      </c>
      <c r="JH27" s="21">
        <f>SUM(JH13:JH25)</f>
        <v>61.897500000000001</v>
      </c>
      <c r="JI27" s="22">
        <f>SUM(JI13:JI26,JK13:JK26)</f>
        <v>4.0678083333333337</v>
      </c>
      <c r="JJ27" s="22"/>
      <c r="JK27" s="23"/>
      <c r="JL27" s="21">
        <f>SUM(JL13:JL25)</f>
        <v>40.015000000000001</v>
      </c>
      <c r="JM27" s="22">
        <f>SUM(JM13:JM26)</f>
        <v>4.3092083333333333</v>
      </c>
      <c r="JN27" s="21">
        <f>SUM(JN13:JN25)</f>
        <v>77.873000000000005</v>
      </c>
      <c r="JO27" s="22">
        <f>SUM(JO13:JO26)</f>
        <v>39.180404761904768</v>
      </c>
      <c r="JP27" s="21">
        <f>SUM(JP12:JP25)</f>
        <v>45.215000000000003</v>
      </c>
      <c r="JQ27" s="22">
        <f>SUM(JQ13:JQ26)</f>
        <v>3.0837142857142856</v>
      </c>
      <c r="JR27" s="24">
        <f>JQ27+JO27+JM27+JI27+JG27</f>
        <v>65.349648534798533</v>
      </c>
      <c r="JT27" s="20" t="s">
        <v>23</v>
      </c>
      <c r="JU27" s="21">
        <f>SUM(JU13:JU25)</f>
        <v>81.092999999999989</v>
      </c>
      <c r="JV27" s="22">
        <f>SUM(JV13:JV26)</f>
        <v>17.327242948717949</v>
      </c>
      <c r="JW27" s="21">
        <f>SUM(JW13:JW25)</f>
        <v>37.323999999999998</v>
      </c>
      <c r="JX27" s="22">
        <f>SUM(JX13:JX26,JZ13:JZ26)</f>
        <v>2.150033333333333</v>
      </c>
      <c r="JY27" s="22"/>
      <c r="JZ27" s="23"/>
      <c r="KA27" s="21">
        <f>SUM(KA13:KA25)</f>
        <v>46.844000000000001</v>
      </c>
      <c r="KB27" s="22">
        <f>SUM(KB13:KB26)</f>
        <v>5.9210666666666674</v>
      </c>
      <c r="KC27" s="21">
        <f>SUM(KC13:KC25)</f>
        <v>12.2</v>
      </c>
      <c r="KD27" s="22">
        <f>SUM(KD13:KD26)</f>
        <v>3.4857142857142853</v>
      </c>
      <c r="KE27" s="21">
        <f>SUM(KE12:KE25)</f>
        <v>60.197000000000003</v>
      </c>
      <c r="KF27" s="22">
        <f>SUM(KF13:KF26)</f>
        <v>3.4398285714285715</v>
      </c>
      <c r="KG27" s="24">
        <f>KF27+KD27+KB27+JX27+JV27</f>
        <v>32.323885805860805</v>
      </c>
      <c r="KI27" s="20" t="s">
        <v>23</v>
      </c>
      <c r="KJ27" s="21">
        <f>SUM(KJ13:KJ25)</f>
        <v>0</v>
      </c>
      <c r="KK27" s="22">
        <f>SUM(KK13:KK26)</f>
        <v>0</v>
      </c>
      <c r="KL27" s="21">
        <f>SUM(KL13:KL25)</f>
        <v>0</v>
      </c>
      <c r="KM27" s="22">
        <f>SUM(KM13:KM26,KO13:KO26)</f>
        <v>0</v>
      </c>
      <c r="KN27" s="22"/>
      <c r="KO27" s="23"/>
      <c r="KP27" s="21">
        <f>SUM(KP13:KP25)</f>
        <v>0</v>
      </c>
      <c r="KQ27" s="22">
        <f>SUM(KQ13:KQ26)</f>
        <v>0</v>
      </c>
      <c r="KR27" s="21">
        <f>SUM(KR13:KR25)</f>
        <v>0</v>
      </c>
      <c r="KS27" s="22">
        <f>SUM(KS13:KS26)</f>
        <v>0</v>
      </c>
      <c r="KT27" s="21">
        <f>SUM(KT12:KT25)</f>
        <v>0</v>
      </c>
      <c r="KU27" s="22">
        <f>SUM(KU13:KU26)</f>
        <v>0</v>
      </c>
      <c r="KV27" s="24">
        <f>KU27+KS27+KQ27+KM27+KK27</f>
        <v>0</v>
      </c>
      <c r="KX27" s="20" t="s">
        <v>23</v>
      </c>
      <c r="KY27" s="21">
        <f>SUM(KY13:KY25)</f>
        <v>404.245</v>
      </c>
      <c r="KZ27" s="22">
        <f>SUM(KZ13:KZ26)</f>
        <v>91.892744871794875</v>
      </c>
      <c r="LA27" s="21">
        <f>SUM(LA13:LA25)</f>
        <v>334.61999999999995</v>
      </c>
      <c r="LB27" s="22">
        <f>SUM(LB13:LB26,LD13:LD26)</f>
        <v>22.155292857142857</v>
      </c>
      <c r="LC27" s="22"/>
      <c r="LD27" s="18"/>
      <c r="LE27" s="21">
        <f>SUM(LE13:LE25)</f>
        <v>244.715</v>
      </c>
      <c r="LF27" s="22">
        <f>SUM(LF13:LF26)</f>
        <v>27.499241666666666</v>
      </c>
      <c r="LG27" s="21">
        <f>SUM(LG13:LG25)</f>
        <v>319.43099999999998</v>
      </c>
      <c r="LH27" s="22">
        <f>SUM(LH13:LH26)</f>
        <v>150.70211428571429</v>
      </c>
      <c r="LI27" s="21">
        <f>SUM(LI13:LI25)</f>
        <v>217.5035</v>
      </c>
      <c r="LJ27" s="22">
        <f>SUM(LJ13:LJ26)</f>
        <v>15.77877142857143</v>
      </c>
      <c r="LK27" s="44">
        <f>KZ27+LB27+LF27+LH27+LJ27</f>
        <v>308.0281651098901</v>
      </c>
      <c r="LN27" s="20" t="s">
        <v>23</v>
      </c>
      <c r="LO27" s="21">
        <f>SUM(LO13:LO25)</f>
        <v>735.90699999999993</v>
      </c>
      <c r="LP27" s="22">
        <f>SUM(LP13:LP26)</f>
        <v>178.74450576923073</v>
      </c>
      <c r="LQ27" s="21">
        <f>SUM(LQ13:LQ25)</f>
        <v>695.94299999999998</v>
      </c>
      <c r="LR27" s="22">
        <f>SUM(LR13:LR26,LT13:LT26)</f>
        <v>51.494416666666666</v>
      </c>
      <c r="LS27" s="22"/>
      <c r="LT27" s="23"/>
      <c r="LU27" s="21">
        <f>SUM(LU13:LU25)</f>
        <v>640.04200000000003</v>
      </c>
      <c r="LV27" s="22">
        <f>SUM(LV13:LV26)</f>
        <v>69.866733333333329</v>
      </c>
      <c r="LW27" s="21">
        <f>SUM(LW13:LW25)</f>
        <v>810.66599999999994</v>
      </c>
      <c r="LX27" s="22">
        <f>SUM(LX13:LX26)</f>
        <v>322.69212380952382</v>
      </c>
      <c r="LY27" s="21">
        <f>SUM(LY13:LY25)</f>
        <v>797.75100000000009</v>
      </c>
      <c r="LZ27" s="22">
        <f>SUM(LZ13:LZ26)</f>
        <v>50.789943956043956</v>
      </c>
      <c r="MA27" s="44">
        <f>LP27+LR27+LV27+LX27+LZ27</f>
        <v>673.58772353479856</v>
      </c>
      <c r="MC27" s="20" t="s">
        <v>23</v>
      </c>
      <c r="MD27" s="21">
        <f>SUM(MD13:MD25)</f>
        <v>28.925999999999998</v>
      </c>
      <c r="ME27" s="22">
        <f>SUM(ME13:ME26)</f>
        <v>10.209461538461538</v>
      </c>
      <c r="MF27" s="21">
        <f>SUM(MF13:MF25)</f>
        <v>40.18</v>
      </c>
      <c r="MG27" s="22">
        <f>SUM(MG13:MG26,MI13:MI26)</f>
        <v>2.8516999999999997</v>
      </c>
      <c r="MH27" s="22"/>
      <c r="MI27" s="23"/>
      <c r="MJ27" s="21">
        <f>SUM(MJ13:MJ25)</f>
        <v>58.198</v>
      </c>
      <c r="MK27" s="22">
        <f>SUM(MK13:MK26)</f>
        <v>6.8189666666666664</v>
      </c>
      <c r="ML27" s="21">
        <f>SUM(ML13:ML25)</f>
        <v>66.143000000000001</v>
      </c>
      <c r="MM27" s="22">
        <f>SUM(MM13:MM26)</f>
        <v>17.524076190476187</v>
      </c>
      <c r="MN27" s="21">
        <f>SUM(MN12:MN25)</f>
        <v>109.045</v>
      </c>
      <c r="MO27" s="22">
        <f>SUM(MO13:MO26)</f>
        <v>11.131290109890109</v>
      </c>
      <c r="MP27" s="24">
        <f>MO27+MM27+MK27+MG27+ME27</f>
        <v>48.535494505494505</v>
      </c>
      <c r="MS27" s="20" t="s">
        <v>23</v>
      </c>
      <c r="MT27" s="21">
        <f>SUM(MT13:MT25)</f>
        <v>33.587999999999994</v>
      </c>
      <c r="MU27" s="22">
        <f>SUM(MU13:MU26)</f>
        <v>8.4127487179487179</v>
      </c>
      <c r="MV27" s="21">
        <f>SUM(MV13:MV25)</f>
        <v>13.209</v>
      </c>
      <c r="MW27" s="22">
        <f>SUM(MW13:MW26,MY13:MY26)</f>
        <v>0.66044999999999998</v>
      </c>
      <c r="MX27" s="22"/>
      <c r="MY27" s="23"/>
      <c r="MZ27" s="21">
        <f>SUM(MZ13:MZ25)</f>
        <v>54.903999999999996</v>
      </c>
      <c r="NA27" s="22">
        <f>SUM(NA13:NA26)</f>
        <v>6.1095666666666668</v>
      </c>
      <c r="NB27" s="21">
        <f>SUM(NB13:NB25)</f>
        <v>43.960999999999999</v>
      </c>
      <c r="NC27" s="22">
        <f>SUM(NC13:NC26)</f>
        <v>17.225433333333331</v>
      </c>
      <c r="ND27" s="21">
        <f>SUM(ND12:ND25)</f>
        <v>61.058</v>
      </c>
      <c r="NE27" s="22">
        <f>SUM(NE13:NE26)</f>
        <v>4.463457142857143</v>
      </c>
      <c r="NF27" s="24">
        <f>NE27+NC27+NA27+MW27+MU27</f>
        <v>36.871655860805859</v>
      </c>
      <c r="NI27" s="20" t="s">
        <v>23</v>
      </c>
      <c r="NJ27" s="21">
        <f>SUM(NJ13:NJ25)</f>
        <v>58.113</v>
      </c>
      <c r="NK27" s="22">
        <f>SUM(NK13:NK26)</f>
        <v>15.300323076923076</v>
      </c>
      <c r="NL27" s="21">
        <f>SUM(NL13:NL25)</f>
        <v>45.963000000000001</v>
      </c>
      <c r="NM27" s="22">
        <f>SUM(NM13:NM26,NO13:NO26)</f>
        <v>3.4765166666666669</v>
      </c>
      <c r="NN27" s="22"/>
      <c r="NO27" s="23"/>
      <c r="NP27" s="21">
        <f>SUM(NP13:NP25)</f>
        <v>76.587000000000003</v>
      </c>
      <c r="NQ27" s="22">
        <f>SUM(NQ13:NQ26)</f>
        <v>7.6888083333333324</v>
      </c>
      <c r="NR27" s="21">
        <f>SUM(NR13:NR25)</f>
        <v>29.759999999999998</v>
      </c>
      <c r="NS27" s="22">
        <f>SUM(NS13:NS26)</f>
        <v>11.590128571428572</v>
      </c>
      <c r="NT27" s="21">
        <f>SUM(NT12:NT25)</f>
        <v>29.992000000000001</v>
      </c>
      <c r="NU27" s="22">
        <f>SUM(NU13:NU26)</f>
        <v>3.1638285714285717</v>
      </c>
      <c r="NV27" s="24">
        <f>NU27+NS27+NQ27+NM27+NK27</f>
        <v>41.21960521978022</v>
      </c>
      <c r="NY27" s="20" t="s">
        <v>23</v>
      </c>
      <c r="NZ27" s="21">
        <f>SUM(NZ13:NZ25)</f>
        <v>116.28300000000002</v>
      </c>
      <c r="OA27" s="22">
        <f>SUM(OA13:OA26)</f>
        <v>20.151919871794874</v>
      </c>
      <c r="OB27" s="21">
        <f>SUM(OB13:OB25)</f>
        <v>133.94200000000001</v>
      </c>
      <c r="OC27" s="22">
        <f>SUM(OC13:OC26,OE13:OE26)</f>
        <v>8.9537476190476184</v>
      </c>
      <c r="OD27" s="22"/>
      <c r="OE27" s="23"/>
      <c r="OF27" s="21">
        <f>SUM(OF13:OF25)</f>
        <v>93.515999999999991</v>
      </c>
      <c r="OG27" s="22">
        <f>SUM(OG13:OG26)</f>
        <v>11.110757142857143</v>
      </c>
      <c r="OH27" s="21">
        <f>SUM(OH13:OH25)</f>
        <v>77.476000000000013</v>
      </c>
      <c r="OI27" s="22">
        <f>SUM(OI13:OI26)</f>
        <v>22.218895238095239</v>
      </c>
      <c r="OJ27" s="21">
        <f>SUM(OJ12:OJ25)</f>
        <v>92.992000000000004</v>
      </c>
      <c r="OK27" s="22">
        <f>SUM(OK13:OK26)</f>
        <v>6.4542395604395608</v>
      </c>
      <c r="OL27" s="24">
        <f>OK27+OI27+OG27+OC27+OA27</f>
        <v>68.889559432234435</v>
      </c>
      <c r="ON27" s="20" t="s">
        <v>23</v>
      </c>
      <c r="OO27" s="21">
        <f>SUM(OO13:OO25)</f>
        <v>84.384999999999991</v>
      </c>
      <c r="OP27" s="22">
        <f>SUM(OP13:OP26)</f>
        <v>14.538583333333332</v>
      </c>
      <c r="OQ27" s="21">
        <f>SUM(OQ13:OQ25)</f>
        <v>128.047</v>
      </c>
      <c r="OR27" s="22">
        <f>SUM(OR13:OR26,OT13:OT26)</f>
        <v>8.7411357142857149</v>
      </c>
      <c r="OS27" s="22"/>
      <c r="OT27" s="23"/>
      <c r="OU27" s="21">
        <f>SUM(OU13:OU25)</f>
        <v>64.171999999999997</v>
      </c>
      <c r="OV27" s="22">
        <f>SUM(OV13:OV26)</f>
        <v>9.0800999999999998</v>
      </c>
      <c r="OW27" s="21">
        <f>SUM(OW13:OW25)</f>
        <v>61.381</v>
      </c>
      <c r="OX27" s="22">
        <f>SUM(OX13:OX26)</f>
        <v>15.673366666666666</v>
      </c>
      <c r="OY27" s="21">
        <f>SUM(OY12:OY25)</f>
        <v>99.763000000000005</v>
      </c>
      <c r="OZ27" s="22">
        <f>SUM(OZ13:OZ26)</f>
        <v>8.0503428571428568</v>
      </c>
      <c r="PA27" s="24">
        <f>OZ27+OX27+OV27+OR27+OP27</f>
        <v>56.083528571428573</v>
      </c>
      <c r="PD27" s="24"/>
      <c r="PE27" s="20" t="s">
        <v>23</v>
      </c>
      <c r="PF27" s="21">
        <f>SUM(PF13:PF25)</f>
        <v>321.29499999999996</v>
      </c>
      <c r="PG27" s="22">
        <f>SUM(PG13:PG26)</f>
        <v>68.613036538461529</v>
      </c>
      <c r="PH27" s="21">
        <f>SUM(PH13:PH25)</f>
        <v>361.34100000000001</v>
      </c>
      <c r="PI27" s="22">
        <f>SUM(PI13:PI26,PK13:PK26)</f>
        <v>24.68355</v>
      </c>
      <c r="PJ27" s="22"/>
      <c r="PK27" s="18"/>
      <c r="PL27" s="21">
        <f>SUM(PL13:PL25)</f>
        <v>347.37700000000001</v>
      </c>
      <c r="PM27" s="22">
        <f>SUM(PM13:PM26)</f>
        <v>40.808198809523809</v>
      </c>
      <c r="PN27" s="21">
        <f>SUM(PN13:PN25)</f>
        <v>278.721</v>
      </c>
      <c r="PO27" s="22">
        <f>SUM(PO13:PO26)</f>
        <v>84.231899999999996</v>
      </c>
      <c r="PP27" s="21">
        <f>SUM(PP13:PP25)</f>
        <v>392.85</v>
      </c>
      <c r="PQ27" s="22">
        <f>SUM(PQ13:PQ26)</f>
        <v>33.263158241758234</v>
      </c>
      <c r="PR27" s="44">
        <f>PG27+PI27+PM27+PO27+PQ27</f>
        <v>251.59984358974356</v>
      </c>
      <c r="PT27" s="20" t="s">
        <v>23</v>
      </c>
      <c r="PU27" s="21">
        <f>SUM(PU13:PU25)</f>
        <v>1057.2020000000002</v>
      </c>
      <c r="PV27" s="22">
        <f>SUM(PV13:PV26)</f>
        <v>250.78549230769232</v>
      </c>
      <c r="PW27" s="21">
        <f>SUM(PW13:PW25)</f>
        <v>1057.2839999999999</v>
      </c>
      <c r="PX27" s="22">
        <f>SUM(PX13:PX26,PZ13:PZ26)</f>
        <v>76.177966666666677</v>
      </c>
      <c r="PY27" s="22"/>
      <c r="PZ27" s="23"/>
      <c r="QA27" s="21">
        <f>SUM(QA13:QA25)</f>
        <v>987.4190000000001</v>
      </c>
      <c r="QB27" s="22">
        <f>SUM(QB13:QB26)</f>
        <v>114.4564876984127</v>
      </c>
      <c r="QC27" s="21">
        <f>SUM(QC13:QC25)</f>
        <v>1089.3870000000002</v>
      </c>
      <c r="QD27" s="22">
        <f>SUM(QD13:QD26)</f>
        <v>422.3732904761905</v>
      </c>
      <c r="QE27" s="21">
        <f>SUM(QE13:QE25)</f>
        <v>1190.6010000000001</v>
      </c>
      <c r="QF27" s="22">
        <f>SUM(QF13:QF26)</f>
        <v>84.053102197802204</v>
      </c>
      <c r="QG27" s="44">
        <f>PV27+PX27+QB27+QD27+QF27</f>
        <v>947.84633934676447</v>
      </c>
      <c r="QI27" s="20" t="s">
        <v>23</v>
      </c>
      <c r="QJ27" s="21">
        <f>SUM(QJ13:QJ25)</f>
        <v>119.31700000000001</v>
      </c>
      <c r="QK27" s="22">
        <f>SUM(QK13:QK26)</f>
        <v>32.553415384615384</v>
      </c>
      <c r="QL27" s="21">
        <f>SUM(QL13:QL25)</f>
        <v>89.986999999999995</v>
      </c>
      <c r="QM27" s="22">
        <f>SUM(QM13:QM26,QO13:QO26)</f>
        <v>5.7238999999999995</v>
      </c>
      <c r="QN27" s="22"/>
      <c r="QO27" s="23"/>
      <c r="QP27" s="21">
        <f>SUM(QP13:QP25)</f>
        <v>62.183999999999997</v>
      </c>
      <c r="QQ27" s="22">
        <f>SUM(QQ13:QQ26)</f>
        <v>6.134733333333334</v>
      </c>
      <c r="QR27" s="21">
        <f>SUM(QR13:QR25)</f>
        <v>77.917000000000002</v>
      </c>
      <c r="QS27" s="22">
        <f>SUM(QS13:QS26)</f>
        <v>19.509485714285717</v>
      </c>
      <c r="QT27" s="21">
        <f>SUM(QT12:QT25)</f>
        <v>66.299499999999995</v>
      </c>
      <c r="QU27" s="22">
        <f>SUM(QU13:QU26)</f>
        <v>4.1307901098901096</v>
      </c>
      <c r="QV27" s="24">
        <f>QU27+QS27+QQ27+QM27+QK27</f>
        <v>68.052324542124552</v>
      </c>
      <c r="QX27" s="20" t="s">
        <v>23</v>
      </c>
      <c r="QY27" s="21">
        <f>SUM(QY13:QY25)</f>
        <v>92.126999999999995</v>
      </c>
      <c r="QZ27" s="22">
        <f>SUM(QZ13:QZ26)</f>
        <v>25.409317948717948</v>
      </c>
      <c r="RA27" s="21">
        <f>SUM(RA13:RA25)</f>
        <v>112.026</v>
      </c>
      <c r="RB27" s="22">
        <f>SUM(RB13:RB26,RD13:RD26)</f>
        <v>7.8866000000000005</v>
      </c>
      <c r="RC27" s="22"/>
      <c r="RD27" s="23"/>
      <c r="RE27" s="21">
        <f>SUM(RE13:RE25)</f>
        <v>61.43</v>
      </c>
      <c r="RF27" s="22">
        <f>SUM(RF13:RF26)</f>
        <v>8.0885678571428574</v>
      </c>
      <c r="RG27" s="21">
        <f>SUM(RG13:RG25)</f>
        <v>71.096000000000004</v>
      </c>
      <c r="RH27" s="22">
        <f>SUM(RH13:RH26)</f>
        <v>36.130766666666666</v>
      </c>
      <c r="RI27" s="21">
        <f>SUM(RI12:RI25)</f>
        <v>15.753</v>
      </c>
      <c r="RJ27" s="22">
        <f>SUM(RJ13:RJ26)</f>
        <v>2.1001714285714286</v>
      </c>
      <c r="RK27" s="24">
        <f>RJ27+RH27+RF27+RB27+QZ27</f>
        <v>79.615423901098893</v>
      </c>
      <c r="RM27" s="20" t="s">
        <v>23</v>
      </c>
      <c r="RN27" s="21">
        <f>SUM(RN13:RN25)</f>
        <v>106.56</v>
      </c>
      <c r="RO27" s="22">
        <f>SUM(RO13:RO26)</f>
        <v>29.260046153846154</v>
      </c>
      <c r="RP27" s="21">
        <f>SUM(RP13:RP25)</f>
        <v>49.622</v>
      </c>
      <c r="RQ27" s="22">
        <f>SUM(RQ13:RQ26,RS13:RS26)</f>
        <v>3.6369916666666664</v>
      </c>
      <c r="RR27" s="22"/>
      <c r="RS27" s="23"/>
      <c r="RT27" s="21">
        <f>SUM(RT13:RT25)</f>
        <v>108.364</v>
      </c>
      <c r="RU27" s="22">
        <f>SUM(RU13:RU26)</f>
        <v>9.1857499999999987</v>
      </c>
      <c r="RV27" s="21">
        <f>SUM(RV13:RV25)</f>
        <v>73.687000000000012</v>
      </c>
      <c r="RW27" s="22">
        <f>SUM(RW13:RW26)</f>
        <v>27.898857142857146</v>
      </c>
      <c r="RX27" s="21">
        <f>SUM(RX12:RX25)</f>
        <v>42.993499999999997</v>
      </c>
      <c r="RY27" s="22">
        <f>SUM(RY13:RY26)</f>
        <v>3.2067714285714284</v>
      </c>
      <c r="RZ27" s="24">
        <f>RY27+RW27+RU27+RQ27+RO27</f>
        <v>73.188416391941388</v>
      </c>
      <c r="SB27" s="20" t="s">
        <v>23</v>
      </c>
      <c r="SC27" s="21">
        <f>SUM(SC13:SC25)</f>
        <v>67.174000000000007</v>
      </c>
      <c r="SD27" s="22">
        <f>SUM(SD13:SD26)</f>
        <v>17.547112820512819</v>
      </c>
      <c r="SE27" s="21">
        <f>SUM(SE13:SE25)</f>
        <v>37.176000000000002</v>
      </c>
      <c r="SF27" s="22">
        <f>SUM(SF13:SF26,SH13:SH26)</f>
        <v>2.2536</v>
      </c>
      <c r="SG27" s="22"/>
      <c r="SH27" s="23"/>
      <c r="SI27" s="21">
        <f>SUM(SI13:SI25)</f>
        <v>55.444000000000003</v>
      </c>
      <c r="SJ27" s="22">
        <f>SUM(SJ13:SJ26)</f>
        <v>5.4472916666666666</v>
      </c>
      <c r="SK27" s="21">
        <f>SUM(SK13:SK25)</f>
        <v>158.61700000000002</v>
      </c>
      <c r="SL27" s="22">
        <f>SUM(SL13:SL26)</f>
        <v>32.879509523809531</v>
      </c>
      <c r="SM27" s="21">
        <f>SUM(SM12:SM25)</f>
        <v>94.12700000000001</v>
      </c>
      <c r="SN27" s="22">
        <f>SUM(SN13:SN26)</f>
        <v>5.5749648351648355</v>
      </c>
      <c r="SO27" s="24">
        <f>SN27+SL27+SJ27+SF27+SD27</f>
        <v>63.702478846153852</v>
      </c>
      <c r="SQ27" s="20" t="s">
        <v>23</v>
      </c>
      <c r="SR27" s="21">
        <f>SUM(SR13:SR25)</f>
        <v>46.224000000000004</v>
      </c>
      <c r="SS27" s="22">
        <f>SUM(SS13:SS26)</f>
        <v>10.689637179487178</v>
      </c>
      <c r="ST27" s="21">
        <f>SUM(ST13:ST25)</f>
        <v>40.125999999999998</v>
      </c>
      <c r="SU27" s="22">
        <f>SUM(SU13:SU26,SW13:SW26)</f>
        <v>3.3343999999999996</v>
      </c>
      <c r="SV27" s="22"/>
      <c r="SW27" s="23"/>
      <c r="SX27" s="21">
        <f>SUM(SX13:SX25)</f>
        <v>78.147000000000006</v>
      </c>
      <c r="SY27" s="22">
        <f>SUM(SY13:SY26)</f>
        <v>8.5585666666666675</v>
      </c>
      <c r="SZ27" s="21">
        <f>SUM(SZ13:SZ25)</f>
        <v>116.81099999999999</v>
      </c>
      <c r="TA27" s="22">
        <f>SUM(TA13:TA26)</f>
        <v>33.876904761904761</v>
      </c>
      <c r="TB27" s="21">
        <f>SUM(TB12:TB25)</f>
        <v>81.350000000000009</v>
      </c>
      <c r="TC27" s="22">
        <f>SUM(TC13:TC26)</f>
        <v>5.6264428571428571</v>
      </c>
      <c r="TD27" s="24">
        <f>TC27+TA27+SY27+SU27+SS27</f>
        <v>62.085951465201461</v>
      </c>
      <c r="TH27" s="20" t="s">
        <v>23</v>
      </c>
      <c r="TI27" s="21">
        <f>SUM(TI13:TI25)</f>
        <v>431.40200000000004</v>
      </c>
      <c r="TJ27" s="22">
        <f>SUM(TJ13:TJ26)</f>
        <v>115.45952948717951</v>
      </c>
      <c r="TK27" s="21">
        <f>SUM(TK13:TK25)</f>
        <v>328.93700000000001</v>
      </c>
      <c r="TL27" s="22">
        <f>SUM(TL13:TL26,TN13:TN26)</f>
        <v>22.835491666666666</v>
      </c>
      <c r="TM27" s="22"/>
      <c r="TN27" s="22"/>
      <c r="TO27" s="21">
        <f>SUM(TO13:TO25)</f>
        <v>365.56899999999996</v>
      </c>
      <c r="TP27" s="22">
        <f>SUM(TP13:TP26)</f>
        <v>37.414909523809527</v>
      </c>
      <c r="TQ27" s="21">
        <f>SUM(TQ13:TQ25)</f>
        <v>498.12800000000004</v>
      </c>
      <c r="TR27" s="22">
        <f>SUM(TR13:TR26)</f>
        <v>150.29552380952379</v>
      </c>
      <c r="TS27" s="21">
        <f>SUM(TS13:TS25)</f>
        <v>300.52300000000002</v>
      </c>
      <c r="TT27" s="22">
        <f>SUM(TT13:TT26)</f>
        <v>20.639140659340654</v>
      </c>
      <c r="TU27" s="44">
        <f>TJ27+TL27+TP27+TR27+TT27</f>
        <v>346.64459514652015</v>
      </c>
      <c r="TW27" s="20" t="s">
        <v>23</v>
      </c>
      <c r="TX27" s="21">
        <f>SUM(TX13:TX25)</f>
        <v>1488.6040000000003</v>
      </c>
      <c r="TY27" s="22">
        <f>SUM(TY13:TY26)</f>
        <v>367.09598290598291</v>
      </c>
      <c r="TZ27" s="21">
        <f>SUM(TZ13:TZ25)</f>
        <v>1386.221</v>
      </c>
      <c r="UA27" s="22">
        <f>SUM(UA13:UA26,UC13:UC26)</f>
        <v>99.013458333333361</v>
      </c>
      <c r="UB27" s="22"/>
      <c r="UC27" s="23"/>
      <c r="UD27" s="21">
        <f>SUM(UD13:UD25)</f>
        <v>1352.9880000000003</v>
      </c>
      <c r="UE27" s="22">
        <f>SUM(UE13:UE26)</f>
        <v>152.09608611111113</v>
      </c>
      <c r="UF27" s="21">
        <f>SUM(UF13:UF25)</f>
        <v>1587.5150000000001</v>
      </c>
      <c r="UG27" s="22">
        <f>SUM(UG13:UG26)</f>
        <v>578.40606428571425</v>
      </c>
      <c r="UH27" s="21">
        <f>SUM(UH13:UH25)</f>
        <v>1491.124</v>
      </c>
      <c r="UI27" s="22">
        <f>SUM(UI13:UI26)</f>
        <v>104.69224285714284</v>
      </c>
      <c r="UJ27" s="44">
        <f>TY27+UA27+UE27+UG27+UI27</f>
        <v>1301.3038344932845</v>
      </c>
    </row>
    <row r="28" spans="1:556" x14ac:dyDescent="0.25">
      <c r="R28" s="25" t="s">
        <v>24</v>
      </c>
      <c r="S28" s="26"/>
      <c r="T28" s="27">
        <v>10</v>
      </c>
      <c r="U28" s="22"/>
      <c r="V28" s="27">
        <v>4.92</v>
      </c>
      <c r="W28" s="28"/>
      <c r="X28" s="28"/>
      <c r="Y28" s="23"/>
      <c r="Z28" s="27">
        <v>6.83</v>
      </c>
      <c r="AA28" s="22"/>
      <c r="AB28" s="27">
        <f>2.83+6.83+2.83+7.83+7.83+7.83+7.83</f>
        <v>43.809999999999995</v>
      </c>
      <c r="AC28" s="22"/>
      <c r="AD28" s="27">
        <v>3</v>
      </c>
      <c r="AE28" s="24">
        <f>AD28+AB28+Z28+V28+T28</f>
        <v>68.56</v>
      </c>
      <c r="AH28" s="25" t="s">
        <v>24</v>
      </c>
      <c r="AI28" s="26"/>
      <c r="AJ28" s="27">
        <f>6.58+5.58+4.58</f>
        <v>16.740000000000002</v>
      </c>
      <c r="AK28" s="22"/>
      <c r="AL28" s="27">
        <f>3.92+4.5</f>
        <v>8.42</v>
      </c>
      <c r="AM28" s="28"/>
      <c r="AN28" s="28"/>
      <c r="AO28" s="23"/>
      <c r="AP28" s="27">
        <v>1.83</v>
      </c>
      <c r="AQ28" s="22"/>
      <c r="AR28" s="27">
        <f>7.84+1.25+9.08+7.84+3.25+7.84</f>
        <v>37.1</v>
      </c>
      <c r="AS28" s="22"/>
      <c r="AT28" s="27">
        <f>3.92+1.5</f>
        <v>5.42</v>
      </c>
      <c r="AU28" s="24">
        <f>AT28+AR28+AP28+AL28+AJ28</f>
        <v>69.510000000000005</v>
      </c>
      <c r="AX28" s="25" t="s">
        <v>24</v>
      </c>
      <c r="AY28" s="26"/>
      <c r="AZ28" s="27"/>
      <c r="BA28" s="22"/>
      <c r="BB28" s="27"/>
      <c r="BC28" s="28"/>
      <c r="BD28" s="28"/>
      <c r="BE28" s="23"/>
      <c r="BF28" s="27"/>
      <c r="BG28" s="22"/>
      <c r="BH28" s="27"/>
      <c r="BI28" s="22"/>
      <c r="BJ28" s="27"/>
      <c r="BK28" s="24">
        <f>BJ28+BH28+BF28+BB28+AZ28</f>
        <v>0</v>
      </c>
      <c r="BN28" s="25" t="s">
        <v>24</v>
      </c>
      <c r="BO28" s="26"/>
      <c r="BP28" s="27"/>
      <c r="BQ28" s="22"/>
      <c r="BR28" s="27"/>
      <c r="BS28" s="28"/>
      <c r="BT28" s="28"/>
      <c r="BU28" s="23"/>
      <c r="BV28" s="27"/>
      <c r="BW28" s="22"/>
      <c r="BX28" s="27"/>
      <c r="BY28" s="22"/>
      <c r="BZ28" s="27"/>
      <c r="CA28" s="24">
        <f>BZ28+BX28+BV28+BR28+BP28</f>
        <v>0</v>
      </c>
      <c r="CC28" s="25" t="s">
        <v>24</v>
      </c>
      <c r="CD28" s="26"/>
      <c r="CE28" s="27"/>
      <c r="CF28" s="22"/>
      <c r="CG28" s="27"/>
      <c r="CH28" s="28"/>
      <c r="CI28" s="28"/>
      <c r="CJ28" s="23"/>
      <c r="CK28" s="27"/>
      <c r="CL28" s="22"/>
      <c r="CM28" s="27"/>
      <c r="CN28" s="22"/>
      <c r="CO28" s="27"/>
      <c r="CP28" s="24">
        <f>CO28+CM28+CK28+CG28+CE28</f>
        <v>0</v>
      </c>
      <c r="CR28" s="25" t="s">
        <v>24</v>
      </c>
      <c r="CS28" s="26"/>
      <c r="CT28" s="27">
        <f>T28+AJ28+AZ28+BP28+CE28</f>
        <v>26.740000000000002</v>
      </c>
      <c r="CU28" s="27"/>
      <c r="CV28" s="27">
        <f t="shared" ref="CV28:DD28" si="222">V28+AL28+BB28+BR28+CG28</f>
        <v>13.34</v>
      </c>
      <c r="CW28" s="27"/>
      <c r="CX28" s="27"/>
      <c r="CY28" s="27"/>
      <c r="CZ28" s="27">
        <f t="shared" si="222"/>
        <v>8.66</v>
      </c>
      <c r="DA28" s="27"/>
      <c r="DB28" s="27">
        <f t="shared" si="222"/>
        <v>80.91</v>
      </c>
      <c r="DC28" s="27"/>
      <c r="DD28" s="27">
        <f t="shared" si="222"/>
        <v>8.42</v>
      </c>
      <c r="DE28" s="24">
        <f>DD28+DB28+CZ28+CV28+CT28</f>
        <v>138.07</v>
      </c>
      <c r="DG28" s="25" t="s">
        <v>24</v>
      </c>
      <c r="DH28" s="26"/>
      <c r="DI28" s="27">
        <f>5.5+5.5</f>
        <v>11</v>
      </c>
      <c r="DJ28" s="22"/>
      <c r="DK28" s="27">
        <v>1.92</v>
      </c>
      <c r="DL28" s="28"/>
      <c r="DM28" s="28"/>
      <c r="DN28" s="23"/>
      <c r="DO28" s="27">
        <v>2</v>
      </c>
      <c r="DP28" s="22"/>
      <c r="DQ28" s="27">
        <f>7.83+6.75+2.33+7.83+2.33</f>
        <v>27.07</v>
      </c>
      <c r="DR28" s="22"/>
      <c r="DS28" s="27">
        <v>5</v>
      </c>
      <c r="DT28" s="24">
        <f>DS28+DQ28+DO28+DK28+DI28</f>
        <v>46.99</v>
      </c>
      <c r="DV28" s="25" t="s">
        <v>24</v>
      </c>
      <c r="DW28" s="26"/>
      <c r="DX28" s="27">
        <f>4.5+4.25</f>
        <v>8.75</v>
      </c>
      <c r="DY28" s="22"/>
      <c r="DZ28" s="27">
        <v>2.92</v>
      </c>
      <c r="EA28" s="28"/>
      <c r="EB28" s="28"/>
      <c r="EC28" s="23"/>
      <c r="ED28" s="27">
        <v>7</v>
      </c>
      <c r="EE28" s="22"/>
      <c r="EF28" s="27">
        <f>7.83+2.83+2.83+7.83+7.83</f>
        <v>29.15</v>
      </c>
      <c r="EG28" s="22"/>
      <c r="EH28" s="27">
        <v>5</v>
      </c>
      <c r="EI28" s="24">
        <f>EH28+EF28+ED28+DZ28+DX28</f>
        <v>52.82</v>
      </c>
      <c r="EK28" s="25" t="s">
        <v>24</v>
      </c>
      <c r="EL28" s="26"/>
      <c r="EM28" s="27">
        <f>6.01+6.01</f>
        <v>12.02</v>
      </c>
      <c r="EN28" s="22"/>
      <c r="EO28" s="27">
        <v>2</v>
      </c>
      <c r="EP28" s="28"/>
      <c r="EQ28" s="28"/>
      <c r="ER28" s="23"/>
      <c r="ES28" s="27">
        <v>4</v>
      </c>
      <c r="ET28" s="22"/>
      <c r="EU28" s="27">
        <f>1.83+6.84+2.83+7.83+7.83</f>
        <v>27.159999999999997</v>
      </c>
      <c r="EV28" s="22"/>
      <c r="EW28" s="27">
        <f>5.92+1</f>
        <v>6.92</v>
      </c>
      <c r="EX28" s="24">
        <f>EW28+EU28+ES28+EO28+EM28</f>
        <v>52.099999999999994</v>
      </c>
      <c r="EZ28" s="25" t="s">
        <v>24</v>
      </c>
      <c r="FA28" s="26"/>
      <c r="FB28" s="27">
        <f>1.5+3.5+4+3.17</f>
        <v>12.17</v>
      </c>
      <c r="FC28" s="22"/>
      <c r="FD28" s="27">
        <v>2</v>
      </c>
      <c r="FE28" s="28"/>
      <c r="FF28" s="28"/>
      <c r="FG28" s="23"/>
      <c r="FH28" s="27">
        <v>4</v>
      </c>
      <c r="FI28" s="22"/>
      <c r="FJ28" s="27">
        <f>4.83+12.5+1.83+1.83</f>
        <v>20.989999999999995</v>
      </c>
      <c r="FK28" s="22"/>
      <c r="FL28" s="27">
        <v>2.92</v>
      </c>
      <c r="FM28" s="24">
        <f>FL28+FJ28+FH28+FD28+FB28</f>
        <v>42.08</v>
      </c>
      <c r="FO28" s="25" t="s">
        <v>24</v>
      </c>
      <c r="FP28" s="26"/>
      <c r="FQ28" s="27"/>
      <c r="FR28" s="22"/>
      <c r="FS28" s="27"/>
      <c r="FT28" s="28"/>
      <c r="FU28" s="28"/>
      <c r="FV28" s="23"/>
      <c r="FW28" s="27"/>
      <c r="FX28" s="22"/>
      <c r="FY28" s="27"/>
      <c r="FZ28" s="22"/>
      <c r="GA28" s="27"/>
      <c r="GB28" s="24">
        <f>GA28+FY28+FW28+FS28+FQ28</f>
        <v>0</v>
      </c>
      <c r="GD28" s="25" t="s">
        <v>24</v>
      </c>
      <c r="GE28" s="26"/>
      <c r="GF28" s="27">
        <f>DI28+DX28+EM28+FB28+FQ28</f>
        <v>43.94</v>
      </c>
      <c r="GG28" s="27"/>
      <c r="GH28" s="27">
        <f t="shared" ref="GH28:GN28" si="223">DK28+DZ28+EO28+FD28+FS28</f>
        <v>8.84</v>
      </c>
      <c r="GI28" s="27"/>
      <c r="GJ28" s="27"/>
      <c r="GK28" s="27"/>
      <c r="GL28" s="27">
        <f t="shared" si="223"/>
        <v>17</v>
      </c>
      <c r="GM28" s="27"/>
      <c r="GN28" s="27">
        <f t="shared" si="223"/>
        <v>104.36999999999999</v>
      </c>
      <c r="GO28" s="27"/>
      <c r="GP28" s="27">
        <f>DS28+EH28+EW28+FL28+GA28</f>
        <v>19.840000000000003</v>
      </c>
      <c r="GQ28" s="44">
        <f>GF28+GH28+GL28+GN28+GP28</f>
        <v>193.98999999999998</v>
      </c>
      <c r="GT28" s="25" t="s">
        <v>24</v>
      </c>
      <c r="GU28" s="26"/>
      <c r="GV28" s="27">
        <f>GF28+CT28</f>
        <v>70.680000000000007</v>
      </c>
      <c r="GW28" s="27">
        <f t="shared" ref="GW28:HF28" si="224">GG28+CU28</f>
        <v>0</v>
      </c>
      <c r="GX28" s="27">
        <f t="shared" si="224"/>
        <v>22.18</v>
      </c>
      <c r="GY28" s="27">
        <f t="shared" si="224"/>
        <v>0</v>
      </c>
      <c r="GZ28" s="27">
        <f t="shared" si="224"/>
        <v>0</v>
      </c>
      <c r="HA28" s="27">
        <f t="shared" si="224"/>
        <v>0</v>
      </c>
      <c r="HB28" s="27">
        <f t="shared" si="224"/>
        <v>25.66</v>
      </c>
      <c r="HC28" s="27">
        <f t="shared" si="224"/>
        <v>0</v>
      </c>
      <c r="HD28" s="27">
        <f t="shared" si="224"/>
        <v>185.27999999999997</v>
      </c>
      <c r="HE28" s="27">
        <f t="shared" si="224"/>
        <v>0</v>
      </c>
      <c r="HF28" s="27">
        <f t="shared" si="224"/>
        <v>28.260000000000005</v>
      </c>
      <c r="HG28" s="44">
        <f>GV28+GX28+HB28+HD28+HF28</f>
        <v>332.05999999999995</v>
      </c>
      <c r="HI28" s="25" t="s">
        <v>24</v>
      </c>
      <c r="HJ28" s="26"/>
      <c r="HK28" s="27">
        <v>27.17</v>
      </c>
      <c r="HL28" s="22"/>
      <c r="HM28" s="27">
        <v>2.66</v>
      </c>
      <c r="HN28" s="28"/>
      <c r="HO28" s="28"/>
      <c r="HP28" s="23"/>
      <c r="HQ28" s="27">
        <v>7.25</v>
      </c>
      <c r="HR28" s="22"/>
      <c r="HS28" s="27">
        <v>32.67</v>
      </c>
      <c r="HT28" s="22"/>
      <c r="HU28" s="27">
        <v>2</v>
      </c>
      <c r="HV28" s="24">
        <f>HU28+HS28+HQ28+HM28+HK28</f>
        <v>71.75</v>
      </c>
      <c r="HY28" s="25" t="s">
        <v>24</v>
      </c>
      <c r="HZ28" s="26"/>
      <c r="IA28" s="27">
        <v>18.5</v>
      </c>
      <c r="IB28" s="22"/>
      <c r="IC28" s="27">
        <v>2.84</v>
      </c>
      <c r="ID28" s="28"/>
      <c r="IE28" s="28"/>
      <c r="IF28" s="23"/>
      <c r="IG28" s="27">
        <v>6.08</v>
      </c>
      <c r="IH28" s="22"/>
      <c r="II28" s="27">
        <v>31.67</v>
      </c>
      <c r="IJ28" s="22"/>
      <c r="IK28" s="27">
        <f>0.92+0.42</f>
        <v>1.34</v>
      </c>
      <c r="IL28" s="24">
        <f>IK28+II28+IG28+IC28+IA28</f>
        <v>60.430000000000007</v>
      </c>
      <c r="IO28" s="25" t="s">
        <v>24</v>
      </c>
      <c r="IP28" s="26"/>
      <c r="IQ28" s="27">
        <v>14.5</v>
      </c>
      <c r="IR28" s="22"/>
      <c r="IS28" s="27">
        <f>1.5+3.17</f>
        <v>4.67</v>
      </c>
      <c r="IT28" s="28"/>
      <c r="IU28" s="28"/>
      <c r="IV28" s="23"/>
      <c r="IW28" s="27">
        <v>2.25</v>
      </c>
      <c r="IX28" s="22"/>
      <c r="IY28" s="27">
        <v>32.51</v>
      </c>
      <c r="IZ28" s="22"/>
      <c r="JA28" s="27">
        <f>0.67+2.92+2.5</f>
        <v>6.09</v>
      </c>
      <c r="JB28" s="24">
        <f>JA28+IY28+IW28+IS28+IQ28</f>
        <v>60.019999999999996</v>
      </c>
      <c r="JE28" s="25" t="s">
        <v>24</v>
      </c>
      <c r="JF28" s="26"/>
      <c r="JG28" s="27">
        <v>19.5</v>
      </c>
      <c r="JH28" s="22"/>
      <c r="JI28" s="27">
        <v>3.75</v>
      </c>
      <c r="JJ28" s="28"/>
      <c r="JK28" s="28"/>
      <c r="JL28" s="23"/>
      <c r="JM28" s="27">
        <v>3.66</v>
      </c>
      <c r="JN28" s="22"/>
      <c r="JO28" s="27">
        <v>34.17</v>
      </c>
      <c r="JP28" s="22"/>
      <c r="JQ28" s="27">
        <f>1.92+0.92</f>
        <v>2.84</v>
      </c>
      <c r="JR28" s="24">
        <f>JQ28+JO28+JM28+JI28+JG28</f>
        <v>63.92</v>
      </c>
      <c r="JT28" s="25" t="s">
        <v>24</v>
      </c>
      <c r="JU28" s="26"/>
      <c r="JV28" s="27">
        <v>23.16</v>
      </c>
      <c r="JW28" s="22"/>
      <c r="JX28" s="27">
        <v>2.83</v>
      </c>
      <c r="JY28" s="28"/>
      <c r="JZ28" s="28"/>
      <c r="KA28" s="23"/>
      <c r="KB28" s="27">
        <v>5</v>
      </c>
      <c r="KC28" s="22"/>
      <c r="KD28" s="27">
        <v>8.67</v>
      </c>
      <c r="KE28" s="22"/>
      <c r="KF28" s="27">
        <v>1.83</v>
      </c>
      <c r="KG28" s="24">
        <f>KF28+KD28+KB28+JX28+JV28</f>
        <v>41.489999999999995</v>
      </c>
      <c r="KI28" s="25" t="s">
        <v>24</v>
      </c>
      <c r="KJ28" s="26"/>
      <c r="KK28" s="27"/>
      <c r="KL28" s="22"/>
      <c r="KM28" s="27"/>
      <c r="KN28" s="28"/>
      <c r="KO28" s="28"/>
      <c r="KP28" s="23"/>
      <c r="KQ28" s="27"/>
      <c r="KR28" s="22"/>
      <c r="KS28" s="27"/>
      <c r="KT28" s="22"/>
      <c r="KU28" s="27"/>
      <c r="KV28" s="24">
        <f>KU28+KS28+KQ28+KM28+KK28</f>
        <v>0</v>
      </c>
      <c r="KX28" s="25" t="s">
        <v>24</v>
      </c>
      <c r="KY28" s="26"/>
      <c r="KZ28" s="27">
        <f>HK28+IA28+IQ28+JG28+JV28</f>
        <v>102.83</v>
      </c>
      <c r="LA28" s="27"/>
      <c r="LB28" s="27">
        <f t="shared" ref="LB28:LJ28" si="225">HM28+IC28+IS28+JI28+JX28</f>
        <v>16.75</v>
      </c>
      <c r="LC28" s="27"/>
      <c r="LD28" s="27"/>
      <c r="LE28" s="27"/>
      <c r="LF28" s="27">
        <f t="shared" si="225"/>
        <v>24.240000000000002</v>
      </c>
      <c r="LG28" s="27"/>
      <c r="LH28" s="27">
        <f t="shared" si="225"/>
        <v>139.68999999999997</v>
      </c>
      <c r="LI28" s="27"/>
      <c r="LJ28" s="27">
        <f t="shared" si="225"/>
        <v>14.1</v>
      </c>
      <c r="LK28" s="44">
        <f>KZ28+LB28+LF28+LH28+LJ28</f>
        <v>297.61</v>
      </c>
      <c r="LN28" s="25" t="s">
        <v>24</v>
      </c>
      <c r="LO28" s="26"/>
      <c r="LP28" s="27">
        <f>KZ28+GV28</f>
        <v>173.51</v>
      </c>
      <c r="LQ28" s="27"/>
      <c r="LR28" s="27">
        <f>LB28+GX28</f>
        <v>38.93</v>
      </c>
      <c r="LS28" s="27"/>
      <c r="LT28" s="27"/>
      <c r="LU28" s="27"/>
      <c r="LV28" s="27">
        <f>LF28+HB28</f>
        <v>49.900000000000006</v>
      </c>
      <c r="LW28" s="27"/>
      <c r="LX28" s="27">
        <f>LH28+HD28</f>
        <v>324.96999999999991</v>
      </c>
      <c r="LY28" s="27"/>
      <c r="LZ28" s="27">
        <f>LJ28+HF28</f>
        <v>42.360000000000007</v>
      </c>
      <c r="MA28" s="44">
        <f>LP28+LR28+LV28+LX28+LZ28</f>
        <v>629.66999999999996</v>
      </c>
      <c r="MC28" s="25" t="s">
        <v>24</v>
      </c>
      <c r="MD28" s="26"/>
      <c r="ME28" s="27">
        <f>2+3.33+3.83+3.83</f>
        <v>12.99</v>
      </c>
      <c r="MF28" s="22"/>
      <c r="MG28" s="27">
        <f>2+1.5</f>
        <v>3.5</v>
      </c>
      <c r="MH28" s="28"/>
      <c r="MI28" s="28"/>
      <c r="MJ28" s="23"/>
      <c r="MK28" s="27">
        <f>4</f>
        <v>4</v>
      </c>
      <c r="ML28" s="22"/>
      <c r="MM28" s="27">
        <f>6.83+3.83+2.5+3+4.83+4.33+3</f>
        <v>28.32</v>
      </c>
      <c r="MN28" s="22"/>
      <c r="MO28" s="27">
        <f>4.92+5.42</f>
        <v>10.34</v>
      </c>
      <c r="MP28" s="24">
        <f>MO28+MM28+MK28+MG28+ME28</f>
        <v>59.15</v>
      </c>
      <c r="MS28" s="25" t="s">
        <v>24</v>
      </c>
      <c r="MT28" s="26"/>
      <c r="MU28" s="27">
        <f>3+3.58+3.58+3.58</f>
        <v>13.74</v>
      </c>
      <c r="MV28" s="22"/>
      <c r="MW28" s="27">
        <f>1.92+1.5</f>
        <v>3.42</v>
      </c>
      <c r="MX28" s="28"/>
      <c r="MY28" s="28"/>
      <c r="MZ28" s="23"/>
      <c r="NA28" s="27">
        <f>4+2</f>
        <v>6</v>
      </c>
      <c r="NB28" s="22"/>
      <c r="NC28" s="27">
        <f>1.25+4.83+2.25+4.83+2.25+4.83</f>
        <v>20.240000000000002</v>
      </c>
      <c r="ND28" s="22"/>
      <c r="NE28" s="27">
        <f>3+3.42</f>
        <v>6.42</v>
      </c>
      <c r="NF28" s="24">
        <f>NE28+NC28+NA28+MW28+MU28</f>
        <v>49.820000000000007</v>
      </c>
      <c r="NI28" s="25" t="s">
        <v>24</v>
      </c>
      <c r="NJ28" s="26"/>
      <c r="NK28" s="27">
        <f>2.75+3.58+4.33+4.83+4.83</f>
        <v>20.32</v>
      </c>
      <c r="NL28" s="22"/>
      <c r="NM28" s="27">
        <f>2.92</f>
        <v>2.92</v>
      </c>
      <c r="NN28" s="28"/>
      <c r="NO28" s="28"/>
      <c r="NP28" s="23"/>
      <c r="NQ28" s="27">
        <f>6+7</f>
        <v>13</v>
      </c>
      <c r="NR28" s="22"/>
      <c r="NS28" s="27">
        <f>4.83+1.5+2+4.83+6.83</f>
        <v>19.990000000000002</v>
      </c>
      <c r="NT28" s="22"/>
      <c r="NU28" s="27">
        <f>2</f>
        <v>2</v>
      </c>
      <c r="NV28" s="24">
        <f>NU28+NS28+NQ28+NM28+NK28</f>
        <v>58.230000000000004</v>
      </c>
      <c r="NY28" s="25" t="s">
        <v>24</v>
      </c>
      <c r="NZ28" s="26"/>
      <c r="OA28" s="27">
        <f>6.83+5.83+6.83</f>
        <v>19.490000000000002</v>
      </c>
      <c r="OB28" s="22"/>
      <c r="OC28" s="27">
        <f>3.92+3.92</f>
        <v>7.84</v>
      </c>
      <c r="OD28" s="28"/>
      <c r="OE28" s="28"/>
      <c r="OF28" s="23"/>
      <c r="OG28" s="27">
        <v>6</v>
      </c>
      <c r="OH28" s="22"/>
      <c r="OI28" s="27">
        <f>5+6.83+5.58+6.83</f>
        <v>24.240000000000002</v>
      </c>
      <c r="OJ28" s="22"/>
      <c r="OK28" s="27">
        <f>2+1.92</f>
        <v>3.92</v>
      </c>
      <c r="OL28" s="24">
        <f>OK28+OI28+OG28+OC28+OA28</f>
        <v>61.49</v>
      </c>
      <c r="ON28" s="25" t="s">
        <v>24</v>
      </c>
      <c r="OO28" s="26"/>
      <c r="OP28" s="27">
        <f>3+6.83+5.83</f>
        <v>15.66</v>
      </c>
      <c r="OQ28" s="22"/>
      <c r="OR28" s="27">
        <f>3.92+2.42</f>
        <v>6.34</v>
      </c>
      <c r="OS28" s="28"/>
      <c r="OT28" s="28"/>
      <c r="OU28" s="23"/>
      <c r="OV28" s="27">
        <v>6</v>
      </c>
      <c r="OW28" s="22"/>
      <c r="OX28" s="27">
        <f>6.34+6.33+6.84</f>
        <v>19.509999999999998</v>
      </c>
      <c r="OY28" s="22"/>
      <c r="OZ28" s="27">
        <f>3+4.42</f>
        <v>7.42</v>
      </c>
      <c r="PA28" s="24">
        <f>OZ28+OX28+OV28+OR28+OP28</f>
        <v>54.929999999999993</v>
      </c>
      <c r="PD28" s="24"/>
      <c r="PE28" s="25" t="s">
        <v>24</v>
      </c>
      <c r="PF28" s="26"/>
      <c r="PG28" s="27">
        <f>+OP28+OA28+NK28+MU28+ME28</f>
        <v>82.2</v>
      </c>
      <c r="PH28" s="27"/>
      <c r="PI28" s="27">
        <f>+OR28+OC28+NM28+MW28+MG28</f>
        <v>24.020000000000003</v>
      </c>
      <c r="PJ28" s="27"/>
      <c r="PK28" s="27"/>
      <c r="PL28" s="27"/>
      <c r="PM28" s="27">
        <f>+OV28+OG28+NQ28+NA28+MK28</f>
        <v>35</v>
      </c>
      <c r="PN28" s="27"/>
      <c r="PO28" s="27">
        <f>+OX28+OI28+NS28+NC28+MM28</f>
        <v>112.30000000000001</v>
      </c>
      <c r="PP28" s="27"/>
      <c r="PQ28" s="27">
        <f>+OZ28+OK28+NU28+NE28+MO28</f>
        <v>30.099999999999998</v>
      </c>
      <c r="PR28" s="44">
        <f>PG28+PI28+PM28+PO28+PQ28</f>
        <v>283.62</v>
      </c>
      <c r="PT28" s="25" t="s">
        <v>24</v>
      </c>
      <c r="PU28" s="26"/>
      <c r="PV28" s="27">
        <f>PG28+LP28</f>
        <v>255.70999999999998</v>
      </c>
      <c r="PW28" s="27"/>
      <c r="PX28" s="27">
        <f>PI28+LR28</f>
        <v>62.95</v>
      </c>
      <c r="PY28" s="27"/>
      <c r="PZ28" s="27"/>
      <c r="QA28" s="27"/>
      <c r="QB28" s="27">
        <f>PM28+LV28</f>
        <v>84.9</v>
      </c>
      <c r="QC28" s="27"/>
      <c r="QD28" s="27">
        <f>PO28+LX28</f>
        <v>437.26999999999992</v>
      </c>
      <c r="QE28" s="27"/>
      <c r="QF28" s="27">
        <f>PQ28+LZ28</f>
        <v>72.460000000000008</v>
      </c>
      <c r="QG28" s="44">
        <f>PV28+PX28+QB28+QD28+QF28</f>
        <v>913.29</v>
      </c>
      <c r="QI28" s="25" t="s">
        <v>24</v>
      </c>
      <c r="QJ28" s="26"/>
      <c r="QK28" s="27">
        <v>34.32</v>
      </c>
      <c r="QL28" s="22"/>
      <c r="QM28" s="27">
        <v>3.67</v>
      </c>
      <c r="QN28" s="28"/>
      <c r="QO28" s="28"/>
      <c r="QP28" s="23"/>
      <c r="QQ28" s="27">
        <v>7.17</v>
      </c>
      <c r="QR28" s="22"/>
      <c r="QS28" s="27">
        <v>27.65</v>
      </c>
      <c r="QT28" s="22"/>
      <c r="QU28" s="27">
        <v>3.42</v>
      </c>
      <c r="QV28" s="24">
        <f>QU28+QS28+QQ28+QM28+QK28</f>
        <v>76.23</v>
      </c>
      <c r="QX28" s="25" t="s">
        <v>24</v>
      </c>
      <c r="QY28" s="26"/>
      <c r="QZ28" s="27">
        <v>32.35</v>
      </c>
      <c r="RA28" s="22"/>
      <c r="RB28" s="27">
        <v>4.5</v>
      </c>
      <c r="RC28" s="28"/>
      <c r="RD28" s="28"/>
      <c r="RE28" s="23"/>
      <c r="RF28" s="27">
        <v>7</v>
      </c>
      <c r="RG28" s="22"/>
      <c r="RH28" s="27">
        <v>30.35</v>
      </c>
      <c r="RI28" s="22"/>
      <c r="RJ28" s="27">
        <v>3</v>
      </c>
      <c r="RK28" s="24">
        <f>RJ28+RH28+RF28+RB28+QZ28</f>
        <v>77.2</v>
      </c>
      <c r="RM28" s="25" t="s">
        <v>24</v>
      </c>
      <c r="RN28" s="26"/>
      <c r="RO28" s="27">
        <v>33.32</v>
      </c>
      <c r="RP28" s="22"/>
      <c r="RQ28" s="27">
        <v>1.66</v>
      </c>
      <c r="RR28" s="28"/>
      <c r="RS28" s="28"/>
      <c r="RT28" s="23"/>
      <c r="RU28" s="27">
        <v>7.83</v>
      </c>
      <c r="RV28" s="22"/>
      <c r="RW28" s="27">
        <v>38.15</v>
      </c>
      <c r="RX28" s="22"/>
      <c r="RY28" s="27">
        <v>3.83</v>
      </c>
      <c r="RZ28" s="24">
        <f>RY28+RW28+RU28+RQ28+RO28</f>
        <v>84.789999999999992</v>
      </c>
      <c r="SB28" s="25" t="s">
        <v>24</v>
      </c>
      <c r="SC28" s="26"/>
      <c r="SD28" s="27">
        <v>28.5</v>
      </c>
      <c r="SE28" s="22"/>
      <c r="SF28" s="27">
        <v>5.84</v>
      </c>
      <c r="SG28" s="28"/>
      <c r="SH28" s="28"/>
      <c r="SI28" s="23"/>
      <c r="SJ28" s="27">
        <v>6</v>
      </c>
      <c r="SK28" s="22"/>
      <c r="SL28" s="27">
        <v>38.85</v>
      </c>
      <c r="SM28" s="22"/>
      <c r="SN28" s="27">
        <v>9.58</v>
      </c>
      <c r="SO28" s="24">
        <f>SN28+SL28+SJ28+SF28+SD28</f>
        <v>88.77</v>
      </c>
      <c r="SQ28" s="25" t="s">
        <v>24</v>
      </c>
      <c r="SR28" s="26"/>
      <c r="SS28" s="27">
        <v>15.68</v>
      </c>
      <c r="ST28" s="22"/>
      <c r="SU28" s="27">
        <v>7.08</v>
      </c>
      <c r="SV28" s="28"/>
      <c r="SW28" s="28"/>
      <c r="SX28" s="23"/>
      <c r="SY28" s="27">
        <v>5.83</v>
      </c>
      <c r="SZ28" s="22"/>
      <c r="TA28" s="27">
        <v>52.56</v>
      </c>
      <c r="TB28" s="22"/>
      <c r="TC28" s="27">
        <v>8.34</v>
      </c>
      <c r="TD28" s="24">
        <f>TC28+TA28+SY28+SU28+SS28</f>
        <v>89.490000000000009</v>
      </c>
      <c r="TH28" s="25" t="s">
        <v>24</v>
      </c>
      <c r="TI28" s="26"/>
      <c r="TJ28" s="27">
        <f>+SS28+SD28+RO28+QZ28+QK28</f>
        <v>144.16999999999999</v>
      </c>
      <c r="TK28" s="27"/>
      <c r="TL28" s="27">
        <f>+SU28+SF28+RQ28+RB28+QM28</f>
        <v>22.75</v>
      </c>
      <c r="TM28" s="27"/>
      <c r="TN28" s="27"/>
      <c r="TO28" s="27"/>
      <c r="TP28" s="27">
        <f>+SY28+SJ28+RU28+RF28+QQ28</f>
        <v>33.83</v>
      </c>
      <c r="TQ28" s="27"/>
      <c r="TR28" s="27">
        <f>+TA28+SL28+RW28+RH28+QS28</f>
        <v>187.56</v>
      </c>
      <c r="TS28" s="27"/>
      <c r="TT28" s="27">
        <f>+TC28+SN28+RY28+RJ28+QU28</f>
        <v>28.17</v>
      </c>
      <c r="TU28" s="44">
        <f>TJ28+TL28+TP28+TR28+TT28</f>
        <v>416.48</v>
      </c>
      <c r="TW28" s="25" t="s">
        <v>24</v>
      </c>
      <c r="TX28" s="26"/>
      <c r="TY28" s="27">
        <f>TJ28+PV28</f>
        <v>399.88</v>
      </c>
      <c r="TZ28" s="27"/>
      <c r="UA28" s="27">
        <f>TL28+PX28</f>
        <v>85.7</v>
      </c>
      <c r="UB28" s="27"/>
      <c r="UC28" s="27"/>
      <c r="UD28" s="27"/>
      <c r="UE28" s="27">
        <f>TP28+QB28</f>
        <v>118.73</v>
      </c>
      <c r="UF28" s="27"/>
      <c r="UG28" s="27">
        <f>TR28+QD28</f>
        <v>624.82999999999993</v>
      </c>
      <c r="UH28" s="27"/>
      <c r="UI28" s="27">
        <f>TT28+QF28</f>
        <v>100.63000000000001</v>
      </c>
      <c r="UJ28" s="44">
        <f>TY28+UA28+UE28+UG28+UI28</f>
        <v>1329.77</v>
      </c>
    </row>
    <row r="29" spans="1:556" x14ac:dyDescent="0.25">
      <c r="R29" s="29" t="s">
        <v>25</v>
      </c>
      <c r="T29" s="30">
        <f>T27/T28</f>
        <v>1.1873863461538463</v>
      </c>
      <c r="V29" s="30">
        <f>V27/V28</f>
        <v>1.51293481416957</v>
      </c>
      <c r="W29" s="31"/>
      <c r="X29" s="31"/>
      <c r="Z29" s="30">
        <f>Z27/Z28</f>
        <v>1.5349923307536777</v>
      </c>
      <c r="AB29" s="30">
        <f>AB27/AB28</f>
        <v>0.75732089868588404</v>
      </c>
      <c r="AD29" s="30">
        <f>AD27/AD28</f>
        <v>1.3327714285714285</v>
      </c>
      <c r="AE29">
        <f>AE27/AE28</f>
        <v>0.97692595133376925</v>
      </c>
      <c r="AH29" s="29" t="s">
        <v>25</v>
      </c>
      <c r="AJ29" s="30">
        <f>AJ27/AJ28</f>
        <v>1.3561330147351651</v>
      </c>
      <c r="AL29" s="30">
        <f>AL27/AL28</f>
        <v>0.99912340233005315</v>
      </c>
      <c r="AM29" s="31"/>
      <c r="AN29" s="31"/>
      <c r="AP29" s="30">
        <f>AP27/AP28</f>
        <v>1.6879234972677593</v>
      </c>
      <c r="AR29" s="30">
        <f>AR27/AR28</f>
        <v>0.7687681940700809</v>
      </c>
      <c r="AT29" s="30">
        <f>AT27/AT28</f>
        <v>1.783136531365314</v>
      </c>
      <c r="AU29">
        <f>AU27/AU28</f>
        <v>1.0414197340567648</v>
      </c>
      <c r="AX29" s="29" t="s">
        <v>25</v>
      </c>
      <c r="AZ29" s="30" t="e">
        <f>AZ27/AZ28</f>
        <v>#DIV/0!</v>
      </c>
      <c r="BB29" s="30" t="e">
        <f>BB27/BB28</f>
        <v>#DIV/0!</v>
      </c>
      <c r="BC29" s="31"/>
      <c r="BD29" s="31"/>
      <c r="BF29" s="30" t="e">
        <f>BF27/BF28</f>
        <v>#DIV/0!</v>
      </c>
      <c r="BH29" s="30" t="e">
        <f>BH27/BH28</f>
        <v>#DIV/0!</v>
      </c>
      <c r="BJ29" s="30" t="e">
        <f>BJ27/BJ28</f>
        <v>#DIV/0!</v>
      </c>
      <c r="BK29" t="e">
        <f>BK27/BK28</f>
        <v>#DIV/0!</v>
      </c>
      <c r="BN29" s="29" t="s">
        <v>25</v>
      </c>
      <c r="BP29" s="30" t="e">
        <f>BP27/BP28</f>
        <v>#DIV/0!</v>
      </c>
      <c r="BR29" s="30" t="e">
        <f>BR27/BR28</f>
        <v>#DIV/0!</v>
      </c>
      <c r="BS29" s="31"/>
      <c r="BT29" s="31"/>
      <c r="BV29" s="30" t="e">
        <f>BV27/BV28</f>
        <v>#DIV/0!</v>
      </c>
      <c r="BX29" s="30" t="e">
        <f>BX27/BX28</f>
        <v>#DIV/0!</v>
      </c>
      <c r="BZ29" s="30" t="e">
        <f>BZ27/BZ28</f>
        <v>#DIV/0!</v>
      </c>
      <c r="CA29" t="e">
        <f>CA27/CA28</f>
        <v>#DIV/0!</v>
      </c>
      <c r="CC29" s="29" t="s">
        <v>25</v>
      </c>
      <c r="CE29" s="30" t="e">
        <f>CE27/CE28</f>
        <v>#DIV/0!</v>
      </c>
      <c r="CG29" s="30" t="e">
        <f>CG27/CG28</f>
        <v>#DIV/0!</v>
      </c>
      <c r="CH29" s="31"/>
      <c r="CI29" s="31"/>
      <c r="CK29" s="30" t="e">
        <f>CK27/CK28</f>
        <v>#DIV/0!</v>
      </c>
      <c r="CM29" s="30" t="e">
        <f>CM27/CM28</f>
        <v>#DIV/0!</v>
      </c>
      <c r="CO29" s="30" t="e">
        <f>CO27/CO28</f>
        <v>#DIV/0!</v>
      </c>
      <c r="CP29" t="e">
        <f>CP27/CP28</f>
        <v>#DIV/0!</v>
      </c>
      <c r="CR29" s="29" t="s">
        <v>25</v>
      </c>
      <c r="CT29" s="30">
        <f>CT27/CT28</f>
        <v>1.2930265567765564</v>
      </c>
      <c r="CV29" s="30">
        <f>CV27/CV28</f>
        <v>1.1886250624687655</v>
      </c>
      <c r="CW29" s="31"/>
      <c r="CX29" s="31"/>
      <c r="CZ29" s="30">
        <f>CZ27/CZ28</f>
        <v>1.5673091938854062</v>
      </c>
      <c r="DB29" s="30">
        <f>DB27/DB28</f>
        <v>0.76256987481681604</v>
      </c>
      <c r="DD29" s="30">
        <f>DD27/DD28</f>
        <v>1.6226739056667798</v>
      </c>
      <c r="DE29">
        <f>DE27/DE28</f>
        <v>1.0093947196185193</v>
      </c>
      <c r="DG29" s="29" t="s">
        <v>25</v>
      </c>
      <c r="DI29" s="30">
        <f>DI27/DI28</f>
        <v>1.0187412587412588</v>
      </c>
      <c r="DK29" s="30">
        <f>DK27/DK28</f>
        <v>1.2300998263888892</v>
      </c>
      <c r="DL29" s="31"/>
      <c r="DM29" s="31"/>
      <c r="DO29" s="30">
        <f>DO27/DO28</f>
        <v>1.4946309523809522</v>
      </c>
      <c r="DQ29" s="30">
        <f>DQ27/DQ28</f>
        <v>1.1430214435238448</v>
      </c>
      <c r="DS29" s="30">
        <f>DS27/DS28</f>
        <v>0.91327428571428582</v>
      </c>
      <c r="DT29">
        <f>DT27/DT28</f>
        <v>1.1080053058596366</v>
      </c>
      <c r="DV29" s="29" t="s">
        <v>25</v>
      </c>
      <c r="DX29" s="30">
        <f>DX27/DX28</f>
        <v>1.475512967032967</v>
      </c>
      <c r="DZ29" s="30">
        <f>DZ27/DZ28</f>
        <v>1.0263454011741682</v>
      </c>
      <c r="EA29" s="31"/>
      <c r="EB29" s="31"/>
      <c r="ED29" s="30">
        <f>ED27/ED28</f>
        <v>1.5288326530612246</v>
      </c>
      <c r="EF29" s="30">
        <f>EF27/EF28</f>
        <v>0.96570154373927952</v>
      </c>
      <c r="EH29" s="30">
        <f>EH27/EH28</f>
        <v>1.0605485714285714</v>
      </c>
      <c r="EI29">
        <f>EI27/EI28</f>
        <v>1.1371154574316256</v>
      </c>
      <c r="EK29" s="29" t="s">
        <v>25</v>
      </c>
      <c r="EM29" s="30">
        <f>EM27/EM28</f>
        <v>1.2200281581978754</v>
      </c>
      <c r="EO29" s="30">
        <f>EO27/EO28</f>
        <v>2.2033309523809521</v>
      </c>
      <c r="EP29" s="31"/>
      <c r="EQ29" s="31"/>
      <c r="ES29" s="30">
        <f>ES27/ES28</f>
        <v>1.63051875</v>
      </c>
      <c r="EU29" s="30">
        <f>EU27/EU28</f>
        <v>1.0571858124693176</v>
      </c>
      <c r="EW29" s="30">
        <f>EW27/EW28</f>
        <v>1.1684351775392239</v>
      </c>
      <c r="EX29">
        <f>EX27/EX28</f>
        <v>1.1975472833308727</v>
      </c>
      <c r="EZ29" s="29" t="s">
        <v>25</v>
      </c>
      <c r="FB29" s="30">
        <f>FB27/FB28</f>
        <v>1.1088414133114215</v>
      </c>
      <c r="FD29" s="30">
        <f>FD27/FD28</f>
        <v>1.4088000000000001</v>
      </c>
      <c r="FE29" s="31"/>
      <c r="FF29" s="31"/>
      <c r="FH29" s="30">
        <f>FH27/FH28</f>
        <v>2.1453571428571427</v>
      </c>
      <c r="FJ29" s="30">
        <f>FJ27/FJ28</f>
        <v>1.0712493477619731</v>
      </c>
      <c r="FL29" s="30">
        <f>FL27/FL28</f>
        <v>1.1621823724220985</v>
      </c>
      <c r="FM29">
        <f>FM27/FM28</f>
        <v>1.2065761622724551</v>
      </c>
      <c r="FO29" s="29" t="s">
        <v>25</v>
      </c>
      <c r="FQ29" s="30" t="e">
        <f>FQ27/FQ28</f>
        <v>#DIV/0!</v>
      </c>
      <c r="FS29" s="30" t="e">
        <f>FS27/FS28</f>
        <v>#DIV/0!</v>
      </c>
      <c r="FT29" s="31"/>
      <c r="FU29" s="31"/>
      <c r="FW29" s="30" t="e">
        <f>FW27/FW28</f>
        <v>#DIV/0!</v>
      </c>
      <c r="FY29" s="30" t="e">
        <f>FY27/FY28</f>
        <v>#DIV/0!</v>
      </c>
      <c r="GA29" s="30" t="e">
        <f>GA27/GA28</f>
        <v>#DIV/0!</v>
      </c>
      <c r="GB29" t="e">
        <f>GB27/GB28</f>
        <v>#DIV/0!</v>
      </c>
      <c r="GD29" s="29" t="s">
        <v>25</v>
      </c>
      <c r="GF29" s="30">
        <f>GF27/GF28</f>
        <v>1.1897184972514967</v>
      </c>
      <c r="GG29" s="30"/>
      <c r="GH29" s="30">
        <f>GH27/GH28</f>
        <v>1.5252110267183798</v>
      </c>
      <c r="GI29" s="30"/>
      <c r="GJ29" s="30"/>
      <c r="GK29" s="30"/>
      <c r="GL29" s="30">
        <f t="shared" ref="GL29:GQ29" si="226">GL27/GL28</f>
        <v>1.6937996498599439</v>
      </c>
      <c r="GM29" s="30"/>
      <c r="GN29" s="30">
        <f t="shared" si="226"/>
        <v>1.0567258882090733</v>
      </c>
      <c r="GO29" s="30"/>
      <c r="GP29" s="30">
        <f t="shared" si="226"/>
        <v>1.0760210807337822</v>
      </c>
      <c r="GQ29" s="30">
        <f t="shared" si="226"/>
        <v>1.1660004612978994</v>
      </c>
      <c r="GT29" s="29" t="s">
        <v>25</v>
      </c>
      <c r="GV29" s="30">
        <f>GV27/GV28</f>
        <v>1.2288025027933771</v>
      </c>
      <c r="GW29" s="30"/>
      <c r="GX29" s="30">
        <f>GX27/GX28</f>
        <v>1.3227738417278543</v>
      </c>
      <c r="GY29" s="30"/>
      <c r="GZ29" s="30"/>
      <c r="HA29" s="30"/>
      <c r="HB29" s="30">
        <f t="shared" ref="HB29" si="227">HB27/HB28</f>
        <v>1.6511103533385294</v>
      </c>
      <c r="HC29" s="30"/>
      <c r="HD29" s="30">
        <f t="shared" ref="HD29" si="228">HD27/HD28</f>
        <v>0.92827077679085468</v>
      </c>
      <c r="HE29" s="30"/>
      <c r="HF29" s="30">
        <f t="shared" ref="HF29" si="229">HF27/HF28</f>
        <v>1.2388949938949938</v>
      </c>
      <c r="HG29" s="30">
        <f t="shared" ref="HG29" si="230">HG27/HG28</f>
        <v>1.1008840523547205</v>
      </c>
      <c r="HI29" s="29" t="s">
        <v>25</v>
      </c>
      <c r="HK29" s="30">
        <f>HK27/HK28</f>
        <v>1.0308049035984259</v>
      </c>
      <c r="HM29" s="30">
        <f>HM27/HM28</f>
        <v>1.8715726817042602</v>
      </c>
      <c r="HN29" s="31"/>
      <c r="HO29" s="31"/>
      <c r="HQ29" s="30">
        <f>HQ27/HQ28</f>
        <v>0.93066206896551729</v>
      </c>
      <c r="HS29" s="30">
        <f>HS27/HS28</f>
        <v>1.1847036016732986</v>
      </c>
      <c r="HU29" s="30">
        <f>HU27/HU28</f>
        <v>0.75311428571428574</v>
      </c>
      <c r="HV29">
        <f>HV27/HV28</f>
        <v>1.1141902132710497</v>
      </c>
      <c r="HY29" s="29" t="s">
        <v>25</v>
      </c>
      <c r="IA29" s="30">
        <f>IA27/IA28</f>
        <v>0.97612557172557179</v>
      </c>
      <c r="IC29" s="30">
        <f>IC27/IC28</f>
        <v>0.82484699865861832</v>
      </c>
      <c r="ID29" s="31"/>
      <c r="IE29" s="31"/>
      <c r="IG29" s="30">
        <f>IG27/IG28</f>
        <v>1.314967105263158</v>
      </c>
      <c r="II29" s="30">
        <f>II27/II28</f>
        <v>0.80937044220909071</v>
      </c>
      <c r="IK29" s="30">
        <f>IK27/IK28</f>
        <v>2.368017057569296</v>
      </c>
      <c r="IL29">
        <f>IL27/IL28</f>
        <v>0.94657940286311937</v>
      </c>
      <c r="IO29" s="29" t="s">
        <v>25</v>
      </c>
      <c r="IQ29" s="30">
        <f>IQ27/IQ28</f>
        <v>0.9511515030946065</v>
      </c>
      <c r="IS29" s="30">
        <f>IS27/IS28</f>
        <v>1.8450754563067198</v>
      </c>
      <c r="IT29" s="31"/>
      <c r="IU29" s="31"/>
      <c r="IW29" s="30">
        <f>IW27/IW28</f>
        <v>1.1229629629629629</v>
      </c>
      <c r="IY29" s="30">
        <f>IY27/IY28</f>
        <v>1.3441699989746745</v>
      </c>
      <c r="JA29" s="30">
        <f>JA27/JA28</f>
        <v>0.75137227304714993</v>
      </c>
      <c r="JB29">
        <f>JB27/JB28</f>
        <v>1.2197549092305007</v>
      </c>
      <c r="JE29" s="29" t="s">
        <v>25</v>
      </c>
      <c r="JG29" s="30">
        <f>JG27/JG28</f>
        <v>0.75428270874424719</v>
      </c>
      <c r="JI29" s="30">
        <f>JI27/JI28</f>
        <v>1.084748888888889</v>
      </c>
      <c r="JJ29" s="31"/>
      <c r="JK29" s="31"/>
      <c r="JM29" s="30">
        <f>JM27/JM28</f>
        <v>1.1773793260473588</v>
      </c>
      <c r="JO29" s="30">
        <f>JO27/JO28</f>
        <v>1.1466316875008711</v>
      </c>
      <c r="JQ29" s="30">
        <f>JQ27/JQ28</f>
        <v>1.0858148893360162</v>
      </c>
      <c r="JR29">
        <f>JR27/JR28</f>
        <v>1.0223662161263851</v>
      </c>
      <c r="JT29" s="29" t="s">
        <v>25</v>
      </c>
      <c r="JV29" s="30">
        <f>JV27/JV28</f>
        <v>0.74815384061821888</v>
      </c>
      <c r="JX29" s="30">
        <f>JX27/JX28</f>
        <v>0.75972909305064773</v>
      </c>
      <c r="JY29" s="31"/>
      <c r="JZ29" s="31"/>
      <c r="KB29" s="30">
        <f>KB27/KB28</f>
        <v>1.1842133333333336</v>
      </c>
      <c r="KD29" s="30">
        <f>KD27/KD28</f>
        <v>0.40204317020926011</v>
      </c>
      <c r="KF29" s="30">
        <f>KF27/KF28</f>
        <v>1.879687743950039</v>
      </c>
      <c r="KG29">
        <f>KG27/KG28</f>
        <v>0.77907654388673919</v>
      </c>
      <c r="KI29" s="29" t="s">
        <v>25</v>
      </c>
      <c r="KK29" s="30" t="e">
        <f>KK27/KK28</f>
        <v>#DIV/0!</v>
      </c>
      <c r="KM29" s="30" t="e">
        <f>KM27/KM28</f>
        <v>#DIV/0!</v>
      </c>
      <c r="KN29" s="31"/>
      <c r="KO29" s="31"/>
      <c r="KQ29" s="30" t="e">
        <f>KQ27/KQ28</f>
        <v>#DIV/0!</v>
      </c>
      <c r="KS29" s="30" t="e">
        <f>KS27/KS28</f>
        <v>#DIV/0!</v>
      </c>
      <c r="KU29" s="30" t="e">
        <f>KU27/KU28</f>
        <v>#DIV/0!</v>
      </c>
      <c r="KV29" t="e">
        <f>KV27/KV28</f>
        <v>#DIV/0!</v>
      </c>
      <c r="KX29" s="29" t="s">
        <v>25</v>
      </c>
      <c r="KZ29" s="30">
        <f>KZ27/KZ28</f>
        <v>0.89363750726242219</v>
      </c>
      <c r="LA29" s="30"/>
      <c r="LB29" s="30">
        <f>LB27/LB28</f>
        <v>1.322704051172708</v>
      </c>
      <c r="LC29" s="30"/>
      <c r="LD29" s="30"/>
      <c r="LE29" s="30"/>
      <c r="LF29" s="30">
        <f t="shared" ref="LF29" si="231">LF27/LF28</f>
        <v>1.1344571644664465</v>
      </c>
      <c r="LG29" s="30"/>
      <c r="LH29" s="30">
        <f t="shared" ref="LH29" si="232">LH27/LH28</f>
        <v>1.0788325168996657</v>
      </c>
      <c r="LI29" s="30"/>
      <c r="LJ29" s="30">
        <f t="shared" ref="LJ29:LK29" si="233">LJ27/LJ28</f>
        <v>1.1190618034447823</v>
      </c>
      <c r="LK29" s="30">
        <f t="shared" si="233"/>
        <v>1.0350060989546388</v>
      </c>
      <c r="LN29" s="29" t="s">
        <v>25</v>
      </c>
      <c r="LP29" s="30">
        <f>LP27/LP28</f>
        <v>1.030168323262237</v>
      </c>
      <c r="LQ29" s="30"/>
      <c r="LR29" s="30">
        <f>LR27/LR28</f>
        <v>1.3227438136826783</v>
      </c>
      <c r="LS29" s="30"/>
      <c r="LT29" s="30"/>
      <c r="LU29" s="30"/>
      <c r="LV29" s="30">
        <f t="shared" ref="LV29" si="234">LV27/LV28</f>
        <v>1.400134936539746</v>
      </c>
      <c r="LW29" s="30"/>
      <c r="LX29" s="30">
        <f t="shared" ref="LX29" si="235">LX27/LX28</f>
        <v>0.99299050315267223</v>
      </c>
      <c r="LY29" s="30"/>
      <c r="LZ29" s="30">
        <f t="shared" ref="LZ29:MA29" si="236">LZ27/LZ28</f>
        <v>1.1990071755440026</v>
      </c>
      <c r="MA29" s="30">
        <f t="shared" si="236"/>
        <v>1.0697472065284968</v>
      </c>
      <c r="MC29" s="29" t="s">
        <v>25</v>
      </c>
      <c r="ME29" s="30">
        <f>ME27/ME28</f>
        <v>0.78594777047432929</v>
      </c>
      <c r="MG29" s="30">
        <f>MG27/MG28</f>
        <v>0.81477142857142848</v>
      </c>
      <c r="MH29" s="31"/>
      <c r="MI29" s="31"/>
      <c r="MK29" s="30">
        <f>MK27/MK28</f>
        <v>1.7047416666666666</v>
      </c>
      <c r="MM29" s="30">
        <f>MM27/MM28</f>
        <v>0.61878800107613652</v>
      </c>
      <c r="MO29" s="30">
        <f>MO27/MO28</f>
        <v>1.0765270899313453</v>
      </c>
      <c r="MP29">
        <f>MP27/MP28</f>
        <v>0.82054935765840242</v>
      </c>
      <c r="MS29" s="29" t="s">
        <v>25</v>
      </c>
      <c r="MU29" s="30">
        <f>MU27/MU28</f>
        <v>0.61228156608069273</v>
      </c>
      <c r="MW29" s="30">
        <f>MW27/MW28</f>
        <v>0.19311403508771929</v>
      </c>
      <c r="MX29" s="31"/>
      <c r="MY29" s="31"/>
      <c r="NA29" s="30">
        <f>NA27/NA28</f>
        <v>1.0182611111111111</v>
      </c>
      <c r="NC29" s="30">
        <f>NC27/NC28</f>
        <v>0.85105895915678509</v>
      </c>
      <c r="NE29" s="30">
        <f>NE27/NE28</f>
        <v>0.69524254561637744</v>
      </c>
      <c r="NF29">
        <f>NF27/NF28</f>
        <v>0.74009746810128174</v>
      </c>
      <c r="NI29" s="29" t="s">
        <v>25</v>
      </c>
      <c r="NK29" s="30">
        <f>NK27/NK28</f>
        <v>0.7529686553603876</v>
      </c>
      <c r="NM29" s="30">
        <f>NM27/NM28</f>
        <v>1.1905878995433792</v>
      </c>
      <c r="NN29" s="31"/>
      <c r="NO29" s="31"/>
      <c r="NQ29" s="30">
        <f>NQ27/NQ28</f>
        <v>0.59144679487179475</v>
      </c>
      <c r="NS29" s="30">
        <f>NS27/NS28</f>
        <v>0.57979632673479597</v>
      </c>
      <c r="NU29" s="30">
        <f>NU27/NU28</f>
        <v>1.5819142857142858</v>
      </c>
      <c r="NV29">
        <f>NV27/NV28</f>
        <v>0.70787575510527589</v>
      </c>
      <c r="NY29" s="29" t="s">
        <v>25</v>
      </c>
      <c r="OA29" s="30">
        <f>OA27/OA28</f>
        <v>1.03396202523319</v>
      </c>
      <c r="OC29" s="30">
        <f>OC27/OC28</f>
        <v>1.142059645286686</v>
      </c>
      <c r="OD29" s="31"/>
      <c r="OE29" s="31"/>
      <c r="OG29" s="30">
        <f>OG27/OG28</f>
        <v>1.851792857142857</v>
      </c>
      <c r="OI29" s="30">
        <f>OI27/OI28</f>
        <v>0.91662109068049658</v>
      </c>
      <c r="OK29" s="30">
        <f>OK27/OK28</f>
        <v>1.6464896837856022</v>
      </c>
      <c r="OL29">
        <f>OL27/OL28</f>
        <v>1.1203376066390378</v>
      </c>
      <c r="ON29" s="29" t="s">
        <v>25</v>
      </c>
      <c r="OP29" s="30">
        <f>OP27/OP28</f>
        <v>0.92838974031502752</v>
      </c>
      <c r="OR29" s="30">
        <f>OR27/OR28</f>
        <v>1.3787280306444345</v>
      </c>
      <c r="OS29" s="31"/>
      <c r="OT29" s="31"/>
      <c r="OV29" s="30">
        <f>OV27/OV28</f>
        <v>1.51335</v>
      </c>
      <c r="OX29" s="30">
        <f>OX27/OX28</f>
        <v>0.803350418588758</v>
      </c>
      <c r="OZ29" s="30">
        <f>OZ27/OZ28</f>
        <v>1.0849518675394685</v>
      </c>
      <c r="PA29">
        <f>PA27/PA28</f>
        <v>1.0209999739928741</v>
      </c>
      <c r="PE29" s="29" t="s">
        <v>25</v>
      </c>
      <c r="PG29" s="30">
        <f>PG27/PG28</f>
        <v>0.83470847370391155</v>
      </c>
      <c r="PH29" s="30"/>
      <c r="PI29" s="30">
        <f>PI27/PI28</f>
        <v>1.0276248959200665</v>
      </c>
      <c r="PJ29" s="30"/>
      <c r="PK29" s="30"/>
      <c r="PL29" s="30"/>
      <c r="PM29" s="30">
        <f t="shared" ref="PM29" si="237">PM27/PM28</f>
        <v>1.1659485374149661</v>
      </c>
      <c r="PN29" s="30"/>
      <c r="PO29" s="30">
        <f t="shared" ref="PO29" si="238">PO27/PO28</f>
        <v>0.75006144256455909</v>
      </c>
      <c r="PP29" s="30"/>
      <c r="PQ29" s="30">
        <f t="shared" ref="PQ29:PR29" si="239">PQ27/PQ28</f>
        <v>1.1050883136796756</v>
      </c>
      <c r="PR29" s="30">
        <f t="shared" si="239"/>
        <v>0.88710190956118595</v>
      </c>
      <c r="PT29" s="29" t="s">
        <v>25</v>
      </c>
      <c r="PV29" s="30">
        <f>PV27/PV28</f>
        <v>0.98074182592660575</v>
      </c>
      <c r="PW29" s="30"/>
      <c r="PX29" s="30">
        <f>PX27/PX28</f>
        <v>1.2101344982790576</v>
      </c>
      <c r="PY29" s="30"/>
      <c r="PZ29" s="30"/>
      <c r="QA29" s="30"/>
      <c r="QB29" s="30">
        <f t="shared" ref="QB29" si="240">QB27/QB28</f>
        <v>1.3481329528670518</v>
      </c>
      <c r="QC29" s="30"/>
      <c r="QD29" s="30">
        <f t="shared" ref="QD29" si="241">QD27/QD28</f>
        <v>0.96593246844327441</v>
      </c>
      <c r="QE29" s="30"/>
      <c r="QF29" s="30">
        <f t="shared" ref="QF29:QG29" si="242">QF27/QF28</f>
        <v>1.1599931299724289</v>
      </c>
      <c r="QG29" s="30">
        <f t="shared" si="242"/>
        <v>1.037837203239677</v>
      </c>
      <c r="QI29" s="29" t="s">
        <v>25</v>
      </c>
      <c r="QK29" s="30">
        <f>QK27/QK28</f>
        <v>0.94852608929532001</v>
      </c>
      <c r="QM29" s="30">
        <f>QM27/QM28</f>
        <v>1.5596457765667573</v>
      </c>
      <c r="QN29" s="31"/>
      <c r="QO29" s="31"/>
      <c r="QQ29" s="30">
        <f>QQ27/QQ28</f>
        <v>0.85561134356113444</v>
      </c>
      <c r="QS29" s="30">
        <f>QS27/QS28</f>
        <v>0.70558718677344368</v>
      </c>
      <c r="QU29" s="30">
        <f>QU27/QU28</f>
        <v>1.2078333654649445</v>
      </c>
      <c r="QV29">
        <f>QV27/QV28</f>
        <v>0.89272365921716579</v>
      </c>
      <c r="QX29" s="29" t="s">
        <v>25</v>
      </c>
      <c r="QZ29" s="30">
        <f>QZ27/QZ28</f>
        <v>0.78545032298973561</v>
      </c>
      <c r="RB29" s="30">
        <f>RB27/RB28</f>
        <v>1.7525777777777778</v>
      </c>
      <c r="RC29" s="31"/>
      <c r="RD29" s="31"/>
      <c r="RF29" s="30">
        <f>RF27/RF28</f>
        <v>1.1555096938775511</v>
      </c>
      <c r="RH29" s="30">
        <f>RH27/RH28</f>
        <v>1.1904700713893464</v>
      </c>
      <c r="RJ29" s="30">
        <f>RJ27/RJ28</f>
        <v>0.70005714285714282</v>
      </c>
      <c r="RK29">
        <f>RK27/RK28</f>
        <v>1.0312878743665659</v>
      </c>
      <c r="RM29" s="29" t="s">
        <v>25</v>
      </c>
      <c r="RO29" s="30">
        <f>RO27/RO28</f>
        <v>0.87815264567365414</v>
      </c>
      <c r="RQ29" s="30">
        <f>RQ27/RQ28</f>
        <v>2.1909588353413656</v>
      </c>
      <c r="RR29" s="31"/>
      <c r="RS29" s="31"/>
      <c r="RU29" s="30">
        <f>RU27/RU28</f>
        <v>1.1731481481481481</v>
      </c>
      <c r="RW29" s="30">
        <f>RW27/RW28</f>
        <v>0.73129376521250711</v>
      </c>
      <c r="RY29" s="30">
        <f>RY27/RY28</f>
        <v>0.8372771353972398</v>
      </c>
      <c r="RZ29">
        <f>RZ27/RZ28</f>
        <v>0.86317273725606081</v>
      </c>
      <c r="SB29" s="29" t="s">
        <v>25</v>
      </c>
      <c r="SD29" s="30">
        <f>SD27/SD28</f>
        <v>0.61568816914080071</v>
      </c>
      <c r="SF29" s="30">
        <f>SF27/SF28</f>
        <v>0.38589041095890414</v>
      </c>
      <c r="SG29" s="31"/>
      <c r="SH29" s="31"/>
      <c r="SJ29" s="30">
        <f>SJ27/SJ28</f>
        <v>0.90788194444444448</v>
      </c>
      <c r="SL29" s="30">
        <f>SL27/SL28</f>
        <v>0.84631942146227879</v>
      </c>
      <c r="SN29" s="30">
        <f>SN27/SN28</f>
        <v>0.58193787423432519</v>
      </c>
      <c r="SO29">
        <f>SO27/SO28</f>
        <v>0.71761269399745242</v>
      </c>
      <c r="SQ29" s="29" t="s">
        <v>25</v>
      </c>
      <c r="SS29" s="30">
        <f>SS27/SS28</f>
        <v>0.68173706501831499</v>
      </c>
      <c r="SU29" s="30">
        <f>SU27/SU28</f>
        <v>0.47096045197740105</v>
      </c>
      <c r="SV29" s="31"/>
      <c r="SW29" s="31"/>
      <c r="SY29" s="30">
        <f>SY27/SY28</f>
        <v>1.4680217267009721</v>
      </c>
      <c r="TA29" s="30">
        <f>TA27/TA28</f>
        <v>0.64453776183228229</v>
      </c>
      <c r="TC29" s="30">
        <f>TC27/TC28</f>
        <v>0.67463343610825621</v>
      </c>
      <c r="TD29">
        <f>TD27/TD28</f>
        <v>0.69377529852722597</v>
      </c>
      <c r="TH29" s="29" t="s">
        <v>25</v>
      </c>
      <c r="TJ29" s="30">
        <f>TJ27/TJ28</f>
        <v>0.80085683212304581</v>
      </c>
      <c r="TK29" s="30"/>
      <c r="TL29" s="30">
        <f>TL27/TL28</f>
        <v>1.0037578754578755</v>
      </c>
      <c r="TM29" s="30"/>
      <c r="TN29" s="30"/>
      <c r="TO29" s="30"/>
      <c r="TP29" s="30">
        <f t="shared" ref="TP29" si="243">TP27/TP28</f>
        <v>1.1059683571921233</v>
      </c>
      <c r="TQ29" s="30"/>
      <c r="TR29" s="30">
        <f t="shared" ref="TR29" si="244">TR27/TR28</f>
        <v>0.80131970467862967</v>
      </c>
      <c r="TS29" s="30"/>
      <c r="TT29" s="30">
        <f t="shared" ref="TT29:TU29" si="245">TT27/TT28</f>
        <v>0.73266385017183722</v>
      </c>
      <c r="TU29" s="30">
        <f t="shared" si="245"/>
        <v>0.83231990767028463</v>
      </c>
      <c r="TW29" s="29" t="s">
        <v>25</v>
      </c>
      <c r="TY29" s="30">
        <f>TY27/TY28</f>
        <v>0.91801536187351929</v>
      </c>
      <c r="TZ29" s="30"/>
      <c r="UA29" s="30">
        <f>UA27/UA28</f>
        <v>1.1553495721509144</v>
      </c>
      <c r="UB29" s="30"/>
      <c r="UC29" s="30"/>
      <c r="UD29" s="30"/>
      <c r="UE29" s="30">
        <f t="shared" ref="UE29" si="246">UE27/UE28</f>
        <v>1.2810248977605587</v>
      </c>
      <c r="UF29" s="30"/>
      <c r="UG29" s="30">
        <f t="shared" ref="UG29" si="247">UG27/UG28</f>
        <v>0.92570149366341936</v>
      </c>
      <c r="UH29" s="30"/>
      <c r="UI29" s="30">
        <f t="shared" ref="UI29:UJ29" si="248">UI27/UI28</f>
        <v>1.0403681094816937</v>
      </c>
      <c r="UJ29" s="30">
        <f t="shared" si="248"/>
        <v>0.97859316610638269</v>
      </c>
    </row>
    <row r="30" spans="1:556" x14ac:dyDescent="0.25">
      <c r="R30" s="32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H30" s="32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X30" s="32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N30" s="32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C30" s="32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R30" s="32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G30" s="32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V30" s="32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K30" s="32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Z30" s="32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O30" s="32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D30" s="32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T30" s="32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I30" s="32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Y30" s="32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O30" s="32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E30" s="32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T30" s="32"/>
      <c r="JV30" s="33"/>
      <c r="JW30" s="33"/>
      <c r="JX30" s="33"/>
      <c r="JY30" s="33"/>
      <c r="JZ30" s="33"/>
      <c r="KA30" s="33"/>
      <c r="KB30" s="33"/>
      <c r="KC30" s="33"/>
      <c r="KD30" s="33"/>
      <c r="KE30" s="33"/>
      <c r="KF30" s="33"/>
      <c r="KI30" s="32"/>
      <c r="KK30" s="33"/>
      <c r="KL30" s="33"/>
      <c r="KM30" s="33"/>
      <c r="KN30" s="33"/>
      <c r="KO30" s="33"/>
      <c r="KP30" s="33"/>
      <c r="KQ30" s="33"/>
      <c r="KR30" s="33"/>
      <c r="KS30" s="33"/>
      <c r="KT30" s="33"/>
      <c r="KU30" s="33"/>
      <c r="KX30" s="32"/>
      <c r="KZ30" s="33"/>
      <c r="LA30" s="33"/>
      <c r="LB30" s="33"/>
      <c r="LC30" s="33"/>
      <c r="LD30" s="33"/>
      <c r="LE30" s="33"/>
      <c r="LF30" s="33"/>
      <c r="LG30" s="33"/>
      <c r="LH30" s="33"/>
      <c r="LI30" s="33"/>
      <c r="LJ30" s="33"/>
      <c r="LN30" s="32"/>
      <c r="LP30" s="33"/>
      <c r="LQ30" s="33"/>
      <c r="LR30" s="33"/>
      <c r="LS30" s="33"/>
      <c r="LT30" s="33"/>
      <c r="LU30" s="33"/>
      <c r="LV30" s="33"/>
      <c r="LW30" s="33"/>
      <c r="LX30" s="33"/>
      <c r="LY30" s="33"/>
      <c r="LZ30" s="33"/>
      <c r="MC30" s="32"/>
      <c r="ME30" s="33"/>
      <c r="MF30" s="33"/>
      <c r="MG30" s="33"/>
      <c r="MH30" s="33"/>
      <c r="MI30" s="33"/>
      <c r="MJ30" s="33"/>
      <c r="MK30" s="33"/>
      <c r="ML30" s="33"/>
      <c r="MM30" s="33"/>
      <c r="MN30" s="33"/>
      <c r="MO30" s="33"/>
      <c r="MS30" s="32"/>
      <c r="MU30" s="33"/>
      <c r="MV30" s="33"/>
      <c r="MW30" s="33"/>
      <c r="MX30" s="33"/>
      <c r="MY30" s="33"/>
      <c r="MZ30" s="33"/>
      <c r="NA30" s="33"/>
      <c r="NB30" s="33"/>
      <c r="NC30" s="33"/>
      <c r="ND30" s="33"/>
      <c r="NE30" s="33"/>
      <c r="NI30" s="32"/>
      <c r="NK30" s="33"/>
      <c r="NL30" s="33"/>
      <c r="NM30" s="33"/>
      <c r="NN30" s="33"/>
      <c r="NO30" s="33"/>
      <c r="NP30" s="33"/>
      <c r="NQ30" s="33"/>
      <c r="NR30" s="33"/>
      <c r="NS30" s="33"/>
      <c r="NT30" s="33"/>
      <c r="NU30" s="33"/>
      <c r="NY30" s="32"/>
      <c r="OA30" s="33"/>
      <c r="OB30" s="33"/>
      <c r="OC30" s="33"/>
      <c r="OD30" s="33"/>
      <c r="OE30" s="33"/>
      <c r="OF30" s="33"/>
      <c r="OG30" s="33"/>
      <c r="OH30" s="33"/>
      <c r="OI30" s="33"/>
      <c r="OJ30" s="33"/>
      <c r="OK30" s="33"/>
      <c r="ON30" s="32"/>
      <c r="OP30" s="33"/>
      <c r="OQ30" s="33"/>
      <c r="OR30" s="33"/>
      <c r="OS30" s="33"/>
      <c r="OT30" s="33"/>
      <c r="OU30" s="33"/>
      <c r="OV30" s="33"/>
      <c r="OW30" s="33"/>
      <c r="OX30" s="33"/>
      <c r="OY30" s="33"/>
      <c r="OZ30" s="33"/>
      <c r="PE30" s="32"/>
      <c r="PG30" s="33"/>
      <c r="PH30" s="33"/>
      <c r="PI30" s="33"/>
      <c r="PJ30" s="33"/>
      <c r="PK30" s="33"/>
      <c r="PL30" s="33"/>
      <c r="PM30" s="33"/>
      <c r="PN30" s="33"/>
      <c r="PO30" s="33"/>
      <c r="PP30" s="33"/>
      <c r="PQ30" s="33"/>
      <c r="PT30" s="32"/>
      <c r="PV30" s="33"/>
      <c r="PW30" s="33"/>
      <c r="PX30" s="33"/>
      <c r="PY30" s="33"/>
      <c r="PZ30" s="33"/>
      <c r="QA30" s="33"/>
      <c r="QB30" s="33"/>
      <c r="QC30" s="33"/>
      <c r="QD30" s="33"/>
      <c r="QE30" s="33"/>
      <c r="QF30" s="33"/>
      <c r="QI30" s="32"/>
      <c r="QK30" s="33"/>
      <c r="QL30" s="33"/>
      <c r="QM30" s="33"/>
      <c r="QN30" s="33"/>
      <c r="QO30" s="33"/>
      <c r="QP30" s="33"/>
      <c r="QQ30" s="33"/>
      <c r="QR30" s="33"/>
      <c r="QS30" s="33"/>
      <c r="QT30" s="33"/>
      <c r="QU30" s="33"/>
      <c r="QX30" s="32"/>
      <c r="QZ30" s="33"/>
      <c r="RA30" s="33"/>
      <c r="RB30" s="33"/>
      <c r="RC30" s="33"/>
      <c r="RD30" s="33"/>
      <c r="RE30" s="33"/>
      <c r="RF30" s="33"/>
      <c r="RG30" s="33"/>
      <c r="RH30" s="33"/>
      <c r="RI30" s="33"/>
      <c r="RJ30" s="33"/>
      <c r="RM30" s="32"/>
      <c r="RO30" s="33"/>
      <c r="RP30" s="33"/>
      <c r="RQ30" s="33"/>
      <c r="RR30" s="33"/>
      <c r="RS30" s="33"/>
      <c r="RT30" s="33"/>
      <c r="RU30" s="33"/>
      <c r="RV30" s="33"/>
      <c r="RW30" s="33"/>
      <c r="RX30" s="33"/>
      <c r="RY30" s="33"/>
      <c r="SB30" s="32"/>
      <c r="SD30" s="33"/>
      <c r="SE30" s="33"/>
      <c r="SF30" s="33"/>
      <c r="SG30" s="33"/>
      <c r="SH30" s="33"/>
      <c r="SI30" s="33"/>
      <c r="SJ30" s="33"/>
      <c r="SK30" s="33"/>
      <c r="SL30" s="33"/>
      <c r="SM30" s="33"/>
      <c r="SN30" s="33"/>
      <c r="SQ30" s="32"/>
      <c r="SS30" s="33"/>
      <c r="ST30" s="33"/>
      <c r="SU30" s="33"/>
      <c r="SV30" s="33"/>
      <c r="SW30" s="33"/>
      <c r="SX30" s="33"/>
      <c r="SY30" s="33"/>
      <c r="SZ30" s="33"/>
      <c r="TA30" s="33"/>
      <c r="TB30" s="33"/>
      <c r="TC30" s="33"/>
      <c r="TH30" s="32"/>
      <c r="TJ30" s="33"/>
      <c r="TK30" s="33"/>
      <c r="TL30" s="33"/>
      <c r="TM30" s="33"/>
      <c r="TN30" s="33"/>
      <c r="TO30" s="33"/>
      <c r="TP30" s="33"/>
      <c r="TQ30" s="33"/>
      <c r="TR30" s="33"/>
      <c r="TS30" s="33"/>
      <c r="TT30" s="33"/>
      <c r="TW30" s="32"/>
      <c r="TY30" s="33"/>
      <c r="TZ30" s="33"/>
      <c r="UA30" s="33"/>
      <c r="UB30" s="33"/>
      <c r="UC30" s="33"/>
      <c r="UD30" s="33"/>
      <c r="UE30" s="33"/>
      <c r="UF30" s="33"/>
      <c r="UG30" s="33"/>
      <c r="UH30" s="33"/>
      <c r="UI30" s="33"/>
    </row>
    <row r="31" spans="1:556" x14ac:dyDescent="0.25">
      <c r="R31" s="25" t="s">
        <v>26</v>
      </c>
      <c r="S31" s="34">
        <f>AE28/$B$17</f>
        <v>144.69949748743718</v>
      </c>
      <c r="Y31" s="26"/>
      <c r="Z31" s="35"/>
      <c r="AA31" s="36"/>
      <c r="AH31" s="25" t="s">
        <v>26</v>
      </c>
      <c r="AI31" s="34">
        <f>AU28/$B$17</f>
        <v>146.70452261306534</v>
      </c>
      <c r="AO31" s="26"/>
      <c r="AP31" s="35"/>
      <c r="AQ31" s="36"/>
      <c r="AX31" s="25" t="s">
        <v>26</v>
      </c>
      <c r="AY31" s="34">
        <f>BK28/$B$17</f>
        <v>0</v>
      </c>
      <c r="BE31" s="26"/>
      <c r="BF31" s="35"/>
      <c r="BG31" s="36"/>
      <c r="BN31" s="25" t="s">
        <v>26</v>
      </c>
      <c r="BO31" s="34">
        <f>CA28/$B$17</f>
        <v>0</v>
      </c>
      <c r="BU31" s="26"/>
      <c r="BV31" s="35"/>
      <c r="BW31" s="36"/>
      <c r="CC31" s="25" t="s">
        <v>26</v>
      </c>
      <c r="CD31" s="34">
        <f>CP28/$B$17</f>
        <v>0</v>
      </c>
      <c r="CJ31" s="26"/>
      <c r="CK31" s="35"/>
      <c r="CL31" s="36"/>
      <c r="CR31" s="25" t="s">
        <v>26</v>
      </c>
      <c r="CS31" s="34">
        <f>DE28/$B$17</f>
        <v>291.40402010050252</v>
      </c>
      <c r="CY31" s="26"/>
      <c r="CZ31" s="35"/>
      <c r="DA31" s="36"/>
      <c r="DG31" s="25" t="s">
        <v>26</v>
      </c>
      <c r="DH31" s="34">
        <f>DT28/$B$17</f>
        <v>99.174874371859303</v>
      </c>
      <c r="DN31" s="26"/>
      <c r="DO31" s="35"/>
      <c r="DP31" s="36"/>
      <c r="DV31" s="25" t="s">
        <v>26</v>
      </c>
      <c r="DW31" s="34">
        <f>EI28/$B$17</f>
        <v>111.47939698492463</v>
      </c>
      <c r="EC31" s="26"/>
      <c r="ED31" s="35"/>
      <c r="EE31" s="36"/>
      <c r="EK31" s="25" t="s">
        <v>26</v>
      </c>
      <c r="EL31" s="34">
        <f>EX28/$B$17</f>
        <v>109.95979899497486</v>
      </c>
      <c r="ER31" s="26"/>
      <c r="ES31" s="35"/>
      <c r="ET31" s="36"/>
      <c r="EZ31" s="25" t="s">
        <v>26</v>
      </c>
      <c r="FA31" s="34">
        <f>FM28/$B$17</f>
        <v>88.812060301507543</v>
      </c>
      <c r="FG31" s="26"/>
      <c r="FH31" s="35"/>
      <c r="FI31" s="36"/>
      <c r="FO31" s="25" t="s">
        <v>26</v>
      </c>
      <c r="FP31" s="34">
        <f>GB28/$B$17</f>
        <v>0</v>
      </c>
      <c r="FV31" s="26"/>
      <c r="FW31" s="35"/>
      <c r="FX31" s="36"/>
      <c r="GD31" s="25" t="s">
        <v>26</v>
      </c>
      <c r="GE31" s="34">
        <f>GQ28/$B$17</f>
        <v>409.42613065326628</v>
      </c>
      <c r="GK31" s="26"/>
      <c r="GL31" s="35"/>
      <c r="GM31" s="36"/>
      <c r="GT31" s="25" t="s">
        <v>26</v>
      </c>
      <c r="GU31" s="34">
        <f>HG28/$B$17</f>
        <v>700.83015075376875</v>
      </c>
      <c r="HA31" s="26"/>
      <c r="HB31" s="35"/>
      <c r="HC31" s="36"/>
      <c r="HI31" s="25" t="s">
        <v>26</v>
      </c>
      <c r="HJ31" s="34">
        <f>HV28/$B$17</f>
        <v>151.4321608040201</v>
      </c>
      <c r="HP31" s="26"/>
      <c r="HQ31" s="35"/>
      <c r="HR31" s="36"/>
      <c r="HY31" s="25" t="s">
        <v>26</v>
      </c>
      <c r="HZ31" s="34">
        <f>IL28/$B$17</f>
        <v>127.54070351758796</v>
      </c>
      <c r="IF31" s="26"/>
      <c r="IG31" s="35"/>
      <c r="IH31" s="36"/>
      <c r="IO31" s="25" t="s">
        <v>26</v>
      </c>
      <c r="IP31" s="34">
        <f>JB28/$B$17</f>
        <v>126.67537688442211</v>
      </c>
      <c r="IV31" s="26"/>
      <c r="IW31" s="35"/>
      <c r="IX31" s="36"/>
      <c r="JE31" s="25" t="s">
        <v>26</v>
      </c>
      <c r="JF31" s="34">
        <f>JR28/$B$17</f>
        <v>134.9065326633166</v>
      </c>
      <c r="JL31" s="26"/>
      <c r="JM31" s="35"/>
      <c r="JN31" s="36"/>
      <c r="JT31" s="25" t="s">
        <v>26</v>
      </c>
      <c r="JU31" s="34">
        <f>KG28/$B$17</f>
        <v>87.566834170854264</v>
      </c>
      <c r="KA31" s="26"/>
      <c r="KB31" s="35"/>
      <c r="KC31" s="36"/>
      <c r="KI31" s="25" t="s">
        <v>26</v>
      </c>
      <c r="KJ31" s="34">
        <f>KV28/$B$17</f>
        <v>0</v>
      </c>
      <c r="KP31" s="26"/>
      <c r="KQ31" s="35"/>
      <c r="KR31" s="36"/>
      <c r="KX31" s="25" t="s">
        <v>26</v>
      </c>
      <c r="KY31" s="34">
        <f>LK28/$B$17</f>
        <v>628.12160804020107</v>
      </c>
      <c r="LE31" s="26"/>
      <c r="LF31" s="35"/>
      <c r="LG31" s="36"/>
      <c r="LN31" s="25" t="s">
        <v>26</v>
      </c>
      <c r="LO31" s="34">
        <f>MA28/$B$17</f>
        <v>1328.9517587939697</v>
      </c>
      <c r="LU31" s="26"/>
      <c r="LV31" s="35"/>
      <c r="LW31" s="36"/>
      <c r="MC31" s="25" t="s">
        <v>26</v>
      </c>
      <c r="MD31" s="34">
        <f>MP28/$B$17</f>
        <v>124.8391959798995</v>
      </c>
      <c r="MJ31" s="26"/>
      <c r="MK31" s="35"/>
      <c r="ML31" s="36"/>
      <c r="MS31" s="25" t="s">
        <v>26</v>
      </c>
      <c r="MT31" s="34">
        <f>NF28/$B$17</f>
        <v>105.14773869346736</v>
      </c>
      <c r="MZ31" s="26"/>
      <c r="NA31" s="35"/>
      <c r="NB31" s="36"/>
      <c r="NI31" s="25" t="s">
        <v>26</v>
      </c>
      <c r="NJ31" s="34">
        <f>NV28/$B$17</f>
        <v>122.89748743718594</v>
      </c>
      <c r="NP31" s="26"/>
      <c r="NQ31" s="35"/>
      <c r="NR31" s="36"/>
      <c r="NY31" s="25" t="s">
        <v>26</v>
      </c>
      <c r="NZ31" s="34">
        <f>OL28/$B$17</f>
        <v>129.77788944723619</v>
      </c>
      <c r="OF31" s="26"/>
      <c r="OG31" s="35"/>
      <c r="OH31" s="36"/>
      <c r="ON31" s="25" t="s">
        <v>26</v>
      </c>
      <c r="OO31" s="34">
        <f>PA28/$B$17</f>
        <v>115.9326633165829</v>
      </c>
      <c r="OU31" s="26"/>
      <c r="OV31" s="35"/>
      <c r="OW31" s="36"/>
      <c r="PE31" s="25" t="s">
        <v>26</v>
      </c>
      <c r="PF31" s="34">
        <f>PR28/$B$17</f>
        <v>598.59497487437193</v>
      </c>
      <c r="PL31" s="26"/>
      <c r="PM31" s="35"/>
      <c r="PN31" s="36"/>
      <c r="PT31" s="25" t="s">
        <v>26</v>
      </c>
      <c r="PU31" s="34">
        <f>QG28/$B$17</f>
        <v>1927.5467336683416</v>
      </c>
      <c r="QA31" s="26"/>
      <c r="QB31" s="35"/>
      <c r="QC31" s="36"/>
      <c r="QI31" s="25" t="s">
        <v>26</v>
      </c>
      <c r="QJ31" s="34">
        <f>QV28/$B$17</f>
        <v>160.88743718592966</v>
      </c>
      <c r="QP31" s="26"/>
      <c r="QQ31" s="35"/>
      <c r="QR31" s="36"/>
      <c r="QX31" s="25" t="s">
        <v>26</v>
      </c>
      <c r="QY31" s="34">
        <f>RK28/$B$17</f>
        <v>162.93467336683418</v>
      </c>
      <c r="RE31" s="26"/>
      <c r="RF31" s="35"/>
      <c r="RG31" s="36"/>
      <c r="RM31" s="25" t="s">
        <v>26</v>
      </c>
      <c r="RN31" s="34">
        <f>RZ28/$B$17</f>
        <v>178.95376884422109</v>
      </c>
      <c r="RT31" s="26"/>
      <c r="RU31" s="35"/>
      <c r="RV31" s="36"/>
      <c r="SB31" s="25" t="s">
        <v>26</v>
      </c>
      <c r="SC31" s="34">
        <f>SO28/$B$17</f>
        <v>187.35376884422109</v>
      </c>
      <c r="SI31" s="26"/>
      <c r="SJ31" s="35"/>
      <c r="SK31" s="36"/>
      <c r="SQ31" s="25" t="s">
        <v>26</v>
      </c>
      <c r="SR31" s="34">
        <f>TD28/$B$17</f>
        <v>188.87336683417087</v>
      </c>
      <c r="SX31" s="26"/>
      <c r="SY31" s="35"/>
      <c r="SZ31" s="36"/>
      <c r="TH31" s="25" t="s">
        <v>26</v>
      </c>
      <c r="TI31" s="34">
        <f>TU28/$B$17</f>
        <v>879.00301507537699</v>
      </c>
      <c r="TO31" s="26"/>
      <c r="TP31" s="35"/>
      <c r="TQ31" s="36"/>
      <c r="TW31" s="25" t="s">
        <v>26</v>
      </c>
      <c r="TX31" s="34">
        <f>UJ28/$B$17</f>
        <v>2806.5497487437187</v>
      </c>
      <c r="UD31" s="26"/>
      <c r="UE31" s="35"/>
      <c r="UF31" s="36"/>
    </row>
    <row r="32" spans="1:556" x14ac:dyDescent="0.25">
      <c r="R32" s="25"/>
      <c r="S32" s="37">
        <f>AE29-1</f>
        <v>-2.3074048666230751E-2</v>
      </c>
      <c r="Y32" s="35"/>
      <c r="Z32" s="35"/>
      <c r="AA32" s="36"/>
      <c r="AH32" s="25"/>
      <c r="AI32" s="37">
        <f>AU29-1</f>
        <v>4.1419734056764801E-2</v>
      </c>
      <c r="AO32" s="35"/>
      <c r="AP32" s="35"/>
      <c r="AQ32" s="36"/>
      <c r="AX32" s="25"/>
      <c r="AY32" s="37" t="e">
        <f>BK29-1</f>
        <v>#DIV/0!</v>
      </c>
      <c r="BE32" s="35"/>
      <c r="BF32" s="35"/>
      <c r="BG32" s="36"/>
      <c r="BN32" s="25"/>
      <c r="BO32" s="37" t="e">
        <f>CA29-1</f>
        <v>#DIV/0!</v>
      </c>
      <c r="BU32" s="35"/>
      <c r="BV32" s="35"/>
      <c r="BW32" s="36"/>
      <c r="CC32" s="25"/>
      <c r="CD32" s="37" t="e">
        <f>CP29-1</f>
        <v>#DIV/0!</v>
      </c>
      <c r="CJ32" s="35"/>
      <c r="CK32" s="35"/>
      <c r="CL32" s="36"/>
      <c r="CR32" s="25"/>
      <c r="CS32" s="37">
        <f>DE29-1</f>
        <v>9.3947196185193427E-3</v>
      </c>
      <c r="CY32" s="35"/>
      <c r="CZ32" s="35"/>
      <c r="DA32" s="36"/>
      <c r="DG32" s="25"/>
      <c r="DH32" s="37">
        <f>DT29-1</f>
        <v>0.10800530585963664</v>
      </c>
      <c r="DN32" s="35"/>
      <c r="DO32" s="35"/>
      <c r="DP32" s="36"/>
      <c r="DV32" s="25"/>
      <c r="DW32" s="37">
        <f>EI29-1</f>
        <v>0.13711545743162556</v>
      </c>
      <c r="EC32" s="35"/>
      <c r="ED32" s="35"/>
      <c r="EE32" s="36"/>
      <c r="EK32" s="25"/>
      <c r="EL32" s="37">
        <f>EX29-1</f>
        <v>0.19754728333087268</v>
      </c>
      <c r="ER32" s="35"/>
      <c r="ES32" s="35"/>
      <c r="ET32" s="36"/>
      <c r="EZ32" s="25"/>
      <c r="FA32" s="37">
        <f>FM29-1</f>
        <v>0.20657616227245512</v>
      </c>
      <c r="FG32" s="35"/>
      <c r="FH32" s="35"/>
      <c r="FI32" s="36"/>
      <c r="FO32" s="25"/>
      <c r="FP32" s="37" t="e">
        <f>GB29-1</f>
        <v>#DIV/0!</v>
      </c>
      <c r="FV32" s="35"/>
      <c r="FW32" s="35"/>
      <c r="FX32" s="36"/>
      <c r="GD32" s="25"/>
      <c r="GE32" s="37">
        <f>GQ29-1</f>
        <v>0.16600046129789936</v>
      </c>
      <c r="GK32" s="35"/>
      <c r="GL32" s="35"/>
      <c r="GM32" s="36"/>
      <c r="GT32" s="25"/>
      <c r="GU32" s="37">
        <f>HG29-1</f>
        <v>0.10088405235472053</v>
      </c>
      <c r="HA32" s="35"/>
      <c r="HB32" s="35"/>
      <c r="HC32" s="36"/>
      <c r="HI32" s="25"/>
      <c r="HJ32" s="37">
        <f>HV29-1</f>
        <v>0.11419021327104972</v>
      </c>
      <c r="HP32" s="35"/>
      <c r="HQ32" s="35"/>
      <c r="HR32" s="36"/>
      <c r="HY32" s="25"/>
      <c r="HZ32" s="37">
        <f>IL29-1</f>
        <v>-5.3420597136880632E-2</v>
      </c>
      <c r="IF32" s="35"/>
      <c r="IG32" s="35"/>
      <c r="IH32" s="36"/>
      <c r="IO32" s="25"/>
      <c r="IP32" s="37">
        <f>JB29-1</f>
        <v>0.21975490923050067</v>
      </c>
      <c r="IV32" s="35"/>
      <c r="IW32" s="35"/>
      <c r="IX32" s="36"/>
      <c r="JE32" s="25"/>
      <c r="JF32" s="37">
        <f>JR29-1</f>
        <v>2.2366216126385119E-2</v>
      </c>
      <c r="JL32" s="35"/>
      <c r="JM32" s="35"/>
      <c r="JN32" s="36"/>
      <c r="JT32" s="25"/>
      <c r="JU32" s="37">
        <f>KG29-1</f>
        <v>-0.22092345611326081</v>
      </c>
      <c r="KA32" s="35"/>
      <c r="KB32" s="35"/>
      <c r="KC32" s="36"/>
      <c r="KI32" s="25"/>
      <c r="KJ32" s="37" t="e">
        <f>KV29-1</f>
        <v>#DIV/0!</v>
      </c>
      <c r="KP32" s="35"/>
      <c r="KQ32" s="35"/>
      <c r="KR32" s="36"/>
      <c r="KX32" s="25"/>
      <c r="KY32" s="37">
        <f>LK29-1</f>
        <v>3.5006098954638798E-2</v>
      </c>
      <c r="LE32" s="35"/>
      <c r="LF32" s="35"/>
      <c r="LG32" s="36"/>
      <c r="LN32" s="25"/>
      <c r="LO32" s="37">
        <f>MA29-1</f>
        <v>6.9747206528496752E-2</v>
      </c>
      <c r="LU32" s="35"/>
      <c r="LV32" s="35"/>
      <c r="LW32" s="36"/>
      <c r="MC32" s="25"/>
      <c r="MD32" s="37">
        <f>MP29-1</f>
        <v>-0.17945064234159758</v>
      </c>
      <c r="MJ32" s="35"/>
      <c r="MK32" s="35"/>
      <c r="ML32" s="36"/>
      <c r="MS32" s="25"/>
      <c r="MT32" s="37">
        <f>NF29-1</f>
        <v>-0.25990253189871826</v>
      </c>
      <c r="MZ32" s="35"/>
      <c r="NA32" s="35"/>
      <c r="NB32" s="36"/>
      <c r="NI32" s="25"/>
      <c r="NJ32" s="37">
        <f>NV29-1</f>
        <v>-0.29212424489472411</v>
      </c>
      <c r="NP32" s="35"/>
      <c r="NQ32" s="35"/>
      <c r="NR32" s="36"/>
      <c r="NY32" s="25"/>
      <c r="NZ32" s="37">
        <f>OL29-1</f>
        <v>0.12033760663903781</v>
      </c>
      <c r="OF32" s="35"/>
      <c r="OG32" s="35"/>
      <c r="OH32" s="36"/>
      <c r="ON32" s="25"/>
      <c r="OO32" s="37">
        <f>PA29-1</f>
        <v>2.0999973992874121E-2</v>
      </c>
      <c r="OU32" s="35"/>
      <c r="OV32" s="35"/>
      <c r="OW32" s="36"/>
      <c r="PE32" s="25"/>
      <c r="PF32" s="37">
        <f>PR29-1</f>
        <v>-0.11289809043881405</v>
      </c>
      <c r="PL32" s="35"/>
      <c r="PM32" s="35"/>
      <c r="PN32" s="36"/>
      <c r="PT32" s="25"/>
      <c r="PU32" s="37">
        <f>QG29-1</f>
        <v>3.7837203239676986E-2</v>
      </c>
      <c r="QA32" s="35"/>
      <c r="QB32" s="35"/>
      <c r="QC32" s="36"/>
      <c r="QI32" s="25"/>
      <c r="QJ32" s="37">
        <f>QV29-1</f>
        <v>-0.10727634078283421</v>
      </c>
      <c r="QP32" s="35"/>
      <c r="QQ32" s="35"/>
      <c r="QR32" s="36"/>
      <c r="QX32" s="25"/>
      <c r="QY32" s="37">
        <f>RK29-1</f>
        <v>3.1287874366565882E-2</v>
      </c>
      <c r="RE32" s="35"/>
      <c r="RF32" s="35"/>
      <c r="RG32" s="36"/>
      <c r="RM32" s="25"/>
      <c r="RN32" s="37">
        <f>RZ29-1</f>
        <v>-0.13682726274393919</v>
      </c>
      <c r="RT32" s="35"/>
      <c r="RU32" s="35"/>
      <c r="RV32" s="36"/>
      <c r="SB32" s="25"/>
      <c r="SC32" s="37">
        <f>SO29-1</f>
        <v>-0.28238730600254758</v>
      </c>
      <c r="SI32" s="35"/>
      <c r="SJ32" s="35"/>
      <c r="SK32" s="36"/>
      <c r="SQ32" s="25"/>
      <c r="SR32" s="37">
        <f>TD29-1</f>
        <v>-0.30622470147277403</v>
      </c>
      <c r="SX32" s="35"/>
      <c r="SY32" s="35"/>
      <c r="SZ32" s="36"/>
      <c r="TH32" s="25"/>
      <c r="TI32" s="37">
        <f>TU29-1</f>
        <v>-0.16768009232971537</v>
      </c>
      <c r="TO32" s="35"/>
      <c r="TP32" s="35"/>
      <c r="TQ32" s="36"/>
      <c r="TW32" s="25"/>
      <c r="TX32" s="37">
        <f>UJ29-1</f>
        <v>-2.1406833893617305E-2</v>
      </c>
      <c r="UD32" s="35"/>
      <c r="UE32" s="35"/>
      <c r="UF32" s="36"/>
    </row>
    <row r="33" spans="18:555" x14ac:dyDescent="0.25">
      <c r="R33" s="1">
        <v>41642</v>
      </c>
      <c r="S33" s="2"/>
      <c r="T33" s="2"/>
      <c r="U33" s="2"/>
      <c r="V33" s="2"/>
      <c r="W33" s="2"/>
      <c r="AH33" s="1">
        <v>41643</v>
      </c>
      <c r="AI33" s="2"/>
      <c r="AJ33" s="2"/>
      <c r="AK33" s="2"/>
      <c r="AL33" s="2"/>
      <c r="AM33" s="2"/>
      <c r="AX33" s="1">
        <v>41612</v>
      </c>
      <c r="AY33" s="2"/>
      <c r="AZ33" s="2"/>
      <c r="BA33" s="2"/>
      <c r="BB33" s="2"/>
      <c r="BC33" s="2"/>
      <c r="BN33" s="1">
        <v>41613</v>
      </c>
      <c r="BO33" s="2"/>
      <c r="BP33" s="2"/>
      <c r="BQ33" s="2"/>
      <c r="BR33" s="2"/>
      <c r="BS33" s="2"/>
      <c r="CC33" s="1">
        <v>41614</v>
      </c>
      <c r="CD33" s="2"/>
      <c r="CE33" s="2"/>
      <c r="CF33" s="2"/>
      <c r="CG33" s="2"/>
      <c r="CH33" s="2"/>
      <c r="CR33" s="1" t="s">
        <v>56</v>
      </c>
      <c r="CS33" s="2"/>
      <c r="CT33" s="2"/>
      <c r="CU33" s="2"/>
      <c r="CV33" s="2"/>
      <c r="CW33" s="2"/>
      <c r="DG33" s="1">
        <v>41647</v>
      </c>
      <c r="DH33" s="2"/>
      <c r="DI33" s="2"/>
      <c r="DJ33" s="2"/>
      <c r="DK33" s="2"/>
      <c r="DL33" s="2"/>
      <c r="DV33" s="1">
        <v>41648</v>
      </c>
      <c r="DW33" s="2"/>
      <c r="DX33" s="2"/>
      <c r="DY33" s="2"/>
      <c r="DZ33" s="2"/>
      <c r="EA33" s="2"/>
      <c r="EK33" s="1">
        <v>41649</v>
      </c>
      <c r="EL33" s="2"/>
      <c r="EM33" s="2"/>
      <c r="EN33" s="2"/>
      <c r="EO33" s="2"/>
      <c r="EP33" s="2"/>
      <c r="EZ33" s="1">
        <v>41650</v>
      </c>
      <c r="FA33" s="2"/>
      <c r="FB33" s="2"/>
      <c r="FC33" s="2"/>
      <c r="FD33" s="2"/>
      <c r="FE33" s="2"/>
      <c r="FO33" s="1">
        <v>41621</v>
      </c>
      <c r="FP33" s="2"/>
      <c r="FQ33" s="2"/>
      <c r="FR33" s="2"/>
      <c r="FS33" s="2"/>
      <c r="FT33" s="2"/>
      <c r="GD33" s="1" t="s">
        <v>60</v>
      </c>
      <c r="GE33" s="2"/>
      <c r="GF33" s="2"/>
      <c r="GG33" s="2"/>
      <c r="GH33" s="2"/>
      <c r="GI33" s="2"/>
      <c r="GT33" s="1" t="s">
        <v>57</v>
      </c>
      <c r="GU33" s="2"/>
      <c r="GV33" s="2"/>
      <c r="GW33" s="2"/>
      <c r="GX33" s="2"/>
      <c r="GY33" s="2"/>
      <c r="HI33" s="1">
        <v>41652</v>
      </c>
      <c r="HJ33" s="2"/>
      <c r="HK33" s="2"/>
      <c r="HL33" s="2"/>
      <c r="HM33" s="2"/>
      <c r="HN33" s="2"/>
      <c r="HY33" s="1">
        <v>41653</v>
      </c>
      <c r="HZ33" s="2"/>
      <c r="IA33" s="2"/>
      <c r="IB33" s="2"/>
      <c r="IC33" s="2"/>
      <c r="ID33" s="2"/>
      <c r="IO33" s="1">
        <v>41654</v>
      </c>
      <c r="IP33" s="2"/>
      <c r="IQ33" s="2"/>
      <c r="IR33" s="2"/>
      <c r="IS33" s="2"/>
      <c r="IT33" s="2"/>
      <c r="JE33" s="1">
        <v>41655</v>
      </c>
      <c r="JF33" s="2"/>
      <c r="JG33" s="2"/>
      <c r="JH33" s="2"/>
      <c r="JI33" s="2"/>
      <c r="JJ33" s="2"/>
      <c r="JT33" s="1">
        <v>41656</v>
      </c>
      <c r="JU33" s="2"/>
      <c r="JV33" s="2"/>
      <c r="JW33" s="2"/>
      <c r="JX33" s="2"/>
      <c r="JY33" s="2"/>
      <c r="KI33" s="1">
        <v>41628</v>
      </c>
      <c r="KJ33" s="2"/>
      <c r="KK33" s="2"/>
      <c r="KL33" s="2"/>
      <c r="KM33" s="2"/>
      <c r="KN33" s="2"/>
      <c r="KX33" s="1" t="s">
        <v>58</v>
      </c>
      <c r="KY33" s="2"/>
      <c r="KZ33" s="2"/>
      <c r="LA33" s="2"/>
      <c r="LB33" s="2"/>
      <c r="LC33" s="2"/>
      <c r="LN33" s="1" t="s">
        <v>59</v>
      </c>
      <c r="LO33" s="2"/>
      <c r="LP33" s="2"/>
      <c r="LQ33" s="2"/>
      <c r="LR33" s="2"/>
      <c r="LS33" s="2"/>
      <c r="MC33" s="1">
        <v>41659</v>
      </c>
      <c r="MD33" s="2"/>
      <c r="ME33" s="2"/>
      <c r="MF33" s="2"/>
      <c r="MG33" s="2"/>
      <c r="MH33" s="2"/>
      <c r="MS33" s="1">
        <v>41660</v>
      </c>
      <c r="MT33" s="2"/>
      <c r="MU33" s="2"/>
      <c r="MV33" s="2"/>
      <c r="MW33" s="2"/>
      <c r="MX33" s="2"/>
      <c r="NI33" s="1">
        <v>41661</v>
      </c>
      <c r="NJ33" s="2"/>
      <c r="NK33" s="2"/>
      <c r="NL33" s="2"/>
      <c r="NM33" s="2"/>
      <c r="NN33" s="2"/>
      <c r="NY33" s="1">
        <v>41662</v>
      </c>
      <c r="NZ33" s="2"/>
      <c r="OA33" s="2"/>
      <c r="OB33" s="2"/>
      <c r="OC33" s="2"/>
      <c r="OD33" s="2"/>
      <c r="ON33" s="1">
        <v>41663</v>
      </c>
      <c r="OO33" s="2"/>
      <c r="OP33" s="2"/>
      <c r="OQ33" s="2"/>
      <c r="OR33" s="2"/>
      <c r="OS33" s="2"/>
      <c r="PE33" s="1" t="s">
        <v>61</v>
      </c>
      <c r="PF33" s="2"/>
      <c r="PG33" s="2"/>
      <c r="PH33" s="2"/>
      <c r="PI33" s="2"/>
      <c r="PJ33" s="2"/>
      <c r="PT33" s="1" t="s">
        <v>62</v>
      </c>
      <c r="PU33" s="2"/>
      <c r="PV33" s="2"/>
      <c r="PW33" s="2"/>
      <c r="PX33" s="2"/>
      <c r="PY33" s="2"/>
      <c r="QI33" s="1">
        <v>41666</v>
      </c>
      <c r="QJ33" s="2"/>
      <c r="QK33" s="2"/>
      <c r="QL33" s="2"/>
      <c r="QM33" s="2"/>
      <c r="QN33" s="2"/>
      <c r="QX33" s="1">
        <v>41667</v>
      </c>
      <c r="QY33" s="2"/>
      <c r="QZ33" s="2"/>
      <c r="RA33" s="2"/>
      <c r="RB33" s="2"/>
      <c r="RC33" s="2"/>
      <c r="RM33" s="1">
        <v>41668</v>
      </c>
      <c r="RN33" s="2"/>
      <c r="RO33" s="2"/>
      <c r="RP33" s="2"/>
      <c r="RQ33" s="2"/>
      <c r="RR33" s="2"/>
      <c r="SB33" s="1">
        <v>41669</v>
      </c>
      <c r="SC33" s="2"/>
      <c r="SD33" s="2"/>
      <c r="SE33" s="2"/>
      <c r="SF33" s="2"/>
      <c r="SG33" s="2"/>
      <c r="SQ33" s="1">
        <v>41670</v>
      </c>
      <c r="SR33" s="2"/>
      <c r="SS33" s="2"/>
      <c r="ST33" s="2"/>
      <c r="SU33" s="2"/>
      <c r="SV33" s="2"/>
      <c r="TH33" s="1" t="s">
        <v>63</v>
      </c>
      <c r="TI33" s="2"/>
      <c r="TJ33" s="2"/>
      <c r="TK33" s="2"/>
      <c r="TL33" s="2"/>
      <c r="TM33" s="2"/>
      <c r="TW33" s="1" t="s">
        <v>64</v>
      </c>
      <c r="TX33" s="2"/>
      <c r="TY33" s="2"/>
      <c r="TZ33" s="2"/>
      <c r="UA33" s="2"/>
      <c r="UB33" s="2"/>
    </row>
    <row r="34" spans="18:555" x14ac:dyDescent="0.25">
      <c r="R34" s="1"/>
      <c r="S34" s="2"/>
      <c r="T34" s="2"/>
      <c r="U34" s="2"/>
      <c r="V34" s="2"/>
      <c r="W34" s="2"/>
      <c r="AH34" s="1"/>
      <c r="AI34" s="2"/>
      <c r="AJ34" s="2"/>
      <c r="AK34" s="2"/>
      <c r="AL34" s="2"/>
      <c r="AM34" s="2"/>
      <c r="AX34" s="1"/>
      <c r="AY34" s="2"/>
      <c r="AZ34" s="2"/>
      <c r="BA34" s="2"/>
      <c r="BB34" s="2"/>
      <c r="BC34" s="2"/>
      <c r="BN34" s="1"/>
      <c r="BO34" s="2"/>
      <c r="BP34" s="2"/>
      <c r="BQ34" s="2"/>
      <c r="BR34" s="2"/>
      <c r="BS34" s="2"/>
      <c r="CC34" s="1"/>
      <c r="CD34" s="2"/>
      <c r="CE34" s="2"/>
      <c r="CF34" s="2"/>
      <c r="CG34" s="2"/>
      <c r="CH34" s="2"/>
      <c r="CR34" s="1"/>
      <c r="CS34" s="2"/>
      <c r="CT34" s="2"/>
      <c r="CU34" s="2"/>
      <c r="CV34" s="2"/>
      <c r="CW34" s="2"/>
      <c r="DG34" s="1"/>
      <c r="DH34" s="2"/>
      <c r="DI34" s="2"/>
      <c r="DJ34" s="2"/>
      <c r="DK34" s="2"/>
      <c r="DL34" s="2"/>
      <c r="DV34" s="1"/>
      <c r="DW34" s="2"/>
      <c r="DX34" s="2"/>
      <c r="DY34" s="2"/>
      <c r="DZ34" s="2"/>
      <c r="EA34" s="2"/>
      <c r="EK34" s="1"/>
      <c r="EL34" s="2"/>
      <c r="EM34" s="2"/>
      <c r="EN34" s="2"/>
      <c r="EO34" s="2"/>
      <c r="EP34" s="2"/>
      <c r="EZ34" s="1"/>
      <c r="FA34" s="2"/>
      <c r="FB34" s="2"/>
      <c r="FC34" s="2"/>
      <c r="FD34" s="2"/>
      <c r="FE34" s="2"/>
      <c r="FO34" s="1"/>
      <c r="FP34" s="2" t="s">
        <v>48</v>
      </c>
      <c r="FQ34" s="2"/>
      <c r="FR34" s="2"/>
      <c r="FS34" s="2" t="s">
        <v>54</v>
      </c>
      <c r="FT34" s="2"/>
      <c r="FW34" t="s">
        <v>53</v>
      </c>
      <c r="GA34" t="s">
        <v>54</v>
      </c>
      <c r="GD34" s="1"/>
      <c r="GE34" s="2"/>
      <c r="GF34" s="2"/>
      <c r="GG34" s="2"/>
      <c r="GH34" s="2"/>
      <c r="GI34" s="2"/>
      <c r="GT34" s="1"/>
      <c r="GU34" s="2"/>
      <c r="GV34" s="2"/>
      <c r="GW34" s="2"/>
      <c r="GX34" s="2"/>
      <c r="GY34" s="2"/>
      <c r="HI34" s="1"/>
      <c r="HJ34" s="2"/>
      <c r="HK34" s="2"/>
      <c r="HL34" s="2"/>
      <c r="HM34" s="2"/>
      <c r="HN34" s="2"/>
      <c r="HQ34" s="2"/>
      <c r="HU34" s="2"/>
      <c r="HY34" s="1"/>
      <c r="HZ34" s="2"/>
      <c r="IA34" s="2"/>
      <c r="IB34" s="2"/>
      <c r="IC34" s="2"/>
      <c r="ID34" s="2"/>
      <c r="IG34" s="2"/>
      <c r="IK34" s="2"/>
      <c r="IO34" s="1"/>
      <c r="IP34" s="2"/>
      <c r="IQ34" s="2"/>
      <c r="IR34" s="2"/>
      <c r="IS34" s="2"/>
      <c r="IT34" s="2"/>
      <c r="IW34" s="2"/>
      <c r="JA34" s="2"/>
      <c r="JE34" s="1"/>
      <c r="JF34" s="2"/>
      <c r="JG34" s="2"/>
      <c r="JH34" s="2"/>
      <c r="JI34" s="2"/>
      <c r="JJ34" s="2"/>
      <c r="JM34" s="2"/>
      <c r="JQ34" s="2"/>
      <c r="JT34" s="1"/>
      <c r="JU34" s="2"/>
      <c r="JV34" s="2"/>
      <c r="JW34" s="2"/>
      <c r="JX34" s="2"/>
      <c r="JY34" s="2"/>
      <c r="KB34" s="2"/>
      <c r="KF34" s="2"/>
      <c r="KI34" s="1"/>
      <c r="KJ34" s="2"/>
      <c r="KK34" s="2"/>
      <c r="KL34" s="2"/>
      <c r="KM34" s="2"/>
      <c r="KN34" s="2"/>
      <c r="KX34" s="1"/>
      <c r="KY34" s="2"/>
      <c r="KZ34" s="2"/>
      <c r="LA34" s="2"/>
      <c r="LB34" s="2"/>
      <c r="LC34" s="2"/>
      <c r="LN34" s="1"/>
      <c r="LO34" s="2"/>
      <c r="LP34" s="2"/>
      <c r="LQ34" s="2"/>
      <c r="LR34" s="2"/>
      <c r="LS34" s="2"/>
      <c r="MC34" s="1"/>
      <c r="MD34" s="2"/>
      <c r="ME34" s="2"/>
      <c r="MF34" s="2"/>
      <c r="MG34" s="2"/>
      <c r="MH34" s="2"/>
      <c r="MS34" s="1"/>
      <c r="MT34" s="2"/>
      <c r="MU34" s="2"/>
      <c r="MV34" s="2"/>
      <c r="MW34" s="2"/>
      <c r="MX34" s="2"/>
      <c r="NI34" s="1"/>
      <c r="NJ34" s="2"/>
      <c r="NK34" s="2"/>
      <c r="NL34" s="2"/>
      <c r="NM34" s="2"/>
      <c r="NN34" s="2"/>
      <c r="NY34" s="1"/>
      <c r="NZ34" s="2"/>
      <c r="OA34" s="2"/>
      <c r="OB34" s="2"/>
      <c r="OC34" s="2"/>
      <c r="OD34" s="2"/>
      <c r="ON34" s="1"/>
      <c r="OO34" s="2"/>
      <c r="OP34" s="2"/>
      <c r="OQ34" s="2"/>
      <c r="OR34" s="2"/>
      <c r="OS34" s="2"/>
      <c r="PE34" s="1"/>
      <c r="PF34" s="2"/>
      <c r="PG34" s="2"/>
      <c r="PH34" s="2"/>
      <c r="PI34" s="2"/>
      <c r="PJ34" s="2"/>
      <c r="PT34" s="1"/>
      <c r="PU34" s="2"/>
      <c r="PV34" s="2"/>
      <c r="PW34" s="2"/>
      <c r="PX34" s="2"/>
      <c r="PY34" s="2"/>
      <c r="QI34" s="1"/>
      <c r="QJ34" s="2"/>
      <c r="QK34" s="2"/>
      <c r="QL34" s="2"/>
      <c r="QM34" s="2"/>
      <c r="QN34" s="2"/>
      <c r="QX34" s="1"/>
      <c r="QY34" s="2"/>
      <c r="QZ34" s="2"/>
      <c r="RA34" s="2"/>
      <c r="RB34" s="2"/>
      <c r="RC34" s="2"/>
      <c r="RM34" s="1"/>
      <c r="RN34" s="2"/>
      <c r="RO34" s="2"/>
      <c r="RP34" s="2"/>
      <c r="RQ34" s="2"/>
      <c r="RR34" s="2"/>
      <c r="SB34" s="1"/>
      <c r="SC34" s="2"/>
      <c r="SD34" s="2"/>
      <c r="SE34" s="2"/>
      <c r="SF34" s="2"/>
      <c r="SG34" s="2"/>
      <c r="SQ34" s="1"/>
      <c r="SR34" s="2"/>
      <c r="SS34" s="2"/>
      <c r="ST34" s="2"/>
      <c r="SU34" s="2"/>
      <c r="SV34" s="2"/>
      <c r="TH34" s="1"/>
      <c r="TI34" s="2"/>
      <c r="TJ34" s="2"/>
      <c r="TK34" s="2"/>
      <c r="TL34" s="2"/>
      <c r="TM34" s="2"/>
      <c r="TW34" s="1"/>
      <c r="TX34" s="2"/>
      <c r="TY34" s="2"/>
      <c r="TZ34" s="2"/>
      <c r="UA34" s="2"/>
      <c r="UB34" s="2"/>
    </row>
    <row r="35" spans="18:555" x14ac:dyDescent="0.25">
      <c r="R35" s="1"/>
      <c r="S35" s="2"/>
      <c r="T35" s="2"/>
      <c r="U35" s="2"/>
      <c r="V35" s="2"/>
      <c r="W35" s="2"/>
      <c r="AH35" s="1"/>
      <c r="AI35" s="2"/>
      <c r="AJ35" s="2"/>
      <c r="AK35" s="2"/>
      <c r="AL35" s="2"/>
      <c r="AM35" s="2"/>
      <c r="AX35" s="1"/>
      <c r="AY35" s="2"/>
      <c r="AZ35" s="2"/>
      <c r="BA35" s="2"/>
      <c r="BB35" s="2"/>
      <c r="BC35" s="2"/>
      <c r="BN35" s="1"/>
      <c r="BO35" s="2"/>
      <c r="BP35" s="2"/>
      <c r="BQ35" s="2"/>
      <c r="BR35" s="2"/>
      <c r="BS35" s="2"/>
      <c r="CC35" s="1"/>
      <c r="CD35" s="2"/>
      <c r="CE35" s="2"/>
      <c r="CF35" s="2"/>
      <c r="CG35" s="2"/>
      <c r="CH35" s="2"/>
      <c r="CR35" s="1"/>
      <c r="CS35" s="2"/>
      <c r="CT35" s="2"/>
      <c r="CU35" s="2"/>
      <c r="CV35" s="2"/>
      <c r="CW35" s="2"/>
      <c r="DG35" s="1"/>
      <c r="DH35" s="2"/>
      <c r="DI35" s="2"/>
      <c r="DJ35" s="2"/>
      <c r="DK35" s="2"/>
      <c r="DL35" s="2"/>
      <c r="DV35" s="1"/>
      <c r="DW35" s="2"/>
      <c r="DX35" s="2"/>
      <c r="DY35" s="2"/>
      <c r="DZ35" s="2"/>
      <c r="EA35" s="2"/>
      <c r="EK35" s="1"/>
      <c r="EL35" s="2"/>
      <c r="EM35" s="2"/>
      <c r="EN35" s="2"/>
      <c r="EO35" s="2"/>
      <c r="EP35" s="2"/>
      <c r="EZ35" s="1"/>
      <c r="FA35" s="2"/>
      <c r="FB35" s="2"/>
      <c r="FC35" s="2"/>
      <c r="FD35" s="2"/>
      <c r="FE35" s="2"/>
      <c r="FO35" s="1"/>
      <c r="FP35" s="2" t="s">
        <v>49</v>
      </c>
      <c r="FQ35" s="2"/>
      <c r="FR35" s="2"/>
      <c r="FS35" s="2"/>
      <c r="FT35" s="2"/>
      <c r="GD35" s="1"/>
      <c r="GE35" s="2"/>
      <c r="GF35" s="2"/>
      <c r="GG35" s="2"/>
      <c r="GH35" s="2"/>
      <c r="GI35" s="2"/>
      <c r="GT35" s="1"/>
      <c r="GU35" s="2"/>
      <c r="GV35" s="2"/>
      <c r="GW35" s="2"/>
      <c r="GX35" s="2"/>
      <c r="GY35" s="2"/>
      <c r="HI35" s="1"/>
      <c r="HJ35" s="2"/>
      <c r="HK35" s="2"/>
      <c r="HL35" s="2"/>
      <c r="HM35" s="2"/>
      <c r="HN35" s="2"/>
      <c r="HY35" s="1"/>
      <c r="HZ35" s="2"/>
      <c r="IA35" s="2"/>
      <c r="IB35" s="2"/>
      <c r="IC35" s="2"/>
      <c r="ID35" s="2"/>
      <c r="IO35" s="1"/>
      <c r="IP35" s="2"/>
      <c r="IQ35" s="2"/>
      <c r="IR35" s="2"/>
      <c r="IS35" s="2"/>
      <c r="IT35" s="2"/>
      <c r="JE35" s="1"/>
      <c r="JF35" s="2"/>
      <c r="JG35" s="2"/>
      <c r="JH35" s="2"/>
      <c r="JI35" s="2"/>
      <c r="JJ35" s="2"/>
      <c r="JT35" s="1"/>
      <c r="JU35" s="2"/>
      <c r="JV35" s="2"/>
      <c r="JW35" s="2"/>
      <c r="JX35" s="2"/>
      <c r="JY35" s="2"/>
      <c r="KI35" s="1"/>
      <c r="KJ35" s="2"/>
      <c r="KK35" s="2"/>
      <c r="KL35" s="2"/>
      <c r="KM35" s="2"/>
      <c r="KN35" s="2"/>
      <c r="KX35" s="1"/>
      <c r="KY35" s="2"/>
      <c r="KZ35" s="2"/>
      <c r="LA35" s="2"/>
      <c r="LB35" s="2"/>
      <c r="LC35" s="2"/>
      <c r="LN35" s="1"/>
      <c r="LO35" s="2"/>
      <c r="LP35" s="2"/>
      <c r="LQ35" s="2"/>
      <c r="LR35" s="2"/>
      <c r="LS35" s="2"/>
      <c r="MC35" s="1"/>
      <c r="MD35" s="2"/>
      <c r="ME35" s="2"/>
      <c r="MF35" s="2"/>
      <c r="MG35" s="2"/>
      <c r="MH35" s="2"/>
      <c r="MS35" s="1"/>
      <c r="MT35" s="2"/>
      <c r="MU35" s="2"/>
      <c r="MV35" s="2"/>
      <c r="MW35" s="2"/>
      <c r="MX35" s="2"/>
      <c r="NI35" s="1"/>
      <c r="NJ35" s="2"/>
      <c r="NK35" s="2"/>
      <c r="NL35" s="2"/>
      <c r="NM35" s="2"/>
      <c r="NN35" s="2"/>
      <c r="NY35" s="1"/>
      <c r="NZ35" s="2"/>
      <c r="OA35" s="2"/>
      <c r="OB35" s="2"/>
      <c r="OC35" s="2"/>
      <c r="OD35" s="2"/>
      <c r="ON35" s="1"/>
      <c r="OO35" s="2"/>
      <c r="OP35" s="2"/>
      <c r="OQ35" s="2"/>
      <c r="OR35" s="2"/>
      <c r="OS35" s="2"/>
      <c r="PE35" s="1"/>
      <c r="PF35" s="2"/>
      <c r="PG35" s="2"/>
      <c r="PH35" s="2"/>
      <c r="PI35" s="2"/>
      <c r="PJ35" s="2"/>
      <c r="PT35" s="1"/>
      <c r="PU35" s="2"/>
      <c r="PV35" s="2"/>
      <c r="PW35" s="2"/>
      <c r="PX35" s="2"/>
      <c r="PY35" s="2"/>
      <c r="QI35" s="1"/>
      <c r="QJ35" s="2"/>
      <c r="QK35" s="2"/>
      <c r="QL35" s="2"/>
      <c r="QM35" s="2"/>
      <c r="QN35" s="2"/>
      <c r="QX35" s="1"/>
      <c r="QY35" s="2"/>
      <c r="QZ35" s="2"/>
      <c r="RA35" s="2"/>
      <c r="RB35" s="2"/>
      <c r="RC35" s="2"/>
      <c r="RM35" s="1"/>
      <c r="RN35" s="2"/>
      <c r="RO35" s="2"/>
      <c r="RP35" s="2"/>
      <c r="RQ35" s="2"/>
      <c r="RR35" s="2"/>
      <c r="SB35" s="1"/>
      <c r="SC35" s="2"/>
      <c r="SD35" s="2"/>
      <c r="SE35" s="2"/>
      <c r="SF35" s="2"/>
      <c r="SG35" s="2"/>
      <c r="SQ35" s="1"/>
      <c r="SR35" s="2"/>
      <c r="SS35" s="2"/>
      <c r="ST35" s="2"/>
      <c r="SU35" s="2"/>
      <c r="SV35" s="2"/>
      <c r="TH35" s="1"/>
      <c r="TI35" s="2"/>
      <c r="TJ35" s="2"/>
      <c r="TK35" s="2"/>
      <c r="TL35" s="2"/>
      <c r="TM35" s="2"/>
      <c r="TW35" s="1"/>
      <c r="TX35" s="2"/>
      <c r="TY35" s="2"/>
      <c r="TZ35" s="2"/>
      <c r="UA35" s="2"/>
      <c r="UB35" s="2"/>
    </row>
    <row r="36" spans="18:555" x14ac:dyDescent="0.25">
      <c r="R36" s="1"/>
      <c r="S36" s="2"/>
      <c r="T36" s="2"/>
      <c r="U36" s="2"/>
      <c r="V36" s="2"/>
      <c r="W36" s="2"/>
      <c r="AH36" s="1"/>
      <c r="AI36" s="2"/>
      <c r="AJ36" s="2"/>
      <c r="AK36" s="2"/>
      <c r="AL36" s="2"/>
      <c r="AM36" s="2"/>
      <c r="AX36" s="1"/>
      <c r="AY36" s="2"/>
      <c r="AZ36" s="2"/>
      <c r="BA36" s="2"/>
      <c r="BB36" s="2"/>
      <c r="BC36" s="2"/>
      <c r="BN36" s="1"/>
      <c r="BO36" s="2"/>
      <c r="BP36" s="2"/>
      <c r="BQ36" s="2"/>
      <c r="BR36" s="2"/>
      <c r="BS36" s="2"/>
      <c r="CC36" s="1"/>
      <c r="CD36" s="2"/>
      <c r="CE36" s="2"/>
      <c r="CF36" s="2"/>
      <c r="CG36" s="2"/>
      <c r="CH36" s="2"/>
      <c r="CR36" s="1"/>
      <c r="CS36" s="2"/>
      <c r="CT36" s="2"/>
      <c r="CU36" s="2"/>
      <c r="CV36" s="2"/>
      <c r="CW36" s="2"/>
      <c r="DG36" s="1"/>
      <c r="DH36" s="2"/>
      <c r="DI36" s="2"/>
      <c r="DJ36" s="2"/>
      <c r="DK36" s="2"/>
      <c r="DL36" s="2"/>
      <c r="DV36" s="1"/>
      <c r="DW36" s="2"/>
      <c r="DX36" s="2"/>
      <c r="DY36" s="2"/>
      <c r="DZ36" s="2"/>
      <c r="EA36" s="2"/>
      <c r="EK36" s="1"/>
      <c r="EL36" s="2"/>
      <c r="EM36" s="2"/>
      <c r="EN36" s="2"/>
      <c r="EO36" s="2"/>
      <c r="EP36" s="2"/>
      <c r="EZ36" s="1"/>
      <c r="FA36" s="2"/>
      <c r="FB36" s="2"/>
      <c r="FC36" s="2"/>
      <c r="FD36" s="2"/>
      <c r="FE36" s="2"/>
      <c r="FO36" s="1"/>
      <c r="FP36" s="2" t="s">
        <v>50</v>
      </c>
      <c r="FQ36" s="2"/>
      <c r="FR36" s="2"/>
      <c r="FS36" s="2"/>
      <c r="FT36" s="2"/>
      <c r="GD36" s="1"/>
      <c r="GE36" s="2"/>
      <c r="GF36" s="2"/>
      <c r="GG36" s="2"/>
      <c r="GH36" s="2"/>
      <c r="GI36" s="2"/>
      <c r="GT36" s="1"/>
      <c r="GU36" s="2"/>
      <c r="GV36" s="2"/>
      <c r="GW36" s="2"/>
      <c r="GX36" s="2"/>
      <c r="GY36" s="2"/>
      <c r="HI36" s="1"/>
      <c r="HJ36" s="2"/>
      <c r="HK36" s="2"/>
      <c r="HL36" s="2"/>
      <c r="HM36" s="2"/>
      <c r="HN36" s="2"/>
      <c r="HY36" s="1"/>
      <c r="HZ36" s="2"/>
      <c r="IA36" s="2"/>
      <c r="IB36" s="2"/>
      <c r="IC36" s="2"/>
      <c r="ID36" s="2"/>
      <c r="IO36" s="1"/>
      <c r="IP36" s="2"/>
      <c r="IQ36" s="2"/>
      <c r="IR36" s="2"/>
      <c r="IS36" s="2"/>
      <c r="IT36" s="2"/>
      <c r="JE36" s="1"/>
      <c r="JF36" s="2"/>
      <c r="JG36" s="2"/>
      <c r="JH36" s="2"/>
      <c r="JI36" s="2"/>
      <c r="JJ36" s="2"/>
      <c r="JT36" s="1"/>
      <c r="JU36" s="2"/>
      <c r="JV36" s="2"/>
      <c r="JW36" s="2"/>
      <c r="JX36" s="2"/>
      <c r="JY36" s="2"/>
      <c r="KI36" s="1"/>
      <c r="KJ36" s="2"/>
      <c r="KK36" s="2"/>
      <c r="KL36" s="2"/>
      <c r="KM36" s="2"/>
      <c r="KN36" s="2"/>
      <c r="KX36" s="1"/>
      <c r="KY36" s="2"/>
      <c r="KZ36" s="2"/>
      <c r="LA36" s="2"/>
      <c r="LB36" s="2"/>
      <c r="LC36" s="2"/>
      <c r="LN36" s="1"/>
      <c r="LO36" s="2"/>
      <c r="LP36" s="2"/>
      <c r="LQ36" s="2"/>
      <c r="LR36" s="2"/>
      <c r="LS36" s="2"/>
      <c r="MC36" s="1"/>
      <c r="MD36" s="2"/>
      <c r="ME36" s="2"/>
      <c r="MF36" s="2"/>
      <c r="MG36" s="2"/>
      <c r="MH36" s="2"/>
      <c r="MS36" s="1"/>
      <c r="MT36" s="2"/>
      <c r="MU36" s="2"/>
      <c r="MV36" s="2"/>
      <c r="MW36" s="2"/>
      <c r="MX36" s="2"/>
      <c r="NI36" s="1"/>
      <c r="NJ36" s="2"/>
      <c r="NK36" s="2"/>
      <c r="NL36" s="2"/>
      <c r="NM36" s="2"/>
      <c r="NN36" s="2"/>
      <c r="NY36" s="1"/>
      <c r="NZ36" s="2"/>
      <c r="OA36" s="2"/>
      <c r="OB36" s="2"/>
      <c r="OC36" s="2"/>
      <c r="OD36" s="2"/>
      <c r="ON36" s="1"/>
      <c r="OO36" s="2"/>
      <c r="OP36" s="2"/>
      <c r="OQ36" s="2"/>
      <c r="OR36" s="2"/>
      <c r="OS36" s="2"/>
      <c r="PE36" s="1"/>
      <c r="PF36" s="2"/>
      <c r="PG36" s="2"/>
      <c r="PH36" s="2"/>
      <c r="PI36" s="2"/>
      <c r="PJ36" s="2"/>
      <c r="PT36" s="1"/>
      <c r="PU36" s="2"/>
      <c r="PV36" s="2"/>
      <c r="PW36" s="2"/>
      <c r="PX36" s="2"/>
      <c r="PY36" s="2"/>
      <c r="QI36" s="1"/>
      <c r="QJ36" s="2"/>
      <c r="QK36" s="2"/>
      <c r="QL36" s="2"/>
      <c r="QM36" s="2"/>
      <c r="QN36" s="2"/>
      <c r="QX36" s="1"/>
      <c r="QY36" s="2"/>
      <c r="QZ36" s="2"/>
      <c r="RA36" s="2"/>
      <c r="RB36" s="2"/>
      <c r="RC36" s="2"/>
      <c r="RM36" s="1"/>
      <c r="RN36" s="2"/>
      <c r="RO36" s="2"/>
      <c r="RP36" s="2"/>
      <c r="RQ36" s="2"/>
      <c r="RR36" s="2"/>
      <c r="SB36" s="1"/>
      <c r="SC36" s="2"/>
      <c r="SD36" s="2"/>
      <c r="SE36" s="2"/>
      <c r="SF36" s="2"/>
      <c r="SG36" s="2"/>
      <c r="SQ36" s="1"/>
      <c r="SR36" s="2"/>
      <c r="SS36" s="2"/>
      <c r="ST36" s="2"/>
      <c r="SU36" s="2"/>
      <c r="SV36" s="2"/>
      <c r="TH36" s="1"/>
      <c r="TI36" s="2"/>
      <c r="TJ36" s="2"/>
      <c r="TK36" s="2"/>
      <c r="TL36" s="2"/>
      <c r="TM36" s="2"/>
      <c r="TW36" s="1"/>
      <c r="TX36" s="2"/>
      <c r="TY36" s="2"/>
      <c r="TZ36" s="2"/>
      <c r="UA36" s="2"/>
      <c r="UB36" s="2"/>
    </row>
    <row r="37" spans="18:555" x14ac:dyDescent="0.25">
      <c r="R37" s="1"/>
      <c r="S37" s="2"/>
      <c r="T37" s="2"/>
      <c r="U37" s="2"/>
      <c r="V37" s="2"/>
      <c r="W37" s="2"/>
      <c r="AH37" s="1"/>
      <c r="AI37" s="2"/>
      <c r="AJ37" s="2"/>
      <c r="AK37" s="2"/>
      <c r="AL37" s="2"/>
      <c r="AM37" s="2"/>
      <c r="AX37" s="1"/>
      <c r="AY37" s="2"/>
      <c r="AZ37" s="2"/>
      <c r="BA37" s="2"/>
      <c r="BB37" s="2"/>
      <c r="BC37" s="2"/>
      <c r="BN37" s="1"/>
      <c r="BO37" s="2"/>
      <c r="BP37" s="2"/>
      <c r="BQ37" s="2"/>
      <c r="BR37" s="2"/>
      <c r="BS37" s="2"/>
      <c r="CC37" s="1"/>
      <c r="CD37" s="2"/>
      <c r="CE37" s="2"/>
      <c r="CF37" s="2"/>
      <c r="CG37" s="2"/>
      <c r="CH37" s="2"/>
      <c r="CR37" s="1"/>
      <c r="CS37" s="2"/>
      <c r="CT37" s="2"/>
      <c r="CU37" s="2"/>
      <c r="CV37" s="2"/>
      <c r="CW37" s="2"/>
      <c r="DG37" s="1"/>
      <c r="DH37" s="2"/>
      <c r="DI37" s="2"/>
      <c r="DJ37" s="2"/>
      <c r="DK37" s="2"/>
      <c r="DL37" s="2"/>
      <c r="DV37" s="1"/>
      <c r="DW37" s="2"/>
      <c r="DX37" s="2"/>
      <c r="DY37" s="2"/>
      <c r="DZ37" s="2"/>
      <c r="EA37" s="2"/>
      <c r="EK37" s="1"/>
      <c r="EL37" s="2"/>
      <c r="EM37" s="2"/>
      <c r="EN37" s="2"/>
      <c r="EO37" s="2"/>
      <c r="EP37" s="2"/>
      <c r="EZ37" s="1"/>
      <c r="FA37" s="2"/>
      <c r="FB37" s="2"/>
      <c r="FC37" s="2"/>
      <c r="FD37" s="2"/>
      <c r="FE37" s="2"/>
      <c r="FO37" s="1"/>
      <c r="FP37" s="2" t="s">
        <v>51</v>
      </c>
      <c r="FQ37" s="2"/>
      <c r="FR37" s="2"/>
      <c r="FS37" s="2"/>
      <c r="FT37" s="2"/>
      <c r="GD37" s="1"/>
      <c r="GE37" s="2"/>
      <c r="GF37" s="2"/>
      <c r="GG37" s="2"/>
      <c r="GH37" s="2"/>
      <c r="GI37" s="2"/>
      <c r="GT37" s="1"/>
      <c r="GU37" s="2"/>
      <c r="GV37" s="2"/>
      <c r="GW37" s="2"/>
      <c r="GX37" s="2"/>
      <c r="GY37" s="2"/>
      <c r="HI37" s="1"/>
      <c r="HJ37" s="2"/>
      <c r="HK37" s="2"/>
      <c r="HL37" s="2"/>
      <c r="HM37" s="2"/>
      <c r="HN37" s="2"/>
      <c r="HY37" s="1"/>
      <c r="HZ37" s="2"/>
      <c r="IA37" s="2"/>
      <c r="IB37" s="2"/>
      <c r="IC37" s="2"/>
      <c r="ID37" s="2"/>
      <c r="IO37" s="1"/>
      <c r="IP37" s="2"/>
      <c r="IQ37" s="2"/>
      <c r="IR37" s="2"/>
      <c r="IS37" s="2"/>
      <c r="IT37" s="2"/>
      <c r="JE37" s="1"/>
      <c r="JF37" s="2"/>
      <c r="JG37" s="2"/>
      <c r="JH37" s="2"/>
      <c r="JI37" s="2"/>
      <c r="JJ37" s="2"/>
      <c r="JT37" s="1"/>
      <c r="JU37" s="2"/>
      <c r="JV37" s="2"/>
      <c r="JW37" s="2"/>
      <c r="JX37" s="2"/>
      <c r="JY37" s="2"/>
      <c r="KI37" s="1"/>
      <c r="KJ37" s="2"/>
      <c r="KK37" s="2"/>
      <c r="KL37" s="2"/>
      <c r="KM37" s="2"/>
      <c r="KN37" s="2"/>
      <c r="KX37" s="1"/>
      <c r="KY37" s="2"/>
      <c r="KZ37" s="2"/>
      <c r="LA37" s="2"/>
      <c r="LB37" s="2"/>
      <c r="LC37" s="2"/>
      <c r="LN37" s="1"/>
      <c r="LO37" s="2"/>
      <c r="LP37" s="2"/>
      <c r="LQ37" s="2"/>
      <c r="LR37" s="2"/>
      <c r="LS37" s="2"/>
      <c r="MC37" s="1"/>
      <c r="MD37" s="2"/>
      <c r="ME37" s="2"/>
      <c r="MF37" s="2"/>
      <c r="MG37" s="2"/>
      <c r="MH37" s="2"/>
      <c r="MS37" s="1"/>
      <c r="MT37" s="2"/>
      <c r="MU37" s="2"/>
      <c r="MV37" s="2"/>
      <c r="MW37" s="2"/>
      <c r="MX37" s="2"/>
      <c r="NI37" s="1"/>
      <c r="NJ37" s="2"/>
      <c r="NK37" s="2"/>
      <c r="NL37" s="2"/>
      <c r="NM37" s="2"/>
      <c r="NN37" s="2"/>
      <c r="NY37" s="1"/>
      <c r="NZ37" s="2"/>
      <c r="OA37" s="2"/>
      <c r="OB37" s="2"/>
      <c r="OC37" s="2"/>
      <c r="OD37" s="2"/>
      <c r="ON37" s="1"/>
      <c r="OO37" s="2"/>
      <c r="OP37" s="2"/>
      <c r="OQ37" s="2"/>
      <c r="OR37" s="2"/>
      <c r="OS37" s="2"/>
      <c r="PE37" s="1"/>
      <c r="PF37" s="2"/>
      <c r="PG37" s="2"/>
      <c r="PH37" s="2"/>
      <c r="PI37" s="2"/>
      <c r="PJ37" s="2"/>
      <c r="PT37" s="1"/>
      <c r="PU37" s="2"/>
      <c r="PV37" s="2"/>
      <c r="PW37" s="2"/>
      <c r="PX37" s="2"/>
      <c r="PY37" s="2"/>
      <c r="QI37" s="1"/>
      <c r="QJ37" s="2"/>
      <c r="QK37" s="2"/>
      <c r="QL37" s="2"/>
      <c r="QM37" s="2"/>
      <c r="QN37" s="2"/>
      <c r="QX37" s="1"/>
      <c r="QY37" s="2"/>
      <c r="QZ37" s="2"/>
      <c r="RA37" s="2"/>
      <c r="RB37" s="2"/>
      <c r="RC37" s="2"/>
      <c r="RM37" s="1"/>
      <c r="RN37" s="2"/>
      <c r="RO37" s="2"/>
      <c r="RP37" s="2"/>
      <c r="RQ37" s="2"/>
      <c r="RR37" s="2"/>
      <c r="SB37" s="1"/>
      <c r="SC37" s="2"/>
      <c r="SD37" s="2"/>
      <c r="SE37" s="2"/>
      <c r="SF37" s="2"/>
      <c r="SG37" s="2"/>
      <c r="SQ37" s="1"/>
      <c r="SR37" s="2"/>
      <c r="SS37" s="2"/>
      <c r="ST37" s="2"/>
      <c r="SU37" s="2"/>
      <c r="SV37" s="2"/>
      <c r="TH37" s="1"/>
      <c r="TI37" s="2"/>
      <c r="TJ37" s="2"/>
      <c r="TK37" s="2"/>
      <c r="TL37" s="2"/>
      <c r="TM37" s="2"/>
      <c r="TW37" s="1"/>
      <c r="TX37" s="2"/>
      <c r="TY37" s="2"/>
      <c r="TZ37" s="2"/>
      <c r="UA37" s="2"/>
      <c r="UB37" s="2"/>
    </row>
    <row r="38" spans="18:555" x14ac:dyDescent="0.25">
      <c r="R38" s="1"/>
      <c r="S38" s="2"/>
      <c r="T38" s="2"/>
      <c r="U38" s="2"/>
      <c r="V38" s="2"/>
      <c r="W38" s="2"/>
      <c r="AH38" s="1"/>
      <c r="AI38" s="2"/>
      <c r="AJ38" s="2"/>
      <c r="AK38" s="2"/>
      <c r="AL38" s="2"/>
      <c r="AM38" s="2"/>
      <c r="AX38" s="1"/>
      <c r="AY38" s="2"/>
      <c r="AZ38" s="2"/>
      <c r="BA38" s="2"/>
      <c r="BB38" s="2"/>
      <c r="BC38" s="2"/>
      <c r="BN38" s="1"/>
      <c r="BO38" s="2"/>
      <c r="BP38" s="2"/>
      <c r="BQ38" s="2"/>
      <c r="BR38" s="2"/>
      <c r="BS38" s="2"/>
      <c r="CC38" s="1"/>
      <c r="CD38" s="2"/>
      <c r="CE38" s="2"/>
      <c r="CF38" s="2"/>
      <c r="CG38" s="2"/>
      <c r="CH38" s="2"/>
      <c r="CR38" s="1"/>
      <c r="CS38" s="2"/>
      <c r="CT38" s="2"/>
      <c r="CU38" s="2"/>
      <c r="CV38" s="2"/>
      <c r="CW38" s="2"/>
      <c r="DG38" s="1"/>
      <c r="DH38" s="2"/>
      <c r="DI38" s="2"/>
      <c r="DJ38" s="2"/>
      <c r="DK38" s="2"/>
      <c r="DL38" s="2"/>
      <c r="DV38" s="1"/>
      <c r="DW38" s="2"/>
      <c r="DX38" s="2"/>
      <c r="DY38" s="2"/>
      <c r="DZ38" s="2"/>
      <c r="EA38" s="2"/>
      <c r="EK38" s="1"/>
      <c r="EL38" s="2"/>
      <c r="EM38" s="2"/>
      <c r="EN38" s="2"/>
      <c r="EO38" s="2"/>
      <c r="EP38" s="2"/>
      <c r="EZ38" s="1"/>
      <c r="FA38" s="2"/>
      <c r="FB38" s="2"/>
      <c r="FC38" s="2"/>
      <c r="FD38" s="2"/>
      <c r="FE38" s="2"/>
      <c r="FO38" s="1"/>
      <c r="FP38" s="2" t="s">
        <v>52</v>
      </c>
      <c r="FQ38" s="2"/>
      <c r="FR38" s="2"/>
      <c r="FS38" s="2"/>
      <c r="FT38" s="2"/>
      <c r="GD38" s="1"/>
      <c r="GE38" s="2"/>
      <c r="GF38" s="2"/>
      <c r="GG38" s="2"/>
      <c r="GH38" s="2"/>
      <c r="GI38" s="2"/>
      <c r="GT38" s="1"/>
      <c r="GU38" s="2"/>
      <c r="GV38" s="2"/>
      <c r="GW38" s="2"/>
      <c r="GX38" s="2"/>
      <c r="GY38" s="2"/>
      <c r="HI38" s="1"/>
      <c r="HJ38" s="2"/>
      <c r="HK38" s="2"/>
      <c r="HL38" s="2"/>
      <c r="HM38" s="2"/>
      <c r="HN38" s="2"/>
      <c r="HY38" s="1"/>
      <c r="HZ38" s="2"/>
      <c r="IA38" s="2"/>
      <c r="IB38" s="2"/>
      <c r="IC38" s="2"/>
      <c r="ID38" s="2"/>
      <c r="IO38" s="1"/>
      <c r="IP38" s="2"/>
      <c r="IQ38" s="2"/>
      <c r="IR38" s="2"/>
      <c r="IS38" s="2"/>
      <c r="IT38" s="2"/>
      <c r="JE38" s="1"/>
      <c r="JF38" s="2"/>
      <c r="JG38" s="2"/>
      <c r="JH38" s="2"/>
      <c r="JI38" s="2"/>
      <c r="JJ38" s="2"/>
      <c r="JT38" s="1"/>
      <c r="JU38" s="2"/>
      <c r="JV38" s="2"/>
      <c r="JW38" s="2"/>
      <c r="JX38" s="2"/>
      <c r="JY38" s="2"/>
      <c r="KI38" s="1"/>
      <c r="KJ38" s="2"/>
      <c r="KK38" s="2"/>
      <c r="KL38" s="2"/>
      <c r="KM38" s="2"/>
      <c r="KN38" s="2"/>
      <c r="KX38" s="1"/>
      <c r="KY38" s="2"/>
      <c r="KZ38" s="2"/>
      <c r="LA38" s="2"/>
      <c r="LB38" s="2"/>
      <c r="LC38" s="2"/>
      <c r="LN38" s="1"/>
      <c r="LO38" s="2"/>
      <c r="LP38" s="2"/>
      <c r="LQ38" s="2"/>
      <c r="LR38" s="2"/>
      <c r="LS38" s="2"/>
      <c r="MC38" s="1"/>
      <c r="MD38" s="2"/>
      <c r="ME38" s="2"/>
      <c r="MF38" s="2"/>
      <c r="MG38" s="2"/>
      <c r="MH38" s="2"/>
      <c r="MS38" s="1"/>
      <c r="MT38" s="2"/>
      <c r="MU38" s="2"/>
      <c r="MV38" s="2"/>
      <c r="MW38" s="2"/>
      <c r="MX38" s="2"/>
      <c r="NI38" s="1"/>
      <c r="NJ38" s="2"/>
      <c r="NK38" s="2"/>
      <c r="NL38" s="2"/>
      <c r="NM38" s="2"/>
      <c r="NN38" s="2"/>
      <c r="NY38" s="1"/>
      <c r="NZ38" s="2"/>
      <c r="OA38" s="2"/>
      <c r="OB38" s="2"/>
      <c r="OC38" s="2"/>
      <c r="OD38" s="2"/>
      <c r="ON38" s="1"/>
      <c r="OO38" s="2"/>
      <c r="OP38" s="2"/>
      <c r="OQ38" s="2"/>
      <c r="OR38" s="2"/>
      <c r="OS38" s="2"/>
      <c r="PE38" s="1"/>
      <c r="PF38" s="2"/>
      <c r="PG38" s="2"/>
      <c r="PH38" s="2"/>
      <c r="PI38" s="2"/>
      <c r="PJ38" s="2"/>
      <c r="PT38" s="1"/>
      <c r="PU38" s="2"/>
      <c r="PV38" s="2"/>
      <c r="PW38" s="2"/>
      <c r="PX38" s="2"/>
      <c r="PY38" s="2"/>
      <c r="QI38" s="1"/>
      <c r="QJ38" s="2"/>
      <c r="QK38" s="2"/>
      <c r="QL38" s="2"/>
      <c r="QM38" s="2"/>
      <c r="QN38" s="2"/>
      <c r="QX38" s="1"/>
      <c r="QY38" s="2"/>
      <c r="QZ38" s="2"/>
      <c r="RA38" s="2"/>
      <c r="RB38" s="2"/>
      <c r="RC38" s="2"/>
      <c r="RM38" s="1"/>
      <c r="RN38" s="2"/>
      <c r="RO38" s="2"/>
      <c r="RP38" s="2"/>
      <c r="RQ38" s="2"/>
      <c r="RR38" s="2"/>
      <c r="SB38" s="1"/>
      <c r="SC38" s="2"/>
      <c r="SD38" s="2"/>
      <c r="SE38" s="2"/>
      <c r="SF38" s="2"/>
      <c r="SG38" s="2"/>
      <c r="SQ38" s="1"/>
      <c r="SR38" s="2"/>
      <c r="SS38" s="2"/>
      <c r="ST38" s="2"/>
      <c r="SU38" s="2"/>
      <c r="SV38" s="2"/>
      <c r="TH38" s="1"/>
      <c r="TI38" s="2"/>
      <c r="TJ38" s="2"/>
      <c r="TK38" s="2"/>
      <c r="TL38" s="2"/>
      <c r="TM38" s="2"/>
      <c r="TW38" s="1"/>
      <c r="TX38" s="2"/>
      <c r="TY38" s="2"/>
      <c r="TZ38" s="2"/>
      <c r="UA38" s="2"/>
      <c r="UB38" s="2"/>
    </row>
    <row r="39" spans="18:555" x14ac:dyDescent="0.25">
      <c r="R39" s="1"/>
      <c r="S39" s="2"/>
      <c r="T39" s="2"/>
      <c r="U39" s="2"/>
      <c r="V39" s="2"/>
      <c r="W39" s="2"/>
      <c r="AH39" s="1"/>
      <c r="AI39" s="2"/>
      <c r="AJ39" s="2"/>
      <c r="AK39" s="2"/>
      <c r="AL39" s="2"/>
      <c r="AM39" s="2"/>
      <c r="AX39" s="1"/>
      <c r="AY39" s="2"/>
      <c r="AZ39" s="2"/>
      <c r="BA39" s="2"/>
      <c r="BB39" s="2"/>
      <c r="BC39" s="2"/>
      <c r="BN39" s="1"/>
      <c r="BO39" s="2"/>
      <c r="BP39" s="2"/>
      <c r="BQ39" s="2"/>
      <c r="BR39" s="2"/>
      <c r="BS39" s="2"/>
      <c r="CC39" s="1"/>
      <c r="CD39" s="2"/>
      <c r="CE39" s="2"/>
      <c r="CF39" s="2"/>
      <c r="CG39" s="2"/>
      <c r="CH39" s="2"/>
      <c r="CR39" s="1"/>
      <c r="CS39" s="2"/>
      <c r="CT39" s="2"/>
      <c r="CU39" s="2"/>
      <c r="CV39" s="2"/>
      <c r="CW39" s="2"/>
      <c r="DG39" s="1"/>
      <c r="DH39" s="2"/>
      <c r="DI39" s="2"/>
      <c r="DJ39" s="2"/>
      <c r="DK39" s="2"/>
      <c r="DL39" s="2"/>
      <c r="DV39" s="1"/>
      <c r="DW39" s="2"/>
      <c r="DX39" s="2"/>
      <c r="DY39" s="2"/>
      <c r="DZ39" s="2"/>
      <c r="EA39" s="2"/>
      <c r="EK39" s="1"/>
      <c r="EL39" s="2"/>
      <c r="EM39" s="2"/>
      <c r="EN39" s="2"/>
      <c r="EO39" s="2"/>
      <c r="EP39" s="2"/>
      <c r="EZ39" s="1"/>
      <c r="FA39" s="2"/>
      <c r="FB39" s="2"/>
      <c r="FC39" s="2"/>
      <c r="FD39" s="2"/>
      <c r="FE39" s="2"/>
      <c r="FO39" s="1"/>
      <c r="FP39" s="2"/>
      <c r="FQ39" s="2"/>
      <c r="FR39" s="2"/>
      <c r="FS39" s="2"/>
      <c r="FT39" s="2"/>
      <c r="GD39" s="1"/>
      <c r="GE39" s="2"/>
      <c r="GF39" s="2"/>
      <c r="GG39" s="2"/>
      <c r="GH39" s="2"/>
      <c r="GI39" s="2"/>
      <c r="GT39" s="1"/>
      <c r="GU39" s="2"/>
      <c r="GV39" s="2"/>
      <c r="GW39" s="2"/>
      <c r="GX39" s="2"/>
      <c r="GY39" s="2"/>
      <c r="HI39" s="1"/>
      <c r="HJ39" s="2"/>
      <c r="HK39" s="2"/>
      <c r="HL39" s="2"/>
      <c r="HM39" s="2"/>
      <c r="HN39" s="2"/>
      <c r="HY39" s="1"/>
      <c r="HZ39" s="2"/>
      <c r="IA39" s="2"/>
      <c r="IB39" s="2"/>
      <c r="IC39" s="2"/>
      <c r="ID39" s="2"/>
      <c r="IO39" s="1"/>
      <c r="IP39" s="2"/>
      <c r="IQ39" s="2"/>
      <c r="IR39" s="2"/>
      <c r="IS39" s="2"/>
      <c r="IT39" s="2"/>
      <c r="JE39" s="1"/>
      <c r="JF39" s="2"/>
      <c r="JG39" s="2"/>
      <c r="JH39" s="2"/>
      <c r="JI39" s="2"/>
      <c r="JJ39" s="2"/>
      <c r="JT39" s="1"/>
      <c r="JU39" s="2"/>
      <c r="JV39" s="2"/>
      <c r="JW39" s="2"/>
      <c r="JX39" s="2"/>
      <c r="JY39" s="2"/>
      <c r="KI39" s="1"/>
      <c r="KJ39" s="2"/>
      <c r="KK39" s="2"/>
      <c r="KL39" s="2"/>
      <c r="KM39" s="2"/>
      <c r="KN39" s="2"/>
      <c r="KX39" s="1"/>
      <c r="KY39" s="2"/>
      <c r="KZ39" s="2"/>
      <c r="LA39" s="2"/>
      <c r="LB39" s="2"/>
      <c r="LC39" s="2"/>
      <c r="LN39" s="1"/>
      <c r="LO39" s="2"/>
      <c r="LP39" s="2"/>
      <c r="LQ39" s="2"/>
      <c r="LR39" s="2"/>
      <c r="LS39" s="2"/>
      <c r="MC39" s="1"/>
      <c r="MD39" s="2"/>
      <c r="ME39" s="2"/>
      <c r="MF39" s="2"/>
      <c r="MG39" s="2"/>
      <c r="MH39" s="2"/>
      <c r="MS39" s="1"/>
      <c r="MT39" s="2"/>
      <c r="MU39" s="2"/>
      <c r="MV39" s="2"/>
      <c r="MW39" s="2"/>
      <c r="MX39" s="2"/>
      <c r="NI39" s="1"/>
      <c r="NJ39" s="2"/>
      <c r="NK39" s="2"/>
      <c r="NL39" s="2"/>
      <c r="NM39" s="2"/>
      <c r="NN39" s="2"/>
      <c r="NY39" s="1"/>
      <c r="NZ39" s="2"/>
      <c r="OA39" s="2"/>
      <c r="OB39" s="2"/>
      <c r="OC39" s="2"/>
      <c r="OD39" s="2"/>
      <c r="ON39" s="1"/>
      <c r="OO39" s="2"/>
      <c r="OP39" s="2"/>
      <c r="OQ39" s="2"/>
      <c r="OR39" s="2"/>
      <c r="OS39" s="2"/>
      <c r="PE39" s="1"/>
      <c r="PF39" s="2"/>
      <c r="PG39" s="2"/>
      <c r="PH39" s="2"/>
      <c r="PI39" s="2"/>
      <c r="PJ39" s="2"/>
      <c r="PT39" s="1"/>
      <c r="PU39" s="2"/>
      <c r="PV39" s="2"/>
      <c r="PW39" s="2"/>
      <c r="PX39" s="2"/>
      <c r="PY39" s="2"/>
      <c r="QI39" s="1"/>
      <c r="QJ39" s="2"/>
      <c r="QK39" s="2"/>
      <c r="QL39" s="2"/>
      <c r="QM39" s="2"/>
      <c r="QN39" s="2"/>
      <c r="QX39" s="1"/>
      <c r="QY39" s="2"/>
      <c r="QZ39" s="2"/>
      <c r="RA39" s="2"/>
      <c r="RB39" s="2"/>
      <c r="RC39" s="2"/>
      <c r="RM39" s="1"/>
      <c r="RN39" s="2"/>
      <c r="RO39" s="2"/>
      <c r="RP39" s="2"/>
      <c r="RQ39" s="2"/>
      <c r="RR39" s="2"/>
      <c r="SB39" s="1"/>
      <c r="SC39" s="2"/>
      <c r="SD39" s="2"/>
      <c r="SE39" s="2"/>
      <c r="SF39" s="2"/>
      <c r="SG39" s="2"/>
      <c r="SQ39" s="1"/>
      <c r="SR39" s="2"/>
      <c r="SS39" s="2"/>
      <c r="ST39" s="2"/>
      <c r="SU39" s="2"/>
      <c r="SV39" s="2"/>
      <c r="TH39" s="1"/>
      <c r="TI39" s="2"/>
      <c r="TJ39" s="2"/>
      <c r="TK39" s="2"/>
      <c r="TL39" s="2"/>
      <c r="TM39" s="2"/>
      <c r="TW39" s="1"/>
      <c r="TX39" s="2"/>
      <c r="TY39" s="2"/>
      <c r="TZ39" s="2"/>
      <c r="UA39" s="2"/>
      <c r="UB39" s="2"/>
    </row>
    <row r="40" spans="18:555" ht="15.75" thickBot="1" x14ac:dyDescent="0.3">
      <c r="R40" s="2" t="s">
        <v>27</v>
      </c>
      <c r="S40" s="2"/>
      <c r="T40" t="s">
        <v>1</v>
      </c>
      <c r="V40" s="3" t="s">
        <v>2</v>
      </c>
      <c r="W40" s="3"/>
      <c r="X40" s="3"/>
      <c r="Y40" s="3"/>
      <c r="Z40" t="s">
        <v>2</v>
      </c>
      <c r="AB40" t="s">
        <v>1</v>
      </c>
      <c r="AD40" t="s">
        <v>2</v>
      </c>
      <c r="AH40" s="2" t="s">
        <v>27</v>
      </c>
      <c r="AI40" s="2"/>
      <c r="AJ40" t="s">
        <v>1</v>
      </c>
      <c r="AL40" s="3" t="s">
        <v>2</v>
      </c>
      <c r="AM40" s="3"/>
      <c r="AN40" s="3"/>
      <c r="AO40" s="3"/>
      <c r="AP40" t="s">
        <v>2</v>
      </c>
      <c r="AR40" t="s">
        <v>1</v>
      </c>
      <c r="AT40" t="s">
        <v>2</v>
      </c>
      <c r="AX40" s="2" t="s">
        <v>27</v>
      </c>
      <c r="AY40" s="2"/>
      <c r="AZ40" t="s">
        <v>1</v>
      </c>
      <c r="BB40" s="3" t="s">
        <v>2</v>
      </c>
      <c r="BC40" s="3"/>
      <c r="BD40" s="3"/>
      <c r="BE40" s="3"/>
      <c r="BF40" t="s">
        <v>2</v>
      </c>
      <c r="BH40" t="s">
        <v>1</v>
      </c>
      <c r="BJ40" t="s">
        <v>2</v>
      </c>
      <c r="BN40" s="2" t="s">
        <v>27</v>
      </c>
      <c r="BO40" s="2"/>
      <c r="BP40" t="s">
        <v>1</v>
      </c>
      <c r="BR40" s="3" t="s">
        <v>2</v>
      </c>
      <c r="BS40" s="3"/>
      <c r="BT40" s="3"/>
      <c r="BU40" s="3"/>
      <c r="BV40" t="s">
        <v>2</v>
      </c>
      <c r="BX40" t="s">
        <v>1</v>
      </c>
      <c r="BZ40" t="s">
        <v>2</v>
      </c>
      <c r="CC40" s="2" t="s">
        <v>27</v>
      </c>
      <c r="CD40" s="2"/>
      <c r="CE40" t="s">
        <v>1</v>
      </c>
      <c r="CG40" s="3" t="s">
        <v>2</v>
      </c>
      <c r="CH40" s="3"/>
      <c r="CI40" s="3"/>
      <c r="CJ40" s="3"/>
      <c r="CK40" t="s">
        <v>2</v>
      </c>
      <c r="CM40" t="s">
        <v>1</v>
      </c>
      <c r="CO40" t="s">
        <v>2</v>
      </c>
      <c r="CR40" s="2" t="s">
        <v>27</v>
      </c>
      <c r="CS40" s="2"/>
      <c r="CT40" t="s">
        <v>1</v>
      </c>
      <c r="CV40" s="3" t="s">
        <v>2</v>
      </c>
      <c r="CW40" s="3"/>
      <c r="CX40" s="3"/>
      <c r="CY40" s="3"/>
      <c r="CZ40" t="s">
        <v>2</v>
      </c>
      <c r="DB40" t="s">
        <v>1</v>
      </c>
      <c r="DD40" t="s">
        <v>2</v>
      </c>
      <c r="DG40" s="2" t="s">
        <v>27</v>
      </c>
      <c r="DH40" s="2"/>
      <c r="DI40" t="s">
        <v>1</v>
      </c>
      <c r="DK40" s="3" t="s">
        <v>2</v>
      </c>
      <c r="DL40" s="3"/>
      <c r="DM40" s="3"/>
      <c r="DN40" s="3"/>
      <c r="DO40" t="s">
        <v>2</v>
      </c>
      <c r="DQ40" t="s">
        <v>1</v>
      </c>
      <c r="DS40" t="s">
        <v>2</v>
      </c>
      <c r="DV40" s="2" t="s">
        <v>27</v>
      </c>
      <c r="DW40" s="2"/>
      <c r="DX40" t="s">
        <v>1</v>
      </c>
      <c r="DZ40" s="3" t="s">
        <v>2</v>
      </c>
      <c r="EA40" s="3"/>
      <c r="EB40" s="3"/>
      <c r="EC40" s="3"/>
      <c r="ED40" t="s">
        <v>2</v>
      </c>
      <c r="EF40" t="s">
        <v>1</v>
      </c>
      <c r="EH40" t="s">
        <v>2</v>
      </c>
      <c r="EK40" s="2" t="s">
        <v>27</v>
      </c>
      <c r="EL40" s="2"/>
      <c r="EM40" t="s">
        <v>1</v>
      </c>
      <c r="EO40" s="3" t="s">
        <v>2</v>
      </c>
      <c r="EP40" s="3"/>
      <c r="EQ40" s="3"/>
      <c r="ER40" s="3"/>
      <c r="ES40" t="s">
        <v>2</v>
      </c>
      <c r="EU40" t="s">
        <v>1</v>
      </c>
      <c r="EW40" t="s">
        <v>2</v>
      </c>
      <c r="EZ40" s="2" t="s">
        <v>27</v>
      </c>
      <c r="FA40" s="2"/>
      <c r="FB40" t="s">
        <v>1</v>
      </c>
      <c r="FD40" s="3" t="s">
        <v>2</v>
      </c>
      <c r="FE40" s="3"/>
      <c r="FF40" s="3"/>
      <c r="FG40" s="3"/>
      <c r="FH40" t="s">
        <v>2</v>
      </c>
      <c r="FJ40" t="s">
        <v>1</v>
      </c>
      <c r="FL40" t="s">
        <v>2</v>
      </c>
      <c r="FO40" s="2" t="s">
        <v>27</v>
      </c>
      <c r="FP40" s="2"/>
      <c r="FQ40" t="s">
        <v>1</v>
      </c>
      <c r="FS40" s="3" t="s">
        <v>2</v>
      </c>
      <c r="FT40" s="3"/>
      <c r="FU40" s="3"/>
      <c r="FV40" s="3"/>
      <c r="FW40" t="s">
        <v>2</v>
      </c>
      <c r="FY40" t="s">
        <v>1</v>
      </c>
      <c r="GA40" t="s">
        <v>2</v>
      </c>
      <c r="GD40" s="2" t="s">
        <v>27</v>
      </c>
      <c r="GE40" s="2"/>
      <c r="GF40" t="s">
        <v>1</v>
      </c>
      <c r="GH40" s="3" t="s">
        <v>2</v>
      </c>
      <c r="GI40" s="3"/>
      <c r="GJ40" s="3"/>
      <c r="GK40" s="3"/>
      <c r="GL40" t="s">
        <v>2</v>
      </c>
      <c r="GN40" t="s">
        <v>1</v>
      </c>
      <c r="GP40" t="s">
        <v>2</v>
      </c>
      <c r="GT40" s="2" t="s">
        <v>27</v>
      </c>
      <c r="GU40" s="2"/>
      <c r="GV40" t="s">
        <v>1</v>
      </c>
      <c r="GX40" s="3" t="s">
        <v>2</v>
      </c>
      <c r="GY40" s="3"/>
      <c r="GZ40" s="3"/>
      <c r="HA40" s="3"/>
      <c r="HB40" t="s">
        <v>2</v>
      </c>
      <c r="HD40" t="s">
        <v>1</v>
      </c>
      <c r="HF40" t="s">
        <v>2</v>
      </c>
      <c r="HI40" s="2" t="s">
        <v>27</v>
      </c>
      <c r="HJ40" s="2"/>
      <c r="HK40" t="s">
        <v>1</v>
      </c>
      <c r="HM40" s="3" t="s">
        <v>2</v>
      </c>
      <c r="HN40" s="3"/>
      <c r="HO40" s="3"/>
      <c r="HP40" s="3"/>
      <c r="HQ40" t="s">
        <v>2</v>
      </c>
      <c r="HS40" t="s">
        <v>1</v>
      </c>
      <c r="HU40" t="s">
        <v>2</v>
      </c>
      <c r="HY40" s="2" t="s">
        <v>27</v>
      </c>
      <c r="HZ40" s="2"/>
      <c r="IA40" t="s">
        <v>1</v>
      </c>
      <c r="IC40" s="3" t="s">
        <v>2</v>
      </c>
      <c r="ID40" s="3"/>
      <c r="IE40" s="3"/>
      <c r="IF40" s="3"/>
      <c r="IG40" t="s">
        <v>2</v>
      </c>
      <c r="II40" t="s">
        <v>1</v>
      </c>
      <c r="IK40" t="s">
        <v>2</v>
      </c>
      <c r="IO40" s="2" t="s">
        <v>27</v>
      </c>
      <c r="IP40" s="2"/>
      <c r="IQ40" t="s">
        <v>1</v>
      </c>
      <c r="IS40" s="3" t="s">
        <v>2</v>
      </c>
      <c r="IT40" s="3"/>
      <c r="IU40" s="3"/>
      <c r="IV40" s="3"/>
      <c r="IW40" t="s">
        <v>2</v>
      </c>
      <c r="IY40" t="s">
        <v>1</v>
      </c>
      <c r="JA40" t="s">
        <v>2</v>
      </c>
      <c r="JE40" s="2" t="s">
        <v>27</v>
      </c>
      <c r="JF40" s="2"/>
      <c r="JG40" t="s">
        <v>1</v>
      </c>
      <c r="JI40" s="3" t="s">
        <v>2</v>
      </c>
      <c r="JJ40" s="3"/>
      <c r="JK40" s="3"/>
      <c r="JL40" s="3"/>
      <c r="JM40" t="s">
        <v>2</v>
      </c>
      <c r="JO40" t="s">
        <v>1</v>
      </c>
      <c r="JQ40" t="s">
        <v>2</v>
      </c>
      <c r="JT40" s="2" t="s">
        <v>27</v>
      </c>
      <c r="JU40" s="2"/>
      <c r="JV40" t="s">
        <v>1</v>
      </c>
      <c r="JX40" s="3" t="s">
        <v>2</v>
      </c>
      <c r="JY40" s="3"/>
      <c r="JZ40" s="3"/>
      <c r="KA40" s="3"/>
      <c r="KB40" t="s">
        <v>2</v>
      </c>
      <c r="KD40" t="s">
        <v>1</v>
      </c>
      <c r="KF40" t="s">
        <v>2</v>
      </c>
      <c r="KI40" s="2" t="s">
        <v>27</v>
      </c>
      <c r="KJ40" s="2"/>
      <c r="KK40" t="s">
        <v>1</v>
      </c>
      <c r="KM40" s="3" t="s">
        <v>2</v>
      </c>
      <c r="KN40" s="3"/>
      <c r="KO40" s="3"/>
      <c r="KP40" s="3"/>
      <c r="KQ40" t="s">
        <v>2</v>
      </c>
      <c r="KS40" t="s">
        <v>1</v>
      </c>
      <c r="KU40" t="s">
        <v>2</v>
      </c>
      <c r="KX40" s="2" t="s">
        <v>27</v>
      </c>
      <c r="KY40" s="2"/>
      <c r="KZ40" t="s">
        <v>1</v>
      </c>
      <c r="LB40" s="3" t="s">
        <v>2</v>
      </c>
      <c r="LC40" s="3"/>
      <c r="LD40" s="3"/>
      <c r="LE40" s="3"/>
      <c r="LF40" t="s">
        <v>2</v>
      </c>
      <c r="LH40" t="s">
        <v>1</v>
      </c>
      <c r="LJ40" t="s">
        <v>2</v>
      </c>
      <c r="LN40" s="2" t="s">
        <v>27</v>
      </c>
      <c r="LO40" s="2"/>
      <c r="LP40" t="s">
        <v>1</v>
      </c>
      <c r="LR40" s="3" t="s">
        <v>2</v>
      </c>
      <c r="LS40" s="3"/>
      <c r="LT40" s="3"/>
      <c r="LU40" s="3"/>
      <c r="LV40" t="s">
        <v>2</v>
      </c>
      <c r="LX40" t="s">
        <v>1</v>
      </c>
      <c r="LZ40" t="s">
        <v>2</v>
      </c>
      <c r="MC40" s="2" t="s">
        <v>27</v>
      </c>
      <c r="MD40" s="2"/>
      <c r="ME40" t="s">
        <v>1</v>
      </c>
      <c r="MG40" s="3" t="s">
        <v>2</v>
      </c>
      <c r="MH40" s="3"/>
      <c r="MI40" s="3"/>
      <c r="MJ40" s="3"/>
      <c r="MK40" t="s">
        <v>2</v>
      </c>
      <c r="MM40" t="s">
        <v>1</v>
      </c>
      <c r="MO40" t="s">
        <v>2</v>
      </c>
      <c r="MS40" s="2" t="s">
        <v>27</v>
      </c>
      <c r="MT40" s="2"/>
      <c r="MU40" t="s">
        <v>1</v>
      </c>
      <c r="MW40" s="3" t="s">
        <v>2</v>
      </c>
      <c r="MX40" s="3"/>
      <c r="MY40" s="3"/>
      <c r="MZ40" s="3"/>
      <c r="NA40" t="s">
        <v>2</v>
      </c>
      <c r="NC40" t="s">
        <v>1</v>
      </c>
      <c r="NE40" t="s">
        <v>2</v>
      </c>
      <c r="NI40" s="2" t="s">
        <v>27</v>
      </c>
      <c r="NJ40" s="2"/>
      <c r="NK40" t="s">
        <v>1</v>
      </c>
      <c r="NM40" s="3" t="s">
        <v>2</v>
      </c>
      <c r="NN40" s="3"/>
      <c r="NO40" s="3"/>
      <c r="NP40" s="3"/>
      <c r="NQ40" t="s">
        <v>2</v>
      </c>
      <c r="NS40" t="s">
        <v>1</v>
      </c>
      <c r="NU40" t="s">
        <v>2</v>
      </c>
      <c r="NY40" s="2" t="s">
        <v>27</v>
      </c>
      <c r="NZ40" s="2"/>
      <c r="OA40" t="s">
        <v>1</v>
      </c>
      <c r="OC40" s="3" t="s">
        <v>2</v>
      </c>
      <c r="OD40" s="3"/>
      <c r="OE40" s="3"/>
      <c r="OF40" s="3"/>
      <c r="OG40" t="s">
        <v>2</v>
      </c>
      <c r="OI40" t="s">
        <v>1</v>
      </c>
      <c r="OK40" t="s">
        <v>2</v>
      </c>
      <c r="ON40" s="2" t="s">
        <v>27</v>
      </c>
      <c r="OO40" s="2"/>
      <c r="OP40" t="s">
        <v>1</v>
      </c>
      <c r="OR40" s="3" t="s">
        <v>2</v>
      </c>
      <c r="OS40" s="3"/>
      <c r="OT40" s="3"/>
      <c r="OU40" s="3"/>
      <c r="OV40" t="s">
        <v>2</v>
      </c>
      <c r="OX40" t="s">
        <v>1</v>
      </c>
      <c r="OZ40" t="s">
        <v>2</v>
      </c>
      <c r="PE40" s="2" t="s">
        <v>27</v>
      </c>
      <c r="PF40" s="2"/>
      <c r="PG40" t="s">
        <v>1</v>
      </c>
      <c r="PI40" s="3" t="s">
        <v>2</v>
      </c>
      <c r="PJ40" s="3"/>
      <c r="PK40" s="3"/>
      <c r="PL40" s="3"/>
      <c r="PM40" t="s">
        <v>2</v>
      </c>
      <c r="PO40" t="s">
        <v>1</v>
      </c>
      <c r="PQ40" t="s">
        <v>2</v>
      </c>
      <c r="PT40" s="2" t="s">
        <v>27</v>
      </c>
      <c r="PU40" s="2"/>
      <c r="PV40" t="s">
        <v>1</v>
      </c>
      <c r="PX40" s="3" t="s">
        <v>2</v>
      </c>
      <c r="PY40" s="3"/>
      <c r="PZ40" s="3"/>
      <c r="QA40" s="3"/>
      <c r="QB40" t="s">
        <v>2</v>
      </c>
      <c r="QD40" t="s">
        <v>1</v>
      </c>
      <c r="QF40" t="s">
        <v>2</v>
      </c>
      <c r="QI40" s="2" t="s">
        <v>27</v>
      </c>
      <c r="QJ40" s="2"/>
      <c r="QK40" t="s">
        <v>1</v>
      </c>
      <c r="QM40" s="3" t="s">
        <v>2</v>
      </c>
      <c r="QN40" s="3"/>
      <c r="QO40" s="3"/>
      <c r="QP40" s="3"/>
      <c r="QQ40" t="s">
        <v>2</v>
      </c>
      <c r="QS40" t="s">
        <v>1</v>
      </c>
      <c r="QU40" t="s">
        <v>2</v>
      </c>
      <c r="QX40" s="2" t="s">
        <v>27</v>
      </c>
      <c r="QY40" s="2"/>
      <c r="QZ40" t="s">
        <v>1</v>
      </c>
      <c r="RB40" s="3" t="s">
        <v>2</v>
      </c>
      <c r="RC40" s="3"/>
      <c r="RD40" s="3"/>
      <c r="RE40" s="3"/>
      <c r="RF40" t="s">
        <v>2</v>
      </c>
      <c r="RH40" t="s">
        <v>1</v>
      </c>
      <c r="RJ40" t="s">
        <v>2</v>
      </c>
      <c r="RM40" s="2" t="s">
        <v>27</v>
      </c>
      <c r="RN40" s="2"/>
      <c r="RO40" t="s">
        <v>1</v>
      </c>
      <c r="RQ40" s="3" t="s">
        <v>2</v>
      </c>
      <c r="RR40" s="3"/>
      <c r="RS40" s="3"/>
      <c r="RT40" s="3"/>
      <c r="RU40" t="s">
        <v>2</v>
      </c>
      <c r="RW40" t="s">
        <v>1</v>
      </c>
      <c r="RY40" t="s">
        <v>2</v>
      </c>
      <c r="SB40" s="2" t="s">
        <v>27</v>
      </c>
      <c r="SC40" s="2"/>
      <c r="SD40" t="s">
        <v>1</v>
      </c>
      <c r="SF40" s="3" t="s">
        <v>2</v>
      </c>
      <c r="SG40" s="3"/>
      <c r="SH40" s="3"/>
      <c r="SI40" s="3"/>
      <c r="SJ40" t="s">
        <v>2</v>
      </c>
      <c r="SL40" t="s">
        <v>1</v>
      </c>
      <c r="SN40" t="s">
        <v>2</v>
      </c>
      <c r="SQ40" s="2" t="s">
        <v>27</v>
      </c>
      <c r="SR40" s="2"/>
      <c r="SS40" t="s">
        <v>1</v>
      </c>
      <c r="SU40" s="3" t="s">
        <v>2</v>
      </c>
      <c r="SV40" s="3"/>
      <c r="SW40" s="3"/>
      <c r="SX40" s="3"/>
      <c r="SY40" t="s">
        <v>2</v>
      </c>
      <c r="TA40" t="s">
        <v>1</v>
      </c>
      <c r="TC40" t="s">
        <v>2</v>
      </c>
      <c r="TH40" s="2" t="s">
        <v>27</v>
      </c>
      <c r="TI40" s="2"/>
      <c r="TJ40" t="s">
        <v>1</v>
      </c>
      <c r="TL40" s="3" t="s">
        <v>2</v>
      </c>
      <c r="TM40" s="3"/>
      <c r="TN40" s="3"/>
      <c r="TO40" s="3"/>
      <c r="TP40" t="s">
        <v>2</v>
      </c>
      <c r="TR40" t="s">
        <v>1</v>
      </c>
      <c r="TT40" t="s">
        <v>2</v>
      </c>
      <c r="TW40" s="2" t="s">
        <v>27</v>
      </c>
      <c r="TX40" s="2"/>
      <c r="TY40" t="s">
        <v>1</v>
      </c>
      <c r="UA40" s="3" t="s">
        <v>2</v>
      </c>
      <c r="UB40" s="3"/>
      <c r="UC40" s="3"/>
      <c r="UD40" s="3"/>
      <c r="UE40" t="s">
        <v>2</v>
      </c>
      <c r="UG40" t="s">
        <v>1</v>
      </c>
      <c r="UI40" t="s">
        <v>2</v>
      </c>
    </row>
    <row r="41" spans="18:555" ht="60" x14ac:dyDescent="0.25">
      <c r="R41" s="4"/>
      <c r="S41" s="5" t="s">
        <v>3</v>
      </c>
      <c r="T41" s="6" t="s">
        <v>4</v>
      </c>
      <c r="U41" s="5" t="s">
        <v>3</v>
      </c>
      <c r="V41" s="7" t="s">
        <v>5</v>
      </c>
      <c r="W41" s="8"/>
      <c r="X41" s="9"/>
      <c r="Y41" s="5" t="s">
        <v>3</v>
      </c>
      <c r="Z41" s="5" t="s">
        <v>6</v>
      </c>
      <c r="AA41" s="5" t="s">
        <v>3</v>
      </c>
      <c r="AB41" s="5" t="s">
        <v>7</v>
      </c>
      <c r="AC41" s="5" t="s">
        <v>3</v>
      </c>
      <c r="AD41" s="10" t="s">
        <v>8</v>
      </c>
      <c r="AH41" s="4"/>
      <c r="AI41" s="5" t="s">
        <v>3</v>
      </c>
      <c r="AJ41" s="6" t="s">
        <v>4</v>
      </c>
      <c r="AK41" s="5" t="s">
        <v>3</v>
      </c>
      <c r="AL41" s="7" t="s">
        <v>5</v>
      </c>
      <c r="AM41" s="8"/>
      <c r="AN41" s="9"/>
      <c r="AO41" s="5" t="s">
        <v>3</v>
      </c>
      <c r="AP41" s="5" t="s">
        <v>6</v>
      </c>
      <c r="AQ41" s="5" t="s">
        <v>3</v>
      </c>
      <c r="AR41" s="5" t="s">
        <v>7</v>
      </c>
      <c r="AS41" s="5" t="s">
        <v>3</v>
      </c>
      <c r="AT41" s="10" t="s">
        <v>8</v>
      </c>
      <c r="AX41" s="4"/>
      <c r="AY41" s="5" t="s">
        <v>3</v>
      </c>
      <c r="AZ41" s="6" t="s">
        <v>4</v>
      </c>
      <c r="BA41" s="5" t="s">
        <v>3</v>
      </c>
      <c r="BB41" s="7" t="s">
        <v>5</v>
      </c>
      <c r="BC41" s="8"/>
      <c r="BD41" s="9"/>
      <c r="BE41" s="5" t="s">
        <v>3</v>
      </c>
      <c r="BF41" s="5" t="s">
        <v>6</v>
      </c>
      <c r="BG41" s="5" t="s">
        <v>3</v>
      </c>
      <c r="BH41" s="5" t="s">
        <v>7</v>
      </c>
      <c r="BI41" s="5" t="s">
        <v>3</v>
      </c>
      <c r="BJ41" s="10" t="s">
        <v>8</v>
      </c>
      <c r="BN41" s="4"/>
      <c r="BO41" s="5" t="s">
        <v>3</v>
      </c>
      <c r="BP41" s="6" t="s">
        <v>4</v>
      </c>
      <c r="BQ41" s="5" t="s">
        <v>3</v>
      </c>
      <c r="BR41" s="7" t="s">
        <v>5</v>
      </c>
      <c r="BS41" s="8"/>
      <c r="BT41" s="9"/>
      <c r="BU41" s="5" t="s">
        <v>3</v>
      </c>
      <c r="BV41" s="5" t="s">
        <v>6</v>
      </c>
      <c r="BW41" s="5" t="s">
        <v>3</v>
      </c>
      <c r="BX41" s="5" t="s">
        <v>7</v>
      </c>
      <c r="BY41" s="5" t="s">
        <v>3</v>
      </c>
      <c r="BZ41" s="10" t="s">
        <v>8</v>
      </c>
      <c r="CC41" s="4"/>
      <c r="CD41" s="5" t="s">
        <v>3</v>
      </c>
      <c r="CE41" s="6" t="s">
        <v>4</v>
      </c>
      <c r="CF41" s="5" t="s">
        <v>3</v>
      </c>
      <c r="CG41" s="7" t="s">
        <v>5</v>
      </c>
      <c r="CH41" s="8"/>
      <c r="CI41" s="9"/>
      <c r="CJ41" s="5" t="s">
        <v>3</v>
      </c>
      <c r="CK41" s="5" t="s">
        <v>6</v>
      </c>
      <c r="CL41" s="5" t="s">
        <v>3</v>
      </c>
      <c r="CM41" s="5" t="s">
        <v>7</v>
      </c>
      <c r="CN41" s="5" t="s">
        <v>3</v>
      </c>
      <c r="CO41" s="10" t="s">
        <v>8</v>
      </c>
      <c r="CR41" s="4"/>
      <c r="CS41" s="5" t="s">
        <v>3</v>
      </c>
      <c r="CT41" s="6" t="s">
        <v>4</v>
      </c>
      <c r="CU41" s="5" t="s">
        <v>3</v>
      </c>
      <c r="CV41" s="7" t="s">
        <v>5</v>
      </c>
      <c r="CW41" s="8"/>
      <c r="CX41" s="9"/>
      <c r="CY41" s="5" t="s">
        <v>3</v>
      </c>
      <c r="CZ41" s="5" t="s">
        <v>6</v>
      </c>
      <c r="DA41" s="5" t="s">
        <v>3</v>
      </c>
      <c r="DB41" s="5" t="s">
        <v>7</v>
      </c>
      <c r="DC41" s="5" t="s">
        <v>3</v>
      </c>
      <c r="DD41" s="10" t="s">
        <v>8</v>
      </c>
      <c r="DG41" s="4"/>
      <c r="DH41" s="5" t="s">
        <v>3</v>
      </c>
      <c r="DI41" s="6" t="s">
        <v>4</v>
      </c>
      <c r="DJ41" s="5" t="s">
        <v>3</v>
      </c>
      <c r="DK41" s="7" t="s">
        <v>5</v>
      </c>
      <c r="DL41" s="8"/>
      <c r="DM41" s="9"/>
      <c r="DN41" s="5" t="s">
        <v>3</v>
      </c>
      <c r="DO41" s="5" t="s">
        <v>6</v>
      </c>
      <c r="DP41" s="5" t="s">
        <v>3</v>
      </c>
      <c r="DQ41" s="5" t="s">
        <v>7</v>
      </c>
      <c r="DR41" s="5" t="s">
        <v>3</v>
      </c>
      <c r="DS41" s="10" t="s">
        <v>8</v>
      </c>
      <c r="DV41" s="4"/>
      <c r="DW41" s="5" t="s">
        <v>3</v>
      </c>
      <c r="DX41" s="6" t="s">
        <v>4</v>
      </c>
      <c r="DY41" s="5" t="s">
        <v>3</v>
      </c>
      <c r="DZ41" s="7" t="s">
        <v>5</v>
      </c>
      <c r="EA41" s="8"/>
      <c r="EB41" s="9"/>
      <c r="EC41" s="5" t="s">
        <v>3</v>
      </c>
      <c r="ED41" s="5" t="s">
        <v>6</v>
      </c>
      <c r="EE41" s="5" t="s">
        <v>3</v>
      </c>
      <c r="EF41" s="5" t="s">
        <v>7</v>
      </c>
      <c r="EG41" s="5" t="s">
        <v>3</v>
      </c>
      <c r="EH41" s="10" t="s">
        <v>8</v>
      </c>
      <c r="EK41" s="4"/>
      <c r="EL41" s="5" t="s">
        <v>3</v>
      </c>
      <c r="EM41" s="6" t="s">
        <v>4</v>
      </c>
      <c r="EN41" s="5" t="s">
        <v>3</v>
      </c>
      <c r="EO41" s="7" t="s">
        <v>5</v>
      </c>
      <c r="EP41" s="8"/>
      <c r="EQ41" s="9"/>
      <c r="ER41" s="5" t="s">
        <v>3</v>
      </c>
      <c r="ES41" s="5" t="s">
        <v>6</v>
      </c>
      <c r="ET41" s="5" t="s">
        <v>3</v>
      </c>
      <c r="EU41" s="5" t="s">
        <v>7</v>
      </c>
      <c r="EV41" s="5" t="s">
        <v>3</v>
      </c>
      <c r="EW41" s="10" t="s">
        <v>8</v>
      </c>
      <c r="EZ41" s="4"/>
      <c r="FA41" s="5" t="s">
        <v>3</v>
      </c>
      <c r="FB41" s="6" t="s">
        <v>4</v>
      </c>
      <c r="FC41" s="5" t="s">
        <v>3</v>
      </c>
      <c r="FD41" s="7" t="s">
        <v>5</v>
      </c>
      <c r="FE41" s="8"/>
      <c r="FF41" s="9"/>
      <c r="FG41" s="5" t="s">
        <v>3</v>
      </c>
      <c r="FH41" s="5" t="s">
        <v>6</v>
      </c>
      <c r="FI41" s="5" t="s">
        <v>3</v>
      </c>
      <c r="FJ41" s="5" t="s">
        <v>7</v>
      </c>
      <c r="FK41" s="5" t="s">
        <v>3</v>
      </c>
      <c r="FL41" s="10" t="s">
        <v>8</v>
      </c>
      <c r="FO41" s="4"/>
      <c r="FP41" s="5" t="s">
        <v>3</v>
      </c>
      <c r="FQ41" s="6" t="s">
        <v>4</v>
      </c>
      <c r="FR41" s="5" t="s">
        <v>3</v>
      </c>
      <c r="FS41" s="7" t="s">
        <v>5</v>
      </c>
      <c r="FT41" s="8"/>
      <c r="FU41" s="9"/>
      <c r="FV41" s="5" t="s">
        <v>3</v>
      </c>
      <c r="FW41" s="5" t="s">
        <v>6</v>
      </c>
      <c r="FX41" s="5" t="s">
        <v>3</v>
      </c>
      <c r="FY41" s="5" t="s">
        <v>7</v>
      </c>
      <c r="FZ41" s="5" t="s">
        <v>3</v>
      </c>
      <c r="GA41" s="10" t="s">
        <v>8</v>
      </c>
      <c r="GD41" s="4"/>
      <c r="GE41" s="5" t="s">
        <v>3</v>
      </c>
      <c r="GF41" s="6" t="s">
        <v>4</v>
      </c>
      <c r="GG41" s="5" t="s">
        <v>3</v>
      </c>
      <c r="GH41" s="7" t="s">
        <v>5</v>
      </c>
      <c r="GI41" s="8"/>
      <c r="GJ41" s="9"/>
      <c r="GK41" s="5" t="s">
        <v>3</v>
      </c>
      <c r="GL41" s="5" t="s">
        <v>6</v>
      </c>
      <c r="GM41" s="5" t="s">
        <v>3</v>
      </c>
      <c r="GN41" s="5" t="s">
        <v>7</v>
      </c>
      <c r="GO41" s="5" t="s">
        <v>3</v>
      </c>
      <c r="GP41" s="10" t="s">
        <v>8</v>
      </c>
      <c r="GT41" s="4"/>
      <c r="GU41" s="5" t="s">
        <v>3</v>
      </c>
      <c r="GV41" s="6" t="s">
        <v>4</v>
      </c>
      <c r="GW41" s="5" t="s">
        <v>3</v>
      </c>
      <c r="GX41" s="7" t="s">
        <v>5</v>
      </c>
      <c r="GY41" s="8"/>
      <c r="GZ41" s="9"/>
      <c r="HA41" s="5" t="s">
        <v>3</v>
      </c>
      <c r="HB41" s="5" t="s">
        <v>6</v>
      </c>
      <c r="HC41" s="5" t="s">
        <v>3</v>
      </c>
      <c r="HD41" s="5" t="s">
        <v>7</v>
      </c>
      <c r="HE41" s="5" t="s">
        <v>3</v>
      </c>
      <c r="HF41" s="10" t="s">
        <v>8</v>
      </c>
      <c r="HI41" s="4"/>
      <c r="HJ41" s="5" t="s">
        <v>3</v>
      </c>
      <c r="HK41" s="6" t="s">
        <v>4</v>
      </c>
      <c r="HL41" s="5" t="s">
        <v>3</v>
      </c>
      <c r="HM41" s="7" t="s">
        <v>5</v>
      </c>
      <c r="HN41" s="8"/>
      <c r="HO41" s="9"/>
      <c r="HP41" s="5" t="s">
        <v>3</v>
      </c>
      <c r="HQ41" s="5" t="s">
        <v>6</v>
      </c>
      <c r="HR41" s="5" t="s">
        <v>3</v>
      </c>
      <c r="HS41" s="5" t="s">
        <v>7</v>
      </c>
      <c r="HT41" s="5" t="s">
        <v>3</v>
      </c>
      <c r="HU41" s="10" t="s">
        <v>8</v>
      </c>
      <c r="HY41" s="4"/>
      <c r="HZ41" s="5" t="s">
        <v>3</v>
      </c>
      <c r="IA41" s="6" t="s">
        <v>4</v>
      </c>
      <c r="IB41" s="5" t="s">
        <v>3</v>
      </c>
      <c r="IC41" s="7" t="s">
        <v>5</v>
      </c>
      <c r="ID41" s="8"/>
      <c r="IE41" s="9"/>
      <c r="IF41" s="5" t="s">
        <v>3</v>
      </c>
      <c r="IG41" s="5" t="s">
        <v>6</v>
      </c>
      <c r="IH41" s="5" t="s">
        <v>3</v>
      </c>
      <c r="II41" s="5" t="s">
        <v>7</v>
      </c>
      <c r="IJ41" s="5" t="s">
        <v>3</v>
      </c>
      <c r="IK41" s="10" t="s">
        <v>8</v>
      </c>
      <c r="IO41" s="4"/>
      <c r="IP41" s="5" t="s">
        <v>3</v>
      </c>
      <c r="IQ41" s="6" t="s">
        <v>4</v>
      </c>
      <c r="IR41" s="5" t="s">
        <v>3</v>
      </c>
      <c r="IS41" s="7" t="s">
        <v>5</v>
      </c>
      <c r="IT41" s="8"/>
      <c r="IU41" s="9"/>
      <c r="IV41" s="5" t="s">
        <v>3</v>
      </c>
      <c r="IW41" s="5" t="s">
        <v>6</v>
      </c>
      <c r="IX41" s="5" t="s">
        <v>3</v>
      </c>
      <c r="IY41" s="5" t="s">
        <v>7</v>
      </c>
      <c r="IZ41" s="5" t="s">
        <v>3</v>
      </c>
      <c r="JA41" s="10" t="s">
        <v>8</v>
      </c>
      <c r="JE41" s="4"/>
      <c r="JF41" s="5" t="s">
        <v>3</v>
      </c>
      <c r="JG41" s="6" t="s">
        <v>4</v>
      </c>
      <c r="JH41" s="5" t="s">
        <v>3</v>
      </c>
      <c r="JI41" s="7" t="s">
        <v>5</v>
      </c>
      <c r="JJ41" s="8"/>
      <c r="JK41" s="9"/>
      <c r="JL41" s="5" t="s">
        <v>3</v>
      </c>
      <c r="JM41" s="5" t="s">
        <v>6</v>
      </c>
      <c r="JN41" s="5" t="s">
        <v>3</v>
      </c>
      <c r="JO41" s="5" t="s">
        <v>7</v>
      </c>
      <c r="JP41" s="5" t="s">
        <v>3</v>
      </c>
      <c r="JQ41" s="10" t="s">
        <v>8</v>
      </c>
      <c r="JT41" s="4"/>
      <c r="JU41" s="5" t="s">
        <v>3</v>
      </c>
      <c r="JV41" s="6" t="s">
        <v>4</v>
      </c>
      <c r="JW41" s="5" t="s">
        <v>3</v>
      </c>
      <c r="JX41" s="7" t="s">
        <v>5</v>
      </c>
      <c r="JY41" s="8"/>
      <c r="JZ41" s="9"/>
      <c r="KA41" s="5" t="s">
        <v>3</v>
      </c>
      <c r="KB41" s="5" t="s">
        <v>6</v>
      </c>
      <c r="KC41" s="5" t="s">
        <v>3</v>
      </c>
      <c r="KD41" s="5" t="s">
        <v>7</v>
      </c>
      <c r="KE41" s="5" t="s">
        <v>3</v>
      </c>
      <c r="KF41" s="10" t="s">
        <v>8</v>
      </c>
      <c r="KI41" s="4"/>
      <c r="KJ41" s="5" t="s">
        <v>3</v>
      </c>
      <c r="KK41" s="6" t="s">
        <v>4</v>
      </c>
      <c r="KL41" s="5" t="s">
        <v>3</v>
      </c>
      <c r="KM41" s="7" t="s">
        <v>5</v>
      </c>
      <c r="KN41" s="8"/>
      <c r="KO41" s="9"/>
      <c r="KP41" s="5" t="s">
        <v>3</v>
      </c>
      <c r="KQ41" s="5" t="s">
        <v>6</v>
      </c>
      <c r="KR41" s="5" t="s">
        <v>3</v>
      </c>
      <c r="KS41" s="5" t="s">
        <v>7</v>
      </c>
      <c r="KT41" s="5" t="s">
        <v>3</v>
      </c>
      <c r="KU41" s="10" t="s">
        <v>8</v>
      </c>
      <c r="KX41" s="4"/>
      <c r="KY41" s="5" t="s">
        <v>3</v>
      </c>
      <c r="KZ41" s="6" t="s">
        <v>4</v>
      </c>
      <c r="LA41" s="5" t="s">
        <v>3</v>
      </c>
      <c r="LB41" s="7" t="s">
        <v>5</v>
      </c>
      <c r="LC41" s="8"/>
      <c r="LD41" s="9"/>
      <c r="LE41" s="5" t="s">
        <v>3</v>
      </c>
      <c r="LF41" s="5" t="s">
        <v>6</v>
      </c>
      <c r="LG41" s="5" t="s">
        <v>3</v>
      </c>
      <c r="LH41" s="5" t="s">
        <v>7</v>
      </c>
      <c r="LI41" s="5" t="s">
        <v>3</v>
      </c>
      <c r="LJ41" s="10" t="s">
        <v>8</v>
      </c>
      <c r="LN41" s="4"/>
      <c r="LO41" s="5" t="s">
        <v>3</v>
      </c>
      <c r="LP41" s="6" t="s">
        <v>4</v>
      </c>
      <c r="LQ41" s="5" t="s">
        <v>3</v>
      </c>
      <c r="LR41" s="7" t="s">
        <v>5</v>
      </c>
      <c r="LS41" s="8"/>
      <c r="LT41" s="9"/>
      <c r="LU41" s="5" t="s">
        <v>3</v>
      </c>
      <c r="LV41" s="5" t="s">
        <v>6</v>
      </c>
      <c r="LW41" s="5" t="s">
        <v>3</v>
      </c>
      <c r="LX41" s="5" t="s">
        <v>7</v>
      </c>
      <c r="LY41" s="5" t="s">
        <v>3</v>
      </c>
      <c r="LZ41" s="10" t="s">
        <v>8</v>
      </c>
      <c r="MC41" s="4"/>
      <c r="MD41" s="5" t="s">
        <v>3</v>
      </c>
      <c r="ME41" s="6" t="s">
        <v>4</v>
      </c>
      <c r="MF41" s="5" t="s">
        <v>3</v>
      </c>
      <c r="MG41" s="7" t="s">
        <v>5</v>
      </c>
      <c r="MH41" s="8"/>
      <c r="MI41" s="9"/>
      <c r="MJ41" s="5" t="s">
        <v>3</v>
      </c>
      <c r="MK41" s="5" t="s">
        <v>6</v>
      </c>
      <c r="ML41" s="5" t="s">
        <v>3</v>
      </c>
      <c r="MM41" s="5" t="s">
        <v>7</v>
      </c>
      <c r="MN41" s="5" t="s">
        <v>3</v>
      </c>
      <c r="MO41" s="10" t="s">
        <v>8</v>
      </c>
      <c r="MS41" s="4"/>
      <c r="MT41" s="5" t="s">
        <v>3</v>
      </c>
      <c r="MU41" s="6" t="s">
        <v>4</v>
      </c>
      <c r="MV41" s="5" t="s">
        <v>3</v>
      </c>
      <c r="MW41" s="7" t="s">
        <v>5</v>
      </c>
      <c r="MX41" s="8"/>
      <c r="MY41" s="9"/>
      <c r="MZ41" s="5" t="s">
        <v>3</v>
      </c>
      <c r="NA41" s="5" t="s">
        <v>6</v>
      </c>
      <c r="NB41" s="5" t="s">
        <v>3</v>
      </c>
      <c r="NC41" s="5" t="s">
        <v>7</v>
      </c>
      <c r="ND41" s="5" t="s">
        <v>3</v>
      </c>
      <c r="NE41" s="10" t="s">
        <v>8</v>
      </c>
      <c r="NI41" s="4"/>
      <c r="NJ41" s="5" t="s">
        <v>3</v>
      </c>
      <c r="NK41" s="6" t="s">
        <v>4</v>
      </c>
      <c r="NL41" s="5" t="s">
        <v>3</v>
      </c>
      <c r="NM41" s="7" t="s">
        <v>5</v>
      </c>
      <c r="NN41" s="8"/>
      <c r="NO41" s="9"/>
      <c r="NP41" s="5" t="s">
        <v>3</v>
      </c>
      <c r="NQ41" s="5" t="s">
        <v>6</v>
      </c>
      <c r="NR41" s="5" t="s">
        <v>3</v>
      </c>
      <c r="NS41" s="5" t="s">
        <v>7</v>
      </c>
      <c r="NT41" s="5" t="s">
        <v>3</v>
      </c>
      <c r="NU41" s="10" t="s">
        <v>8</v>
      </c>
      <c r="NY41" s="4"/>
      <c r="NZ41" s="5" t="s">
        <v>3</v>
      </c>
      <c r="OA41" s="6" t="s">
        <v>4</v>
      </c>
      <c r="OB41" s="5" t="s">
        <v>3</v>
      </c>
      <c r="OC41" s="7" t="s">
        <v>5</v>
      </c>
      <c r="OD41" s="8"/>
      <c r="OE41" s="9"/>
      <c r="OF41" s="5" t="s">
        <v>3</v>
      </c>
      <c r="OG41" s="5" t="s">
        <v>6</v>
      </c>
      <c r="OH41" s="5" t="s">
        <v>3</v>
      </c>
      <c r="OI41" s="5" t="s">
        <v>7</v>
      </c>
      <c r="OJ41" s="5" t="s">
        <v>3</v>
      </c>
      <c r="OK41" s="10" t="s">
        <v>8</v>
      </c>
      <c r="ON41" s="4"/>
      <c r="OO41" s="5" t="s">
        <v>3</v>
      </c>
      <c r="OP41" s="6" t="s">
        <v>4</v>
      </c>
      <c r="OQ41" s="5" t="s">
        <v>3</v>
      </c>
      <c r="OR41" s="7" t="s">
        <v>5</v>
      </c>
      <c r="OS41" s="8"/>
      <c r="OT41" s="9"/>
      <c r="OU41" s="5" t="s">
        <v>3</v>
      </c>
      <c r="OV41" s="5" t="s">
        <v>6</v>
      </c>
      <c r="OW41" s="5" t="s">
        <v>3</v>
      </c>
      <c r="OX41" s="5" t="s">
        <v>7</v>
      </c>
      <c r="OY41" s="5" t="s">
        <v>3</v>
      </c>
      <c r="OZ41" s="10" t="s">
        <v>8</v>
      </c>
      <c r="PE41" s="4"/>
      <c r="PF41" s="5" t="s">
        <v>3</v>
      </c>
      <c r="PG41" s="6" t="s">
        <v>4</v>
      </c>
      <c r="PH41" s="5" t="s">
        <v>3</v>
      </c>
      <c r="PI41" s="7" t="s">
        <v>5</v>
      </c>
      <c r="PJ41" s="8"/>
      <c r="PK41" s="9"/>
      <c r="PL41" s="5" t="s">
        <v>3</v>
      </c>
      <c r="PM41" s="5" t="s">
        <v>6</v>
      </c>
      <c r="PN41" s="5" t="s">
        <v>3</v>
      </c>
      <c r="PO41" s="5" t="s">
        <v>7</v>
      </c>
      <c r="PP41" s="5" t="s">
        <v>3</v>
      </c>
      <c r="PQ41" s="10" t="s">
        <v>8</v>
      </c>
      <c r="PT41" s="4"/>
      <c r="PU41" s="5" t="s">
        <v>3</v>
      </c>
      <c r="PV41" s="6" t="s">
        <v>4</v>
      </c>
      <c r="PW41" s="5" t="s">
        <v>3</v>
      </c>
      <c r="PX41" s="7" t="s">
        <v>5</v>
      </c>
      <c r="PY41" s="8"/>
      <c r="PZ41" s="9"/>
      <c r="QA41" s="5" t="s">
        <v>3</v>
      </c>
      <c r="QB41" s="5" t="s">
        <v>6</v>
      </c>
      <c r="QC41" s="5" t="s">
        <v>3</v>
      </c>
      <c r="QD41" s="5" t="s">
        <v>7</v>
      </c>
      <c r="QE41" s="5" t="s">
        <v>3</v>
      </c>
      <c r="QF41" s="10" t="s">
        <v>8</v>
      </c>
      <c r="QI41" s="4"/>
      <c r="QJ41" s="5" t="s">
        <v>3</v>
      </c>
      <c r="QK41" s="6" t="s">
        <v>4</v>
      </c>
      <c r="QL41" s="5" t="s">
        <v>3</v>
      </c>
      <c r="QM41" s="7" t="s">
        <v>5</v>
      </c>
      <c r="QN41" s="8"/>
      <c r="QO41" s="9"/>
      <c r="QP41" s="5" t="s">
        <v>3</v>
      </c>
      <c r="QQ41" s="5" t="s">
        <v>6</v>
      </c>
      <c r="QR41" s="5" t="s">
        <v>3</v>
      </c>
      <c r="QS41" s="5" t="s">
        <v>7</v>
      </c>
      <c r="QT41" s="5" t="s">
        <v>3</v>
      </c>
      <c r="QU41" s="10" t="s">
        <v>8</v>
      </c>
      <c r="QX41" s="4"/>
      <c r="QY41" s="5" t="s">
        <v>3</v>
      </c>
      <c r="QZ41" s="6" t="s">
        <v>4</v>
      </c>
      <c r="RA41" s="5" t="s">
        <v>3</v>
      </c>
      <c r="RB41" s="7" t="s">
        <v>5</v>
      </c>
      <c r="RC41" s="8"/>
      <c r="RD41" s="9"/>
      <c r="RE41" s="5" t="s">
        <v>3</v>
      </c>
      <c r="RF41" s="5" t="s">
        <v>6</v>
      </c>
      <c r="RG41" s="5" t="s">
        <v>3</v>
      </c>
      <c r="RH41" s="5" t="s">
        <v>7</v>
      </c>
      <c r="RI41" s="5" t="s">
        <v>3</v>
      </c>
      <c r="RJ41" s="10" t="s">
        <v>8</v>
      </c>
      <c r="RM41" s="4"/>
      <c r="RN41" s="5" t="s">
        <v>3</v>
      </c>
      <c r="RO41" s="6" t="s">
        <v>4</v>
      </c>
      <c r="RP41" s="5" t="s">
        <v>3</v>
      </c>
      <c r="RQ41" s="7" t="s">
        <v>5</v>
      </c>
      <c r="RR41" s="8"/>
      <c r="RS41" s="9"/>
      <c r="RT41" s="5" t="s">
        <v>3</v>
      </c>
      <c r="RU41" s="5" t="s">
        <v>6</v>
      </c>
      <c r="RV41" s="5" t="s">
        <v>3</v>
      </c>
      <c r="RW41" s="5" t="s">
        <v>7</v>
      </c>
      <c r="RX41" s="5" t="s">
        <v>3</v>
      </c>
      <c r="RY41" s="10" t="s">
        <v>8</v>
      </c>
      <c r="SB41" s="4"/>
      <c r="SC41" s="5" t="s">
        <v>3</v>
      </c>
      <c r="SD41" s="6" t="s">
        <v>4</v>
      </c>
      <c r="SE41" s="5" t="s">
        <v>3</v>
      </c>
      <c r="SF41" s="7" t="s">
        <v>5</v>
      </c>
      <c r="SG41" s="8"/>
      <c r="SH41" s="9"/>
      <c r="SI41" s="5" t="s">
        <v>3</v>
      </c>
      <c r="SJ41" s="5" t="s">
        <v>6</v>
      </c>
      <c r="SK41" s="5" t="s">
        <v>3</v>
      </c>
      <c r="SL41" s="5" t="s">
        <v>7</v>
      </c>
      <c r="SM41" s="5" t="s">
        <v>3</v>
      </c>
      <c r="SN41" s="10" t="s">
        <v>8</v>
      </c>
      <c r="SQ41" s="4"/>
      <c r="SR41" s="5" t="s">
        <v>3</v>
      </c>
      <c r="SS41" s="6" t="s">
        <v>4</v>
      </c>
      <c r="ST41" s="5" t="s">
        <v>3</v>
      </c>
      <c r="SU41" s="7" t="s">
        <v>5</v>
      </c>
      <c r="SV41" s="8"/>
      <c r="SW41" s="9"/>
      <c r="SX41" s="5" t="s">
        <v>3</v>
      </c>
      <c r="SY41" s="5" t="s">
        <v>6</v>
      </c>
      <c r="SZ41" s="5" t="s">
        <v>3</v>
      </c>
      <c r="TA41" s="5" t="s">
        <v>7</v>
      </c>
      <c r="TB41" s="5" t="s">
        <v>3</v>
      </c>
      <c r="TC41" s="10" t="s">
        <v>8</v>
      </c>
      <c r="TH41" s="4"/>
      <c r="TI41" s="5" t="s">
        <v>3</v>
      </c>
      <c r="TJ41" s="6" t="s">
        <v>4</v>
      </c>
      <c r="TK41" s="5" t="s">
        <v>3</v>
      </c>
      <c r="TL41" s="7" t="s">
        <v>5</v>
      </c>
      <c r="TM41" s="8"/>
      <c r="TN41" s="9"/>
      <c r="TO41" s="5" t="s">
        <v>3</v>
      </c>
      <c r="TP41" s="5" t="s">
        <v>6</v>
      </c>
      <c r="TQ41" s="5" t="s">
        <v>3</v>
      </c>
      <c r="TR41" s="5" t="s">
        <v>7</v>
      </c>
      <c r="TS41" s="5" t="s">
        <v>3</v>
      </c>
      <c r="TT41" s="10" t="s">
        <v>8</v>
      </c>
      <c r="TW41" s="4"/>
      <c r="TX41" s="5" t="s">
        <v>3</v>
      </c>
      <c r="TY41" s="6" t="s">
        <v>4</v>
      </c>
      <c r="TZ41" s="5" t="s">
        <v>3</v>
      </c>
      <c r="UA41" s="7" t="s">
        <v>5</v>
      </c>
      <c r="UB41" s="8"/>
      <c r="UC41" s="9"/>
      <c r="UD41" s="5" t="s">
        <v>3</v>
      </c>
      <c r="UE41" s="5" t="s">
        <v>6</v>
      </c>
      <c r="UF41" s="5" t="s">
        <v>3</v>
      </c>
      <c r="UG41" s="5" t="s">
        <v>7</v>
      </c>
      <c r="UH41" s="5" t="s">
        <v>3</v>
      </c>
      <c r="UI41" s="10" t="s">
        <v>8</v>
      </c>
    </row>
    <row r="42" spans="18:555" x14ac:dyDescent="0.25">
      <c r="R42" s="11" t="s">
        <v>9</v>
      </c>
      <c r="S42" s="12"/>
      <c r="T42" s="12">
        <f>S42/8</f>
        <v>0</v>
      </c>
      <c r="U42" s="12">
        <v>8.6950000000000003</v>
      </c>
      <c r="V42" s="12">
        <f>U42/20</f>
        <v>0.43475000000000003</v>
      </c>
      <c r="W42" s="12"/>
      <c r="X42" s="13"/>
      <c r="Y42" s="12"/>
      <c r="Z42" s="12">
        <f>Y42/7.5</f>
        <v>0</v>
      </c>
      <c r="AA42" s="12"/>
      <c r="AB42" s="12">
        <f>AA42/7.5</f>
        <v>0</v>
      </c>
      <c r="AC42" s="12"/>
      <c r="AD42" s="14">
        <f>AC42/13</f>
        <v>0</v>
      </c>
      <c r="AH42" s="11" t="s">
        <v>9</v>
      </c>
      <c r="AI42" s="12"/>
      <c r="AJ42" s="12">
        <f>AI42/8</f>
        <v>0</v>
      </c>
      <c r="AK42" s="12"/>
      <c r="AL42" s="12">
        <f>AK42/20</f>
        <v>0</v>
      </c>
      <c r="AM42" s="12"/>
      <c r="AN42" s="13"/>
      <c r="AO42" s="12"/>
      <c r="AP42" s="12">
        <f>AO42/7.5</f>
        <v>0</v>
      </c>
      <c r="AQ42" s="12"/>
      <c r="AR42" s="12">
        <f>AQ42/7.5</f>
        <v>0</v>
      </c>
      <c r="AS42" s="12"/>
      <c r="AT42" s="14">
        <f>AS42/13</f>
        <v>0</v>
      </c>
      <c r="AX42" s="11" t="s">
        <v>9</v>
      </c>
      <c r="AY42" s="12"/>
      <c r="AZ42" s="12">
        <f>AY42/8</f>
        <v>0</v>
      </c>
      <c r="BA42" s="12"/>
      <c r="BB42" s="12">
        <f>BA42/20</f>
        <v>0</v>
      </c>
      <c r="BC42" s="12"/>
      <c r="BD42" s="13"/>
      <c r="BE42" s="12"/>
      <c r="BF42" s="12">
        <f>BE42/7.5</f>
        <v>0</v>
      </c>
      <c r="BG42" s="12"/>
      <c r="BH42" s="12">
        <f>BG42/7.5</f>
        <v>0</v>
      </c>
      <c r="BI42" s="12"/>
      <c r="BJ42" s="14">
        <f>BI42/13</f>
        <v>0</v>
      </c>
      <c r="BN42" s="11" t="s">
        <v>9</v>
      </c>
      <c r="BO42" s="12"/>
      <c r="BP42" s="12">
        <f>BO42/8</f>
        <v>0</v>
      </c>
      <c r="BQ42" s="12"/>
      <c r="BR42" s="12">
        <f>BQ42/20</f>
        <v>0</v>
      </c>
      <c r="BS42" s="12"/>
      <c r="BT42" s="13"/>
      <c r="BU42" s="12"/>
      <c r="BV42" s="12">
        <f>BU42/7.5</f>
        <v>0</v>
      </c>
      <c r="BW42" s="12"/>
      <c r="BX42" s="12">
        <f>BW42/7.5</f>
        <v>0</v>
      </c>
      <c r="BY42" s="12"/>
      <c r="BZ42" s="14">
        <f>BY42/13</f>
        <v>0</v>
      </c>
      <c r="CC42" s="11" t="s">
        <v>9</v>
      </c>
      <c r="CD42" s="12"/>
      <c r="CE42" s="12">
        <f>CD42/8</f>
        <v>0</v>
      </c>
      <c r="CF42" s="12"/>
      <c r="CG42" s="12">
        <f>CF42/20</f>
        <v>0</v>
      </c>
      <c r="CH42" s="12"/>
      <c r="CI42" s="13"/>
      <c r="CJ42" s="12"/>
      <c r="CK42" s="12">
        <f>CJ42/7.5</f>
        <v>0</v>
      </c>
      <c r="CL42" s="12"/>
      <c r="CM42" s="12">
        <f>CL42/7.5</f>
        <v>0</v>
      </c>
      <c r="CN42" s="12"/>
      <c r="CO42" s="14">
        <f>CN42/13</f>
        <v>0</v>
      </c>
      <c r="CR42" s="11" t="s">
        <v>9</v>
      </c>
      <c r="CS42" s="12">
        <f>CD42+BO42+AY42+AI42+S42</f>
        <v>0</v>
      </c>
      <c r="CT42" s="12">
        <f>CS42/8</f>
        <v>0</v>
      </c>
      <c r="CU42" s="12">
        <f>CF42+BQ42+BA42+AK42+U42</f>
        <v>8.6950000000000003</v>
      </c>
      <c r="CV42" s="12">
        <f>CU42/20</f>
        <v>0.43475000000000003</v>
      </c>
      <c r="CW42" s="12"/>
      <c r="CX42" s="13"/>
      <c r="CY42" s="12">
        <f>CJ42+BU42+BE42+AO42+Y42</f>
        <v>0</v>
      </c>
      <c r="CZ42" s="12">
        <f>CY42/7.5</f>
        <v>0</v>
      </c>
      <c r="DA42" s="12">
        <f>CL42+BW42+BG42+AQ42+AA42</f>
        <v>0</v>
      </c>
      <c r="DB42" s="12">
        <f>DA42/7.5</f>
        <v>0</v>
      </c>
      <c r="DC42" s="12">
        <f>CN42+BY42+BI42+AS42+AC42</f>
        <v>0</v>
      </c>
      <c r="DD42" s="14">
        <f>DC42/13</f>
        <v>0</v>
      </c>
      <c r="DG42" s="11" t="s">
        <v>9</v>
      </c>
      <c r="DH42" s="12"/>
      <c r="DI42" s="12">
        <f>DH42/8</f>
        <v>0</v>
      </c>
      <c r="DJ42" s="12">
        <v>0.23599999999999999</v>
      </c>
      <c r="DK42" s="12">
        <f>DJ42/20</f>
        <v>1.18E-2</v>
      </c>
      <c r="DL42" s="12"/>
      <c r="DM42" s="13"/>
      <c r="DN42" s="12"/>
      <c r="DO42" s="12">
        <f>DN42/7.5</f>
        <v>0</v>
      </c>
      <c r="DP42" s="12"/>
      <c r="DQ42" s="12">
        <f>DP42/7.5</f>
        <v>0</v>
      </c>
      <c r="DR42" s="12">
        <v>6.1665000000000001</v>
      </c>
      <c r="DS42" s="14">
        <f>DR42/13</f>
        <v>0.47434615384615386</v>
      </c>
      <c r="DV42" s="11" t="s">
        <v>9</v>
      </c>
      <c r="DW42" s="12"/>
      <c r="DX42" s="12">
        <f>DW42/8</f>
        <v>0</v>
      </c>
      <c r="DY42" s="12"/>
      <c r="DZ42" s="12">
        <f>DY42/20</f>
        <v>0</v>
      </c>
      <c r="EA42" s="12"/>
      <c r="EB42" s="13"/>
      <c r="EC42" s="12"/>
      <c r="ED42" s="12">
        <f>EC42/7.5</f>
        <v>0</v>
      </c>
      <c r="EE42" s="12"/>
      <c r="EF42" s="12">
        <f>EE42/7.5</f>
        <v>0</v>
      </c>
      <c r="EG42" s="12"/>
      <c r="EH42" s="14">
        <f>EG42/13</f>
        <v>0</v>
      </c>
      <c r="EK42" s="11" t="s">
        <v>9</v>
      </c>
      <c r="EL42" s="12"/>
      <c r="EM42" s="12">
        <f>EL42/10</f>
        <v>0</v>
      </c>
      <c r="EN42" s="12"/>
      <c r="EO42" s="12">
        <f>EN42/20</f>
        <v>0</v>
      </c>
      <c r="EP42" s="12"/>
      <c r="EQ42" s="13"/>
      <c r="ER42" s="12"/>
      <c r="ES42" s="12">
        <f>ER42/7.5</f>
        <v>0</v>
      </c>
      <c r="ET42" s="12"/>
      <c r="EU42" s="12">
        <f>ET42/7.5</f>
        <v>0</v>
      </c>
      <c r="EV42" s="12"/>
      <c r="EW42" s="14">
        <f>EV42/13</f>
        <v>0</v>
      </c>
      <c r="EZ42" s="11" t="s">
        <v>9</v>
      </c>
      <c r="FA42" s="12"/>
      <c r="FB42" s="12">
        <f>FA42/10</f>
        <v>0</v>
      </c>
      <c r="FC42" s="12"/>
      <c r="FD42" s="12">
        <f>FC42/20</f>
        <v>0</v>
      </c>
      <c r="FE42" s="12"/>
      <c r="FF42" s="13"/>
      <c r="FG42" s="12"/>
      <c r="FH42" s="12">
        <f>FG42/7.5</f>
        <v>0</v>
      </c>
      <c r="FI42" s="12"/>
      <c r="FJ42" s="12">
        <f>FI42/7.5</f>
        <v>0</v>
      </c>
      <c r="FK42" s="12"/>
      <c r="FL42" s="14">
        <f>FK42/13</f>
        <v>0</v>
      </c>
      <c r="FO42" s="11" t="s">
        <v>9</v>
      </c>
      <c r="FP42" s="12"/>
      <c r="FQ42" s="12">
        <f>FP42/10</f>
        <v>0</v>
      </c>
      <c r="FR42" s="12"/>
      <c r="FS42" s="12">
        <f>FR42/20</f>
        <v>0</v>
      </c>
      <c r="FT42" s="12"/>
      <c r="FU42" s="13"/>
      <c r="FV42" s="12"/>
      <c r="FW42" s="12">
        <f>FV42/7.5</f>
        <v>0</v>
      </c>
      <c r="FX42" s="12"/>
      <c r="FY42" s="12">
        <f>FX42/7.5</f>
        <v>0</v>
      </c>
      <c r="FZ42" s="12"/>
      <c r="GA42" s="14">
        <f>FZ42/13</f>
        <v>0</v>
      </c>
      <c r="GD42" s="11" t="s">
        <v>9</v>
      </c>
      <c r="GE42" s="12">
        <f>FP42+FA42+EL42+DW42+DH42</f>
        <v>0</v>
      </c>
      <c r="GF42" s="12">
        <f>GE42/8</f>
        <v>0</v>
      </c>
      <c r="GG42" s="12">
        <f>FR42+FC42+EN42+DY42+DJ42</f>
        <v>0.23599999999999999</v>
      </c>
      <c r="GH42" s="12">
        <f>GG42/20</f>
        <v>1.18E-2</v>
      </c>
      <c r="GI42" s="12"/>
      <c r="GJ42" s="13"/>
      <c r="GK42" s="12">
        <f>FV42+FG42+ER42+EC42+DN42</f>
        <v>0</v>
      </c>
      <c r="GL42" s="12">
        <f>GK42/7.5</f>
        <v>0</v>
      </c>
      <c r="GM42" s="12">
        <f>FX42+FI42+ET42+EE42+DP42</f>
        <v>0</v>
      </c>
      <c r="GN42" s="12">
        <f>GM42/7.5</f>
        <v>0</v>
      </c>
      <c r="GO42" s="12">
        <f>FZ42+FK42+EV42+EG42+DR42</f>
        <v>6.1665000000000001</v>
      </c>
      <c r="GP42" s="14">
        <f>GO42/13</f>
        <v>0.47434615384615386</v>
      </c>
      <c r="GT42" s="11" t="s">
        <v>9</v>
      </c>
      <c r="GU42" s="12">
        <f>GE42+CS42</f>
        <v>0</v>
      </c>
      <c r="GV42" s="12">
        <f>GU42/8</f>
        <v>0</v>
      </c>
      <c r="GW42" s="12">
        <f>GG42+CU42</f>
        <v>8.9310000000000009</v>
      </c>
      <c r="GX42" s="12">
        <f>GW42/20</f>
        <v>0.44655000000000006</v>
      </c>
      <c r="GY42" s="12"/>
      <c r="GZ42" s="13"/>
      <c r="HA42" s="12">
        <f>GK42+CY42</f>
        <v>0</v>
      </c>
      <c r="HB42" s="12">
        <f>HA42/7.5</f>
        <v>0</v>
      </c>
      <c r="HC42" s="12">
        <f>GM42+DA42</f>
        <v>0</v>
      </c>
      <c r="HD42" s="12">
        <f>HC42/7.5</f>
        <v>0</v>
      </c>
      <c r="HE42" s="12">
        <f>GO42+DC42</f>
        <v>6.1665000000000001</v>
      </c>
      <c r="HF42" s="14">
        <f>HE42/13</f>
        <v>0.47434615384615386</v>
      </c>
      <c r="HI42" s="11" t="s">
        <v>9</v>
      </c>
      <c r="HJ42" s="12"/>
      <c r="HK42" s="12">
        <f>HJ42/10</f>
        <v>0</v>
      </c>
      <c r="HL42" s="12"/>
      <c r="HM42" s="12">
        <f>HL42/20</f>
        <v>0</v>
      </c>
      <c r="HN42" s="12"/>
      <c r="HO42" s="13"/>
      <c r="HP42" s="12"/>
      <c r="HQ42" s="12">
        <f>HP42/7.5</f>
        <v>0</v>
      </c>
      <c r="HR42" s="12"/>
      <c r="HS42" s="12">
        <f>HR42/7.5</f>
        <v>0</v>
      </c>
      <c r="HT42" s="12"/>
      <c r="HU42" s="14">
        <f>HT42/13</f>
        <v>0</v>
      </c>
      <c r="HY42" s="11" t="s">
        <v>9</v>
      </c>
      <c r="HZ42" s="12"/>
      <c r="IA42" s="12">
        <f>HZ42/10</f>
        <v>0</v>
      </c>
      <c r="IB42" s="12"/>
      <c r="IC42" s="12">
        <f>IB42/20</f>
        <v>0</v>
      </c>
      <c r="ID42" s="12"/>
      <c r="IE42" s="13"/>
      <c r="IF42" s="12"/>
      <c r="IG42" s="12">
        <f>IF42/7.5</f>
        <v>0</v>
      </c>
      <c r="IH42" s="12"/>
      <c r="II42" s="12">
        <f>IH42/7.5</f>
        <v>0</v>
      </c>
      <c r="IJ42" s="12"/>
      <c r="IK42" s="14">
        <f>IJ42/13</f>
        <v>0</v>
      </c>
      <c r="IO42" s="11" t="s">
        <v>9</v>
      </c>
      <c r="IP42" s="12"/>
      <c r="IQ42" s="12">
        <f>IP42/10</f>
        <v>0</v>
      </c>
      <c r="IR42" s="12">
        <f>2.244+2.244</f>
        <v>4.4880000000000004</v>
      </c>
      <c r="IS42" s="12">
        <f>IR42/20</f>
        <v>0.22440000000000002</v>
      </c>
      <c r="IT42" s="12"/>
      <c r="IU42" s="13"/>
      <c r="IV42" s="12"/>
      <c r="IW42" s="12">
        <f>IV42/7.5</f>
        <v>0</v>
      </c>
      <c r="IX42" s="12"/>
      <c r="IY42" s="12">
        <f>IX42/7.5</f>
        <v>0</v>
      </c>
      <c r="IZ42" s="12"/>
      <c r="JA42" s="14">
        <f>IZ42/13</f>
        <v>0</v>
      </c>
      <c r="JE42" s="11" t="s">
        <v>9</v>
      </c>
      <c r="JF42" s="12">
        <v>99.394999999999996</v>
      </c>
      <c r="JG42" s="12">
        <f>JF42/10</f>
        <v>9.9394999999999989</v>
      </c>
      <c r="JH42" s="12">
        <f>49.6975+49.6975</f>
        <v>99.394999999999996</v>
      </c>
      <c r="JI42" s="12">
        <f>JH42/20</f>
        <v>4.9697499999999994</v>
      </c>
      <c r="JJ42" s="12"/>
      <c r="JK42" s="13"/>
      <c r="JL42" s="12"/>
      <c r="JM42" s="12">
        <f>JL42/7.5</f>
        <v>0</v>
      </c>
      <c r="JN42" s="12">
        <v>4.4880000000000004</v>
      </c>
      <c r="JO42" s="12">
        <f>JN42/7.5</f>
        <v>0.59840000000000004</v>
      </c>
      <c r="JP42" s="12">
        <f>2.244+2.244</f>
        <v>4.4880000000000004</v>
      </c>
      <c r="JQ42" s="14">
        <f>JP42/13</f>
        <v>0.34523076923076929</v>
      </c>
      <c r="JT42" s="11" t="s">
        <v>9</v>
      </c>
      <c r="JU42" s="12"/>
      <c r="JV42" s="12">
        <f>JU42/10</f>
        <v>0</v>
      </c>
      <c r="JW42" s="12">
        <f>9.7835+9.7835</f>
        <v>19.567</v>
      </c>
      <c r="JX42" s="12">
        <f>JW42/20</f>
        <v>0.97835000000000005</v>
      </c>
      <c r="JY42" s="12"/>
      <c r="JZ42" s="13"/>
      <c r="KA42" s="12">
        <v>62.567999999999998</v>
      </c>
      <c r="KB42" s="12">
        <f>KA42/7.5</f>
        <v>8.3423999999999996</v>
      </c>
      <c r="KC42" s="12">
        <f>11.294+48.168</f>
        <v>59.462000000000003</v>
      </c>
      <c r="KD42" s="12">
        <f>KC42/7.5</f>
        <v>7.9282666666666675</v>
      </c>
      <c r="KE42" s="12">
        <f>1.5525+1.5525</f>
        <v>3.105</v>
      </c>
      <c r="KF42" s="14">
        <f>KE42/13</f>
        <v>0.23884615384615385</v>
      </c>
      <c r="KI42" s="11" t="s">
        <v>9</v>
      </c>
      <c r="KJ42" s="12"/>
      <c r="KK42" s="12">
        <f>KJ42/10</f>
        <v>0</v>
      </c>
      <c r="KL42" s="12"/>
      <c r="KM42" s="12">
        <f>KL42/20</f>
        <v>0</v>
      </c>
      <c r="KN42" s="12"/>
      <c r="KO42" s="13"/>
      <c r="KP42" s="12"/>
      <c r="KQ42" s="12">
        <f>KP42/7.5</f>
        <v>0</v>
      </c>
      <c r="KR42" s="12"/>
      <c r="KS42" s="12">
        <f>KR42/7.5</f>
        <v>0</v>
      </c>
      <c r="KT42" s="12"/>
      <c r="KU42" s="14">
        <f>KT42/13</f>
        <v>0</v>
      </c>
      <c r="KX42" s="11" t="s">
        <v>9</v>
      </c>
      <c r="KY42" s="12">
        <f>JU42+JF42+IP42+HZ42+HJ42</f>
        <v>99.394999999999996</v>
      </c>
      <c r="KZ42" s="12">
        <f>KY42/8</f>
        <v>12.424375</v>
      </c>
      <c r="LA42" s="12">
        <f>JW42+JH42+IR42+IB42+HL42</f>
        <v>123.44999999999999</v>
      </c>
      <c r="LB42" s="12">
        <f>LA42/20</f>
        <v>6.1724999999999994</v>
      </c>
      <c r="LC42" s="12"/>
      <c r="LD42" s="13"/>
      <c r="LE42" s="12">
        <f>KA42+JL42+IV42+IF42+HP42</f>
        <v>62.567999999999998</v>
      </c>
      <c r="LF42" s="12">
        <f>LE42/7.5</f>
        <v>8.3423999999999996</v>
      </c>
      <c r="LG42" s="12">
        <f>KC42+JN42+IX42+IH42+HR42</f>
        <v>63.95</v>
      </c>
      <c r="LH42" s="12">
        <f>LG42/7.5</f>
        <v>8.5266666666666673</v>
      </c>
      <c r="LI42" s="12">
        <f>KE42+JP42+IZ42+IJ42+HT42</f>
        <v>7.593</v>
      </c>
      <c r="LJ42" s="14">
        <f>LI42/13</f>
        <v>0.58407692307692305</v>
      </c>
      <c r="LN42" s="11" t="s">
        <v>9</v>
      </c>
      <c r="LO42" s="12">
        <f>KY42+GU42</f>
        <v>99.394999999999996</v>
      </c>
      <c r="LP42" s="12">
        <f>LO42/8</f>
        <v>12.424375</v>
      </c>
      <c r="LQ42" s="12">
        <f>LA42+GW42</f>
        <v>132.381</v>
      </c>
      <c r="LR42" s="12">
        <f>LQ42/20</f>
        <v>6.6190499999999997</v>
      </c>
      <c r="LS42" s="12"/>
      <c r="LT42" s="13"/>
      <c r="LU42" s="12">
        <f>LE42+HA42</f>
        <v>62.567999999999998</v>
      </c>
      <c r="LV42" s="12">
        <f>LU42/7.5</f>
        <v>8.3423999999999996</v>
      </c>
      <c r="LW42" s="12">
        <f>LG42+HC42</f>
        <v>63.95</v>
      </c>
      <c r="LX42" s="12">
        <f>LW42/7.5</f>
        <v>8.5266666666666673</v>
      </c>
      <c r="LY42" s="12">
        <f>LI42+HE42</f>
        <v>13.759499999999999</v>
      </c>
      <c r="LZ42" s="14">
        <f>LY42/13</f>
        <v>1.0584230769230769</v>
      </c>
      <c r="MC42" s="11" t="s">
        <v>9</v>
      </c>
      <c r="MD42" s="57"/>
      <c r="ME42" s="12">
        <f>MD42/10</f>
        <v>0</v>
      </c>
      <c r="MF42" s="12">
        <v>0.56399999999999995</v>
      </c>
      <c r="MG42" s="12">
        <f>MF42/20</f>
        <v>2.8199999999999996E-2</v>
      </c>
      <c r="MH42" s="12"/>
      <c r="MI42" s="13"/>
      <c r="MJ42" s="12"/>
      <c r="MK42" s="12">
        <f>MJ42/7.5</f>
        <v>0</v>
      </c>
      <c r="ML42" s="12">
        <v>19.658000000000001</v>
      </c>
      <c r="MM42" s="12">
        <f>ML42/7.5</f>
        <v>2.6210666666666667</v>
      </c>
      <c r="MN42" s="12">
        <v>19.658000000000001</v>
      </c>
      <c r="MO42" s="14">
        <f>MN42/13</f>
        <v>1.5121538461538462</v>
      </c>
      <c r="MS42" s="11" t="s">
        <v>9</v>
      </c>
      <c r="MT42" s="12"/>
      <c r="MU42" s="12">
        <f>MT42/10</f>
        <v>0</v>
      </c>
      <c r="MV42" s="12"/>
      <c r="MW42" s="12">
        <f>MV42/20</f>
        <v>0</v>
      </c>
      <c r="MX42" s="12"/>
      <c r="MY42" s="13"/>
      <c r="MZ42" s="12"/>
      <c r="NA42" s="12">
        <f>MZ42/7.5</f>
        <v>0</v>
      </c>
      <c r="NB42" s="12"/>
      <c r="NC42" s="12">
        <f>NB42/7.5</f>
        <v>0</v>
      </c>
      <c r="ND42" s="12"/>
      <c r="NE42" s="14">
        <f>ND42/13</f>
        <v>0</v>
      </c>
      <c r="NI42" s="11" t="s">
        <v>9</v>
      </c>
      <c r="NJ42" s="12"/>
      <c r="NK42" s="12">
        <f>NJ42/10</f>
        <v>0</v>
      </c>
      <c r="NL42" s="12"/>
      <c r="NM42" s="12">
        <f>NL42/20</f>
        <v>0</v>
      </c>
      <c r="NN42" s="12"/>
      <c r="NO42" s="13"/>
      <c r="NP42" s="12"/>
      <c r="NQ42" s="12">
        <f>NP42/7.5</f>
        <v>0</v>
      </c>
      <c r="NR42" s="12"/>
      <c r="NS42" s="12">
        <f>NR42/7.5</f>
        <v>0</v>
      </c>
      <c r="NT42" s="12"/>
      <c r="NU42" s="14">
        <f>NT42/13</f>
        <v>0</v>
      </c>
      <c r="NY42" s="11" t="s">
        <v>9</v>
      </c>
      <c r="NZ42" s="12"/>
      <c r="OA42" s="12">
        <f>NZ42/10</f>
        <v>0</v>
      </c>
      <c r="OB42" s="12">
        <v>34.604999999999997</v>
      </c>
      <c r="OC42" s="12">
        <f>OB42/20</f>
        <v>1.7302499999999998</v>
      </c>
      <c r="OD42" s="12"/>
      <c r="OE42" s="13"/>
      <c r="OF42" s="12"/>
      <c r="OG42" s="12">
        <f>OF42/7.5</f>
        <v>0</v>
      </c>
      <c r="OH42" s="12"/>
      <c r="OI42" s="12">
        <f>OH42/7.5</f>
        <v>0</v>
      </c>
      <c r="OJ42" s="12"/>
      <c r="OK42" s="14">
        <f>OJ42/13</f>
        <v>0</v>
      </c>
      <c r="ON42" s="11" t="s">
        <v>9</v>
      </c>
      <c r="OO42" s="12"/>
      <c r="OP42" s="12">
        <f>OO42/10</f>
        <v>0</v>
      </c>
      <c r="OQ42" s="12"/>
      <c r="OR42" s="12">
        <f>OQ42/20</f>
        <v>0</v>
      </c>
      <c r="OS42" s="12"/>
      <c r="OT42" s="13"/>
      <c r="OU42" s="12">
        <v>37.948999999999998</v>
      </c>
      <c r="OV42" s="12">
        <f>OU42/7.5</f>
        <v>5.0598666666666663</v>
      </c>
      <c r="OW42" s="12">
        <v>3.3439999999999999</v>
      </c>
      <c r="OX42" s="12">
        <f>OW42/7.5</f>
        <v>0.44586666666666663</v>
      </c>
      <c r="OY42" s="12">
        <v>3.3439999999999999</v>
      </c>
      <c r="OZ42" s="14">
        <f>OY42/13</f>
        <v>0.25723076923076921</v>
      </c>
      <c r="PE42" s="11" t="s">
        <v>9</v>
      </c>
      <c r="PF42" s="12">
        <f>+OO42+NZ42+NJ42+MT42+MD42</f>
        <v>0</v>
      </c>
      <c r="PG42" s="12">
        <f>PF42/8</f>
        <v>0</v>
      </c>
      <c r="PH42" s="12">
        <f>+OQ42+OB42+NL42+MV42+MF42</f>
        <v>35.168999999999997</v>
      </c>
      <c r="PI42" s="12">
        <f>PH42/20</f>
        <v>1.7584499999999998</v>
      </c>
      <c r="PJ42" s="12">
        <f>+OS42+OD42+NN42+MX42+MH42</f>
        <v>0</v>
      </c>
      <c r="PK42" s="13"/>
      <c r="PL42" s="12">
        <f t="shared" ref="PL42:PL55" si="249">+OU42+OF42+NP42+MZ42+MJ42</f>
        <v>37.948999999999998</v>
      </c>
      <c r="PM42" s="12">
        <f>PL42/7.5</f>
        <v>5.0598666666666663</v>
      </c>
      <c r="PN42" s="12">
        <f t="shared" ref="PN42:PN55" si="250">+OW42+OH42+NR42+NB42+ML42</f>
        <v>23.002000000000002</v>
      </c>
      <c r="PO42" s="12">
        <f>PN42/7.5</f>
        <v>3.0669333333333335</v>
      </c>
      <c r="PP42" s="12">
        <f t="shared" ref="PP42:PP54" si="251">+OY42+OJ42+NT42+ND42+MN42</f>
        <v>23.002000000000002</v>
      </c>
      <c r="PQ42" s="14">
        <f>PP42/13</f>
        <v>1.7693846153846156</v>
      </c>
      <c r="PT42" s="11" t="s">
        <v>9</v>
      </c>
      <c r="PU42" s="12">
        <f>PF42+LO42</f>
        <v>99.394999999999996</v>
      </c>
      <c r="PV42" s="12">
        <f>PU42/10</f>
        <v>9.9394999999999989</v>
      </c>
      <c r="PW42" s="12">
        <f>PH42+LQ42</f>
        <v>167.55</v>
      </c>
      <c r="PX42" s="12">
        <f>PW42/20</f>
        <v>8.3775000000000013</v>
      </c>
      <c r="PY42" s="12">
        <f>PJ42+LS42</f>
        <v>0</v>
      </c>
      <c r="PZ42" s="13"/>
      <c r="QA42" s="12">
        <f>PL42+LU42</f>
        <v>100.517</v>
      </c>
      <c r="QB42" s="12">
        <f>QA42/6</f>
        <v>16.752833333333331</v>
      </c>
      <c r="QC42" s="12">
        <f>PN42+LW42</f>
        <v>86.951999999999998</v>
      </c>
      <c r="QD42" s="12">
        <f>QC42/5</f>
        <v>17.3904</v>
      </c>
      <c r="QE42" s="12">
        <f>PP42+LY42</f>
        <v>36.761499999999998</v>
      </c>
      <c r="QF42" s="14">
        <f>QE42/13</f>
        <v>2.827807692307692</v>
      </c>
      <c r="QI42" s="11" t="s">
        <v>9</v>
      </c>
      <c r="QJ42" s="12">
        <v>15.458</v>
      </c>
      <c r="QK42" s="12">
        <f>QJ42/10</f>
        <v>1.5458000000000001</v>
      </c>
      <c r="QL42" s="12"/>
      <c r="QM42" s="12">
        <f>QL42/20</f>
        <v>0</v>
      </c>
      <c r="QN42" s="12"/>
      <c r="QO42" s="13"/>
      <c r="QP42" s="12"/>
      <c r="QQ42" s="12">
        <f>QP42/7.5</f>
        <v>0</v>
      </c>
      <c r="QR42" s="12"/>
      <c r="QS42" s="12">
        <f>QR42/7.5</f>
        <v>0</v>
      </c>
      <c r="QT42" s="12">
        <v>17.302499999999998</v>
      </c>
      <c r="QU42" s="14">
        <f>QT42/13</f>
        <v>1.3309615384615383</v>
      </c>
      <c r="QX42" s="11" t="s">
        <v>9</v>
      </c>
      <c r="QY42" s="12"/>
      <c r="QZ42" s="12">
        <f>QY42/10</f>
        <v>0</v>
      </c>
      <c r="RA42" s="12">
        <f>7.7285+7.7285</f>
        <v>15.457000000000001</v>
      </c>
      <c r="RB42" s="12">
        <f>RA42/20</f>
        <v>0.77285000000000004</v>
      </c>
      <c r="RC42" s="12"/>
      <c r="RD42" s="13"/>
      <c r="RE42" s="12"/>
      <c r="RF42" s="12">
        <f>RE42/7.5</f>
        <v>0</v>
      </c>
      <c r="RG42" s="12"/>
      <c r="RH42" s="12">
        <f>RG42/7.5</f>
        <v>0</v>
      </c>
      <c r="RI42" s="12"/>
      <c r="RJ42" s="14">
        <f>RI42/13</f>
        <v>0</v>
      </c>
      <c r="RM42" s="11" t="s">
        <v>9</v>
      </c>
      <c r="RN42" s="12"/>
      <c r="RO42" s="12">
        <f>RN42/10</f>
        <v>0</v>
      </c>
      <c r="RP42" s="12"/>
      <c r="RQ42" s="12">
        <f>RP42/20</f>
        <v>0</v>
      </c>
      <c r="RR42" s="12"/>
      <c r="RS42" s="13"/>
      <c r="RT42" s="12">
        <v>25.12</v>
      </c>
      <c r="RU42" s="12">
        <f>RT42/7.5</f>
        <v>3.3493333333333335</v>
      </c>
      <c r="RV42" s="12"/>
      <c r="RW42" s="12">
        <f>RV42/7.5</f>
        <v>0</v>
      </c>
      <c r="RX42" s="12"/>
      <c r="RY42" s="14">
        <f>RX42/13</f>
        <v>0</v>
      </c>
      <c r="SB42" s="11" t="s">
        <v>9</v>
      </c>
      <c r="SC42" s="12"/>
      <c r="SD42" s="12">
        <f>SC42/10</f>
        <v>0</v>
      </c>
      <c r="SE42" s="12"/>
      <c r="SF42" s="12">
        <f>SE42/20</f>
        <v>0</v>
      </c>
      <c r="SG42" s="12"/>
      <c r="SH42" s="13"/>
      <c r="SI42" s="12"/>
      <c r="SJ42" s="12">
        <f>SI42/7.5</f>
        <v>0</v>
      </c>
      <c r="SK42" s="12">
        <v>11.592000000000001</v>
      </c>
      <c r="SL42" s="12">
        <f>SK42/7.5</f>
        <v>1.5456000000000001</v>
      </c>
      <c r="SM42" s="12"/>
      <c r="SN42" s="14">
        <f>SM42/13</f>
        <v>0</v>
      </c>
      <c r="SQ42" s="11" t="s">
        <v>9</v>
      </c>
      <c r="SR42" s="12"/>
      <c r="SS42" s="12">
        <f>SR42/10</f>
        <v>0</v>
      </c>
      <c r="ST42" s="12"/>
      <c r="SU42" s="12">
        <f>ST42/20</f>
        <v>0</v>
      </c>
      <c r="SV42" s="12"/>
      <c r="SW42" s="13"/>
      <c r="SX42" s="12"/>
      <c r="SY42" s="12">
        <f>SX42/7.5</f>
        <v>0</v>
      </c>
      <c r="SZ42" s="12"/>
      <c r="TA42" s="12">
        <f>SZ42/7.5</f>
        <v>0</v>
      </c>
      <c r="TB42" s="12">
        <v>7.7285000000000004</v>
      </c>
      <c r="TC42" s="14">
        <f>TB42/13</f>
        <v>0.59450000000000003</v>
      </c>
      <c r="TH42" s="11" t="s">
        <v>9</v>
      </c>
      <c r="TI42" s="12">
        <f>+SR42+SC42+RN42+QY42+QJ42</f>
        <v>15.458</v>
      </c>
      <c r="TJ42" s="12">
        <f>TI42/8</f>
        <v>1.93225</v>
      </c>
      <c r="TK42" s="12">
        <f>+ST42+SE42+RP42+RA42+QL42</f>
        <v>15.457000000000001</v>
      </c>
      <c r="TL42" s="12">
        <f>TK42/20</f>
        <v>0.77285000000000004</v>
      </c>
      <c r="TM42" s="12">
        <f t="shared" ref="TM42:TM48" si="252">+SV42+SG42+RR42+RC42+QN42</f>
        <v>0</v>
      </c>
      <c r="TN42" s="13"/>
      <c r="TO42" s="12">
        <f t="shared" ref="TO42:TO55" si="253">+SX42+SI42+RT42+RE42+QP42</f>
        <v>25.12</v>
      </c>
      <c r="TP42" s="12">
        <f>TO42/7.5</f>
        <v>3.3493333333333335</v>
      </c>
      <c r="TQ42" s="12">
        <f t="shared" ref="TQ42:TQ55" si="254">+SZ42+SK42+RV42+RG42+QR42</f>
        <v>11.592000000000001</v>
      </c>
      <c r="TR42" s="12">
        <f>TQ42/7.5</f>
        <v>1.5456000000000001</v>
      </c>
      <c r="TS42" s="12">
        <f t="shared" ref="TS42:TS55" si="255">+TB42+SM42+RX42+RI42+QT42</f>
        <v>25.030999999999999</v>
      </c>
      <c r="TT42" s="14">
        <f>TS42/13</f>
        <v>1.9254615384615383</v>
      </c>
      <c r="TW42" s="11" t="s">
        <v>9</v>
      </c>
      <c r="TX42" s="12">
        <f>TI42+PU42</f>
        <v>114.85299999999999</v>
      </c>
      <c r="TY42" s="12">
        <f>TX42/10</f>
        <v>11.485299999999999</v>
      </c>
      <c r="TZ42" s="12">
        <f>TK42+PW42</f>
        <v>183.00700000000001</v>
      </c>
      <c r="UA42" s="12">
        <f>TZ42/20</f>
        <v>9.1503499999999995</v>
      </c>
      <c r="UB42" s="12">
        <f t="shared" ref="UB42:UB55" si="256">TM42+PY42</f>
        <v>0</v>
      </c>
      <c r="UC42" s="13"/>
      <c r="UD42" s="12">
        <f t="shared" ref="UD42:UD55" si="257">TO42+QA42</f>
        <v>125.637</v>
      </c>
      <c r="UE42" s="12">
        <f>UD42/6</f>
        <v>20.939499999999999</v>
      </c>
      <c r="UF42" s="12">
        <f t="shared" ref="UF42:UF55" si="258">TQ42+QC42</f>
        <v>98.543999999999997</v>
      </c>
      <c r="UG42" s="12">
        <f>UF42/5</f>
        <v>19.7088</v>
      </c>
      <c r="UH42" s="12">
        <f t="shared" ref="UH42:UH55" si="259">TS42+QE42</f>
        <v>61.792499999999997</v>
      </c>
      <c r="UI42" s="14">
        <f>UH42/13</f>
        <v>4.7532692307692308</v>
      </c>
    </row>
    <row r="43" spans="18:555" x14ac:dyDescent="0.25">
      <c r="R43" s="11" t="s">
        <v>10</v>
      </c>
      <c r="S43" s="12"/>
      <c r="T43" s="12">
        <f>S43/8</f>
        <v>0</v>
      </c>
      <c r="U43" s="12"/>
      <c r="V43" s="12">
        <f>U43/15</f>
        <v>0</v>
      </c>
      <c r="W43" s="12"/>
      <c r="X43" s="13"/>
      <c r="Y43" s="12">
        <v>39.185000000000002</v>
      </c>
      <c r="Z43" s="12">
        <f>Y43/8</f>
        <v>4.8981250000000003</v>
      </c>
      <c r="AA43" s="12"/>
      <c r="AB43" s="12">
        <f>AA43/7.5</f>
        <v>0</v>
      </c>
      <c r="AC43" s="12"/>
      <c r="AD43" s="14">
        <f>AC43/13</f>
        <v>0</v>
      </c>
      <c r="AH43" s="11" t="s">
        <v>10</v>
      </c>
      <c r="AI43" s="12"/>
      <c r="AJ43" s="12">
        <f>AI43/8</f>
        <v>0</v>
      </c>
      <c r="AK43" s="12"/>
      <c r="AL43" s="12">
        <f>AK43/15</f>
        <v>0</v>
      </c>
      <c r="AM43" s="12"/>
      <c r="AN43" s="13"/>
      <c r="AO43" s="12"/>
      <c r="AP43" s="12">
        <f>AO43/8</f>
        <v>0</v>
      </c>
      <c r="AQ43" s="12"/>
      <c r="AR43" s="12">
        <f>AQ43/7.5</f>
        <v>0</v>
      </c>
      <c r="AS43" s="12"/>
      <c r="AT43" s="14">
        <f>AS43/13</f>
        <v>0</v>
      </c>
      <c r="AX43" s="11" t="s">
        <v>10</v>
      </c>
      <c r="AY43" s="12"/>
      <c r="AZ43" s="12">
        <f>AY43/8</f>
        <v>0</v>
      </c>
      <c r="BA43" s="12"/>
      <c r="BB43" s="12">
        <f>BA43/15</f>
        <v>0</v>
      </c>
      <c r="BC43" s="12"/>
      <c r="BD43" s="13"/>
      <c r="BE43" s="12"/>
      <c r="BF43" s="12">
        <f>BE43/8</f>
        <v>0</v>
      </c>
      <c r="BG43" s="12"/>
      <c r="BH43" s="12">
        <f>BG43/7.5</f>
        <v>0</v>
      </c>
      <c r="BI43" s="12"/>
      <c r="BJ43" s="14">
        <f>BI43/13</f>
        <v>0</v>
      </c>
      <c r="BN43" s="11" t="s">
        <v>10</v>
      </c>
      <c r="BO43" s="12"/>
      <c r="BP43" s="12">
        <f>BO43/8</f>
        <v>0</v>
      </c>
      <c r="BQ43" s="12"/>
      <c r="BR43" s="12">
        <f>BQ43/15</f>
        <v>0</v>
      </c>
      <c r="BS43" s="12"/>
      <c r="BT43" s="13"/>
      <c r="BU43" s="12"/>
      <c r="BV43" s="12">
        <f>BU43/8</f>
        <v>0</v>
      </c>
      <c r="BW43" s="12"/>
      <c r="BX43" s="12">
        <f>BW43/7.5</f>
        <v>0</v>
      </c>
      <c r="BY43" s="12"/>
      <c r="BZ43" s="14">
        <f>BY43/13</f>
        <v>0</v>
      </c>
      <c r="CC43" s="11" t="s">
        <v>10</v>
      </c>
      <c r="CD43" s="12"/>
      <c r="CE43" s="12">
        <f>CD43/8</f>
        <v>0</v>
      </c>
      <c r="CF43" s="12"/>
      <c r="CG43" s="12">
        <f>CF43/15</f>
        <v>0</v>
      </c>
      <c r="CH43" s="12"/>
      <c r="CI43" s="13"/>
      <c r="CJ43" s="12"/>
      <c r="CK43" s="12">
        <f>CJ43/8</f>
        <v>0</v>
      </c>
      <c r="CL43" s="12"/>
      <c r="CM43" s="12">
        <f>CL43/7.5</f>
        <v>0</v>
      </c>
      <c r="CN43" s="12"/>
      <c r="CO43" s="14">
        <f>CN43/13</f>
        <v>0</v>
      </c>
      <c r="CR43" s="11" t="s">
        <v>10</v>
      </c>
      <c r="CS43" s="12">
        <f t="shared" ref="CS43:CS55" si="260">CD43+BO43+AY43+AI43+S43</f>
        <v>0</v>
      </c>
      <c r="CT43" s="12">
        <f>CS43/8</f>
        <v>0</v>
      </c>
      <c r="CU43" s="12">
        <f t="shared" ref="CU43:CU55" si="261">CF43+BQ43+BA43+AK43+U43</f>
        <v>0</v>
      </c>
      <c r="CV43" s="12">
        <f>CU43/15</f>
        <v>0</v>
      </c>
      <c r="CW43" s="12"/>
      <c r="CX43" s="13"/>
      <c r="CY43" s="12">
        <f t="shared" ref="CY43:CY55" si="262">CJ43+BU43+BE43+AO43+Y43</f>
        <v>39.185000000000002</v>
      </c>
      <c r="CZ43" s="12">
        <f>CY43/8</f>
        <v>4.8981250000000003</v>
      </c>
      <c r="DA43" s="12">
        <f t="shared" ref="DA43:DA55" si="263">CL43+BW43+BG43+AQ43+AA43</f>
        <v>0</v>
      </c>
      <c r="DB43" s="12">
        <f>DA43/7.5</f>
        <v>0</v>
      </c>
      <c r="DC43" s="12">
        <f t="shared" ref="DC43:DC55" si="264">CN43+BY43+BI43+AS43+AC43</f>
        <v>0</v>
      </c>
      <c r="DD43" s="14">
        <f>DC43/13</f>
        <v>0</v>
      </c>
      <c r="DG43" s="11" t="s">
        <v>10</v>
      </c>
      <c r="DH43" s="12">
        <v>23.337</v>
      </c>
      <c r="DI43" s="12">
        <f>DH43/8</f>
        <v>2.917125</v>
      </c>
      <c r="DJ43" s="12">
        <v>23.099</v>
      </c>
      <c r="DK43" s="12">
        <f>DJ43/15</f>
        <v>1.5399333333333334</v>
      </c>
      <c r="DL43" s="12"/>
      <c r="DM43" s="13"/>
      <c r="DN43" s="12"/>
      <c r="DO43" s="12">
        <f>DN43/8</f>
        <v>0</v>
      </c>
      <c r="DP43" s="12"/>
      <c r="DQ43" s="12">
        <f>DP43/7.5</f>
        <v>0</v>
      </c>
      <c r="DR43" s="12"/>
      <c r="DS43" s="14">
        <f>DR43/13</f>
        <v>0</v>
      </c>
      <c r="DV43" s="11" t="s">
        <v>10</v>
      </c>
      <c r="DW43" s="12"/>
      <c r="DX43" s="12">
        <f>DW43/8</f>
        <v>0</v>
      </c>
      <c r="DY43" s="12"/>
      <c r="DZ43" s="12">
        <f>DY43/15</f>
        <v>0</v>
      </c>
      <c r="EA43" s="12"/>
      <c r="EB43" s="13"/>
      <c r="EC43" s="12"/>
      <c r="ED43" s="12">
        <f>EC43/8</f>
        <v>0</v>
      </c>
      <c r="EE43" s="12"/>
      <c r="EF43" s="12">
        <f>EE43/7.5</f>
        <v>0</v>
      </c>
      <c r="EG43" s="12"/>
      <c r="EH43" s="14">
        <f>EG43/13</f>
        <v>0</v>
      </c>
      <c r="EK43" s="11" t="s">
        <v>10</v>
      </c>
      <c r="EL43" s="12">
        <v>76.134</v>
      </c>
      <c r="EM43" s="12">
        <f>EL43/10</f>
        <v>7.6134000000000004</v>
      </c>
      <c r="EN43" s="12">
        <v>36.347000000000001</v>
      </c>
      <c r="EO43" s="12">
        <f>EN43/15</f>
        <v>2.4231333333333334</v>
      </c>
      <c r="EP43" s="12"/>
      <c r="EQ43" s="13"/>
      <c r="ER43" s="12"/>
      <c r="ES43" s="12">
        <f>ER43/8</f>
        <v>0</v>
      </c>
      <c r="ET43" s="12"/>
      <c r="EU43" s="12">
        <f>ET43/7.5</f>
        <v>0</v>
      </c>
      <c r="EV43" s="12"/>
      <c r="EW43" s="14">
        <f>EV43/13</f>
        <v>0</v>
      </c>
      <c r="EZ43" s="11" t="s">
        <v>10</v>
      </c>
      <c r="FA43" s="12"/>
      <c r="FB43" s="12">
        <f>FA43/10</f>
        <v>0</v>
      </c>
      <c r="FC43" s="12"/>
      <c r="FD43" s="12">
        <f>FC43/15</f>
        <v>0</v>
      </c>
      <c r="FE43" s="12"/>
      <c r="FF43" s="13"/>
      <c r="FG43" s="12"/>
      <c r="FH43" s="12">
        <f>FG43/8</f>
        <v>0</v>
      </c>
      <c r="FI43" s="12"/>
      <c r="FJ43" s="12">
        <f>FI43/7.5</f>
        <v>0</v>
      </c>
      <c r="FK43" s="12"/>
      <c r="FL43" s="14">
        <f>FK43/13</f>
        <v>0</v>
      </c>
      <c r="FO43" s="11" t="s">
        <v>10</v>
      </c>
      <c r="FP43" s="12"/>
      <c r="FQ43" s="12">
        <f>FP43/10</f>
        <v>0</v>
      </c>
      <c r="FR43" s="12"/>
      <c r="FS43" s="12">
        <f>FR43/15</f>
        <v>0</v>
      </c>
      <c r="FT43" s="12"/>
      <c r="FU43" s="13"/>
      <c r="FV43" s="12"/>
      <c r="FW43" s="12">
        <f>FV43/8</f>
        <v>0</v>
      </c>
      <c r="FX43" s="12"/>
      <c r="FY43" s="12">
        <f>FX43/7.5</f>
        <v>0</v>
      </c>
      <c r="FZ43" s="12"/>
      <c r="GA43" s="14">
        <f>FZ43/13</f>
        <v>0</v>
      </c>
      <c r="GD43" s="11" t="s">
        <v>10</v>
      </c>
      <c r="GE43" s="12">
        <f t="shared" ref="GE43:GE55" si="265">FP43+FA43+EL43+DW43+DH43</f>
        <v>99.471000000000004</v>
      </c>
      <c r="GF43" s="12">
        <f>GE43/8</f>
        <v>12.433875</v>
      </c>
      <c r="GG43" s="12">
        <f t="shared" ref="GG43:GG55" si="266">FR43+FC43+EN43+DY43+DJ43</f>
        <v>59.445999999999998</v>
      </c>
      <c r="GH43" s="12">
        <f>GG43/15</f>
        <v>3.9630666666666667</v>
      </c>
      <c r="GI43" s="12"/>
      <c r="GJ43" s="13"/>
      <c r="GK43" s="12">
        <f t="shared" ref="GK43:GK55" si="267">FV43+FG43+ER43+EC43+DN43</f>
        <v>0</v>
      </c>
      <c r="GL43" s="12">
        <f>GK43/8</f>
        <v>0</v>
      </c>
      <c r="GM43" s="12">
        <f t="shared" ref="GM43:GM55" si="268">FX43+FI43+ET43+EE43+DP43</f>
        <v>0</v>
      </c>
      <c r="GN43" s="12">
        <f>GM43/7.5</f>
        <v>0</v>
      </c>
      <c r="GO43" s="12">
        <f t="shared" ref="GO43:GO55" si="269">FZ43+FK43+EV43+EG43+DR43</f>
        <v>0</v>
      </c>
      <c r="GP43" s="14">
        <f>GO43/13</f>
        <v>0</v>
      </c>
      <c r="GT43" s="11" t="s">
        <v>10</v>
      </c>
      <c r="GU43" s="12">
        <f t="shared" ref="GU43:GU55" si="270">GE43+CS43</f>
        <v>99.471000000000004</v>
      </c>
      <c r="GV43" s="12">
        <f>GU43/8</f>
        <v>12.433875</v>
      </c>
      <c r="GW43" s="12">
        <f t="shared" ref="GW43:GW54" si="271">GG43+CU43</f>
        <v>59.445999999999998</v>
      </c>
      <c r="GX43" s="12">
        <f>GW43/15</f>
        <v>3.9630666666666667</v>
      </c>
      <c r="GY43" s="12"/>
      <c r="GZ43" s="13"/>
      <c r="HA43" s="12">
        <f t="shared" ref="HA43:HA50" si="272">GK43+CY43</f>
        <v>39.185000000000002</v>
      </c>
      <c r="HB43" s="12">
        <f>HA43/8</f>
        <v>4.8981250000000003</v>
      </c>
      <c r="HC43" s="12">
        <f t="shared" ref="HC43:HC50" si="273">GM43+DA43</f>
        <v>0</v>
      </c>
      <c r="HD43" s="12">
        <f>HC43/7.5</f>
        <v>0</v>
      </c>
      <c r="HE43" s="12">
        <f t="shared" ref="HE43:HE50" si="274">GO43+DC43</f>
        <v>0</v>
      </c>
      <c r="HF43" s="14">
        <f>HE43/13</f>
        <v>0</v>
      </c>
      <c r="HI43" s="11" t="s">
        <v>10</v>
      </c>
      <c r="HJ43" s="12"/>
      <c r="HK43" s="12">
        <f>HJ43/10</f>
        <v>0</v>
      </c>
      <c r="HL43" s="12"/>
      <c r="HM43" s="12">
        <f>HL43/15</f>
        <v>0</v>
      </c>
      <c r="HN43" s="12"/>
      <c r="HO43" s="13"/>
      <c r="HP43" s="12"/>
      <c r="HQ43" s="12">
        <f>HP43/8</f>
        <v>0</v>
      </c>
      <c r="HR43" s="12"/>
      <c r="HS43" s="12">
        <f>HR43/7.5</f>
        <v>0</v>
      </c>
      <c r="HT43" s="12">
        <v>6.8120000000000003</v>
      </c>
      <c r="HU43" s="14">
        <f>HT43/13</f>
        <v>0.52400000000000002</v>
      </c>
      <c r="HY43" s="11" t="s">
        <v>10</v>
      </c>
      <c r="HZ43" s="12"/>
      <c r="IA43" s="12">
        <f>HZ43/10</f>
        <v>0</v>
      </c>
      <c r="IB43" s="12"/>
      <c r="IC43" s="12">
        <f>IB43/15</f>
        <v>0</v>
      </c>
      <c r="ID43" s="12"/>
      <c r="IE43" s="13"/>
      <c r="IF43" s="12"/>
      <c r="IG43" s="12">
        <f>IF43/8</f>
        <v>0</v>
      </c>
      <c r="IH43" s="12"/>
      <c r="II43" s="12">
        <f>IH43/7.5</f>
        <v>0</v>
      </c>
      <c r="IJ43" s="12"/>
      <c r="IK43" s="14">
        <f>IJ43/13</f>
        <v>0</v>
      </c>
      <c r="IO43" s="11" t="s">
        <v>10</v>
      </c>
      <c r="IP43" s="12"/>
      <c r="IQ43" s="12">
        <f>IP43/10</f>
        <v>0</v>
      </c>
      <c r="IR43" s="12">
        <f>11.369+11.369</f>
        <v>22.738</v>
      </c>
      <c r="IS43" s="12">
        <f>IR43/15</f>
        <v>1.5158666666666667</v>
      </c>
      <c r="IT43" s="12"/>
      <c r="IU43" s="13"/>
      <c r="IV43" s="12">
        <v>13.705</v>
      </c>
      <c r="IW43" s="12">
        <f>IV43/8</f>
        <v>1.713125</v>
      </c>
      <c r="IX43" s="12"/>
      <c r="IY43" s="12">
        <f>IX43/7.5</f>
        <v>0</v>
      </c>
      <c r="IZ43" s="12"/>
      <c r="JA43" s="14">
        <f>IZ43/13</f>
        <v>0</v>
      </c>
      <c r="JE43" s="11" t="s">
        <v>10</v>
      </c>
      <c r="JF43" s="12"/>
      <c r="JG43" s="12">
        <f>JF43/10</f>
        <v>0</v>
      </c>
      <c r="JH43" s="12"/>
      <c r="JI43" s="12">
        <f>JH43/15</f>
        <v>0</v>
      </c>
      <c r="JJ43" s="12"/>
      <c r="JK43" s="13"/>
      <c r="JL43" s="12"/>
      <c r="JM43" s="12">
        <f>JL43/8</f>
        <v>0</v>
      </c>
      <c r="JN43" s="12">
        <v>22.738</v>
      </c>
      <c r="JO43" s="12">
        <f>JN43/7.5</f>
        <v>3.0317333333333334</v>
      </c>
      <c r="JP43" s="12">
        <f>11.369+11.369</f>
        <v>22.738</v>
      </c>
      <c r="JQ43" s="14">
        <f>JP43/13</f>
        <v>1.749076923076923</v>
      </c>
      <c r="JT43" s="11" t="s">
        <v>10</v>
      </c>
      <c r="JU43" s="12"/>
      <c r="JV43" s="12">
        <f>JU43/10</f>
        <v>0</v>
      </c>
      <c r="JW43" s="12"/>
      <c r="JX43" s="12">
        <f>JW43/15</f>
        <v>0</v>
      </c>
      <c r="JY43" s="12"/>
      <c r="JZ43" s="13"/>
      <c r="KA43" s="12"/>
      <c r="KB43" s="12">
        <f>KA43/8</f>
        <v>0</v>
      </c>
      <c r="KC43" s="12"/>
      <c r="KD43" s="12">
        <f>KC43/7.5</f>
        <v>0</v>
      </c>
      <c r="KE43" s="12"/>
      <c r="KF43" s="14">
        <f>KE43/13</f>
        <v>0</v>
      </c>
      <c r="KI43" s="11" t="s">
        <v>10</v>
      </c>
      <c r="KJ43" s="12"/>
      <c r="KK43" s="12">
        <f>KJ43/10</f>
        <v>0</v>
      </c>
      <c r="KL43" s="12"/>
      <c r="KM43" s="12">
        <f>KL43/15</f>
        <v>0</v>
      </c>
      <c r="KN43" s="12"/>
      <c r="KO43" s="13"/>
      <c r="KP43" s="12"/>
      <c r="KQ43" s="12">
        <f>KP43/8</f>
        <v>0</v>
      </c>
      <c r="KR43" s="12"/>
      <c r="KS43" s="12">
        <f>KR43/7.5</f>
        <v>0</v>
      </c>
      <c r="KT43" s="12"/>
      <c r="KU43" s="14">
        <f>KT43/13</f>
        <v>0</v>
      </c>
      <c r="KX43" s="11" t="s">
        <v>10</v>
      </c>
      <c r="KY43" s="12">
        <f t="shared" ref="KY43:KY55" si="275">JU43+JF43+IP43+HZ43+HJ43</f>
        <v>0</v>
      </c>
      <c r="KZ43" s="12">
        <f>KY43/8</f>
        <v>0</v>
      </c>
      <c r="LA43" s="12">
        <f t="shared" ref="LA43:LA50" si="276">JW43+JH43+IR43+IB43+HL43</f>
        <v>22.738</v>
      </c>
      <c r="LB43" s="12">
        <f>LA43/15</f>
        <v>1.5158666666666667</v>
      </c>
      <c r="LC43" s="12"/>
      <c r="LD43" s="13"/>
      <c r="LE43" s="12">
        <f t="shared" ref="LE43:LE50" si="277">KA43+JL43+IV43+IF43+HP43</f>
        <v>13.705</v>
      </c>
      <c r="LF43" s="12">
        <f>LE43/8</f>
        <v>1.713125</v>
      </c>
      <c r="LG43" s="12">
        <f t="shared" ref="LG43:LG50" si="278">KC43+JN43+IX43+IH43+HR43</f>
        <v>22.738</v>
      </c>
      <c r="LH43" s="12">
        <f>LG43/7.5</f>
        <v>3.0317333333333334</v>
      </c>
      <c r="LI43" s="12">
        <f t="shared" ref="LI43:LI50" si="279">KE43+JP43+IZ43+IJ43+HT43</f>
        <v>29.55</v>
      </c>
      <c r="LJ43" s="14">
        <f>LI43/13</f>
        <v>2.273076923076923</v>
      </c>
      <c r="LN43" s="11" t="s">
        <v>10</v>
      </c>
      <c r="LO43" s="12">
        <f t="shared" ref="LO43:LO55" si="280">KY43+GU43</f>
        <v>99.471000000000004</v>
      </c>
      <c r="LP43" s="12">
        <f>LO43/8</f>
        <v>12.433875</v>
      </c>
      <c r="LQ43" s="12">
        <f t="shared" ref="LQ43:LQ50" si="281">LA43+GW43</f>
        <v>82.183999999999997</v>
      </c>
      <c r="LR43" s="12">
        <f>LQ43/15</f>
        <v>5.478933333333333</v>
      </c>
      <c r="LS43" s="12"/>
      <c r="LT43" s="13"/>
      <c r="LU43" s="12">
        <f t="shared" ref="LU43:LU50" si="282">LE43+HA43</f>
        <v>52.89</v>
      </c>
      <c r="LV43" s="12">
        <f>LU43/8</f>
        <v>6.6112500000000001</v>
      </c>
      <c r="LW43" s="12">
        <f t="shared" ref="LW43:LW50" si="283">LG43+HC43</f>
        <v>22.738</v>
      </c>
      <c r="LX43" s="12">
        <f>LW43/7.5</f>
        <v>3.0317333333333334</v>
      </c>
      <c r="LY43" s="12">
        <f t="shared" ref="LY43:LY50" si="284">LI43+HE43</f>
        <v>29.55</v>
      </c>
      <c r="LZ43" s="14">
        <f>LY43/13</f>
        <v>2.273076923076923</v>
      </c>
      <c r="MC43" s="11" t="s">
        <v>10</v>
      </c>
      <c r="MD43" s="57">
        <v>1.2370000000000001</v>
      </c>
      <c r="ME43" s="12">
        <f>MD43/10</f>
        <v>0.1237</v>
      </c>
      <c r="MF43" s="12">
        <v>0.67100000000000004</v>
      </c>
      <c r="MG43" s="12">
        <f>MF43/15</f>
        <v>4.4733333333333333E-2</v>
      </c>
      <c r="MH43" s="12"/>
      <c r="MI43" s="13"/>
      <c r="MJ43" s="12"/>
      <c r="MK43" s="12">
        <f>MJ43/8</f>
        <v>0</v>
      </c>
      <c r="ML43" s="12"/>
      <c r="MM43" s="12">
        <f>ML43/7.5</f>
        <v>0</v>
      </c>
      <c r="MN43" s="12"/>
      <c r="MO43" s="14">
        <f>MN43/13</f>
        <v>0</v>
      </c>
      <c r="MS43" s="11" t="s">
        <v>10</v>
      </c>
      <c r="MT43" s="12"/>
      <c r="MU43" s="12">
        <f>MT43/10</f>
        <v>0</v>
      </c>
      <c r="MV43" s="12"/>
      <c r="MW43" s="12">
        <f>MV43/15</f>
        <v>0</v>
      </c>
      <c r="MX43" s="12"/>
      <c r="MY43" s="13"/>
      <c r="MZ43" s="12"/>
      <c r="NA43" s="12">
        <f>MZ43/8</f>
        <v>0</v>
      </c>
      <c r="NB43" s="12"/>
      <c r="NC43" s="12">
        <f>NB43/7.5</f>
        <v>0</v>
      </c>
      <c r="ND43" s="12"/>
      <c r="NE43" s="14">
        <f>ND43/13</f>
        <v>0</v>
      </c>
      <c r="NI43" s="11" t="s">
        <v>10</v>
      </c>
      <c r="NJ43" s="12"/>
      <c r="NK43" s="12">
        <f>NJ43/10</f>
        <v>0</v>
      </c>
      <c r="NL43" s="12"/>
      <c r="NM43" s="12">
        <f>NL43/15</f>
        <v>0</v>
      </c>
      <c r="NN43" s="12"/>
      <c r="NO43" s="13"/>
      <c r="NP43" s="12"/>
      <c r="NQ43" s="12">
        <f>NP43/8</f>
        <v>0</v>
      </c>
      <c r="NR43" s="12"/>
      <c r="NS43" s="12">
        <f>NR43/7.5</f>
        <v>0</v>
      </c>
      <c r="NT43" s="12"/>
      <c r="NU43" s="14">
        <f>NT43/13</f>
        <v>0</v>
      </c>
      <c r="NY43" s="11" t="s">
        <v>10</v>
      </c>
      <c r="NZ43" s="12"/>
      <c r="OA43" s="12">
        <f>NZ43/10</f>
        <v>0</v>
      </c>
      <c r="OB43" s="12"/>
      <c r="OC43" s="12">
        <f>OB43/15</f>
        <v>0</v>
      </c>
      <c r="OD43" s="12"/>
      <c r="OE43" s="13"/>
      <c r="OF43" s="12"/>
      <c r="OG43" s="12">
        <f>OF43/8</f>
        <v>0</v>
      </c>
      <c r="OH43" s="12"/>
      <c r="OI43" s="12">
        <f>OH43/7.5</f>
        <v>0</v>
      </c>
      <c r="OJ43" s="12"/>
      <c r="OK43" s="14">
        <f>OJ43/13</f>
        <v>0</v>
      </c>
      <c r="ON43" s="11" t="s">
        <v>10</v>
      </c>
      <c r="OO43" s="12">
        <v>23.173999999999999</v>
      </c>
      <c r="OP43" s="12">
        <f>OO43/10</f>
        <v>2.3174000000000001</v>
      </c>
      <c r="OQ43" s="12"/>
      <c r="OR43" s="12">
        <f>OQ43/15</f>
        <v>0</v>
      </c>
      <c r="OS43" s="12"/>
      <c r="OT43" s="13"/>
      <c r="OU43" s="12"/>
      <c r="OV43" s="12">
        <f>OU43/8</f>
        <v>0</v>
      </c>
      <c r="OW43" s="12"/>
      <c r="OX43" s="12">
        <f>OW43/7.5</f>
        <v>0</v>
      </c>
      <c r="OY43" s="12"/>
      <c r="OZ43" s="14">
        <f>OY43/13</f>
        <v>0</v>
      </c>
      <c r="PE43" s="11" t="s">
        <v>10</v>
      </c>
      <c r="PF43" s="12">
        <f t="shared" ref="PF43:PF55" si="285">+OO43+NZ43+NJ43+MT43+MD43</f>
        <v>24.411000000000001</v>
      </c>
      <c r="PG43" s="12">
        <f>PF43/8</f>
        <v>3.0513750000000002</v>
      </c>
      <c r="PH43" s="12">
        <f t="shared" ref="PH43:PH55" si="286">+OQ43+OB43+NL43+MV43+MF43</f>
        <v>0.67100000000000004</v>
      </c>
      <c r="PI43" s="12">
        <f>PH43/15</f>
        <v>4.4733333333333333E-2</v>
      </c>
      <c r="PJ43" s="12">
        <f t="shared" ref="PJ43:PJ55" si="287">+OS43+OD43+NN43+MX43+MH43</f>
        <v>0</v>
      </c>
      <c r="PK43" s="13"/>
      <c r="PL43" s="12">
        <f t="shared" si="249"/>
        <v>0</v>
      </c>
      <c r="PM43" s="12">
        <f>PL43/8</f>
        <v>0</v>
      </c>
      <c r="PN43" s="12">
        <f t="shared" si="250"/>
        <v>0</v>
      </c>
      <c r="PO43" s="12">
        <f>PN43/7.5</f>
        <v>0</v>
      </c>
      <c r="PP43" s="12">
        <f t="shared" si="251"/>
        <v>0</v>
      </c>
      <c r="PQ43" s="14">
        <f>PP43/13</f>
        <v>0</v>
      </c>
      <c r="PT43" s="11" t="s">
        <v>10</v>
      </c>
      <c r="PU43" s="12">
        <f t="shared" ref="PU43:PU55" si="288">PF43+LO43</f>
        <v>123.88200000000001</v>
      </c>
      <c r="PV43" s="12">
        <f>PU43/10</f>
        <v>12.388200000000001</v>
      </c>
      <c r="PW43" s="12">
        <f t="shared" ref="PW43:PW55" si="289">PH43+LQ43</f>
        <v>82.855000000000004</v>
      </c>
      <c r="PX43" s="12">
        <f>PW43/15</f>
        <v>5.5236666666666672</v>
      </c>
      <c r="PY43" s="12">
        <f t="shared" ref="PY43:PY55" si="290">PJ43+LS43</f>
        <v>0</v>
      </c>
      <c r="PZ43" s="13"/>
      <c r="QA43" s="12">
        <f t="shared" ref="QA43:QA55" si="291">PL43+LU43</f>
        <v>52.89</v>
      </c>
      <c r="QB43" s="12">
        <f>QA43/8</f>
        <v>6.6112500000000001</v>
      </c>
      <c r="QC43" s="12">
        <f t="shared" ref="QC43:QC55" si="292">PN43+LW43</f>
        <v>22.738</v>
      </c>
      <c r="QD43" s="12">
        <f>QC43/5</f>
        <v>4.5476000000000001</v>
      </c>
      <c r="QE43" s="12">
        <f t="shared" ref="QE43:QE55" si="293">PP43+LY43</f>
        <v>29.55</v>
      </c>
      <c r="QF43" s="14">
        <f>QE43/13</f>
        <v>2.273076923076923</v>
      </c>
      <c r="QI43" s="11" t="s">
        <v>10</v>
      </c>
      <c r="QJ43" s="12">
        <v>46.677999999999997</v>
      </c>
      <c r="QK43" s="12">
        <f>QJ43/10</f>
        <v>4.6677999999999997</v>
      </c>
      <c r="QL43" s="12">
        <f>20.1435+20.1435</f>
        <v>40.286999999999999</v>
      </c>
      <c r="QM43" s="12">
        <f>QL43/15</f>
        <v>2.6858</v>
      </c>
      <c r="QN43" s="12"/>
      <c r="QO43" s="13"/>
      <c r="QP43" s="12">
        <v>23</v>
      </c>
      <c r="QQ43" s="12">
        <f>QP43/8</f>
        <v>2.875</v>
      </c>
      <c r="QR43" s="12">
        <v>36.399000000000001</v>
      </c>
      <c r="QS43" s="12">
        <f>QR43/7.5</f>
        <v>4.8532000000000002</v>
      </c>
      <c r="QT43" s="12">
        <f>22.062+22.062</f>
        <v>44.124000000000002</v>
      </c>
      <c r="QU43" s="14">
        <f>QT43/13</f>
        <v>3.3941538461538463</v>
      </c>
      <c r="QX43" s="11" t="s">
        <v>10</v>
      </c>
      <c r="QY43" s="12">
        <v>17.998999999999999</v>
      </c>
      <c r="QZ43" s="12">
        <f>QY43/10</f>
        <v>1.7998999999999998</v>
      </c>
      <c r="RA43" s="12">
        <f>4.4575+4.4575</f>
        <v>8.9149999999999991</v>
      </c>
      <c r="RB43" s="12">
        <f>RA43/15</f>
        <v>0.59433333333333327</v>
      </c>
      <c r="RC43" s="12"/>
      <c r="RD43" s="13"/>
      <c r="RE43" s="12"/>
      <c r="RF43" s="12">
        <f>RE43/8</f>
        <v>0</v>
      </c>
      <c r="RG43" s="12">
        <v>20.091000000000001</v>
      </c>
      <c r="RH43" s="12">
        <f>RG43/7.5</f>
        <v>2.6788000000000003</v>
      </c>
      <c r="RI43" s="12">
        <f>15.6105+15.6105</f>
        <v>31.221</v>
      </c>
      <c r="RJ43" s="14">
        <f>RI43/13</f>
        <v>2.4016153846153845</v>
      </c>
      <c r="RM43" s="11" t="s">
        <v>10</v>
      </c>
      <c r="RN43" s="12">
        <v>19.846</v>
      </c>
      <c r="RO43" s="12">
        <f>RN43/10</f>
        <v>1.9845999999999999</v>
      </c>
      <c r="RP43" s="12">
        <f>9.923+18.9225</f>
        <v>28.845500000000001</v>
      </c>
      <c r="RQ43" s="12">
        <f>RP43/15</f>
        <v>1.9230333333333334</v>
      </c>
      <c r="RR43" s="12"/>
      <c r="RS43" s="13"/>
      <c r="RT43" s="12">
        <f>8.073</f>
        <v>8.0730000000000004</v>
      </c>
      <c r="RU43" s="12">
        <f>RT43/8</f>
        <v>1.009125</v>
      </c>
      <c r="RV43" s="12">
        <v>17.998999999999999</v>
      </c>
      <c r="RW43" s="12">
        <f>RV43/7.5</f>
        <v>2.3998666666666666</v>
      </c>
      <c r="RX43" s="12">
        <f>8.9995+8.9995</f>
        <v>17.998999999999999</v>
      </c>
      <c r="RY43" s="14">
        <f>RX43/13</f>
        <v>1.3845384615384615</v>
      </c>
      <c r="SB43" s="11" t="s">
        <v>10</v>
      </c>
      <c r="SC43" s="12"/>
      <c r="SD43" s="12">
        <f>SC43/10</f>
        <v>0</v>
      </c>
      <c r="SE43" s="12"/>
      <c r="SF43" s="12">
        <f>SE43/15</f>
        <v>0</v>
      </c>
      <c r="SG43" s="12"/>
      <c r="SH43" s="13"/>
      <c r="SI43" s="12"/>
      <c r="SJ43" s="12">
        <f>SI43/8</f>
        <v>0</v>
      </c>
      <c r="SK43" s="12"/>
      <c r="SL43" s="12">
        <f>SK43/7.5</f>
        <v>0</v>
      </c>
      <c r="SM43" s="12">
        <f>9.923</f>
        <v>9.923</v>
      </c>
      <c r="SN43" s="14">
        <f>SM43/13</f>
        <v>0.76330769230769235</v>
      </c>
      <c r="SQ43" s="11" t="s">
        <v>10</v>
      </c>
      <c r="SR43" s="12"/>
      <c r="SS43" s="12">
        <f>SR43/10</f>
        <v>0</v>
      </c>
      <c r="ST43" s="12">
        <v>11.654999999999999</v>
      </c>
      <c r="SU43" s="12">
        <f>ST43/15</f>
        <v>0.77699999999999991</v>
      </c>
      <c r="SV43" s="12"/>
      <c r="SW43" s="13"/>
      <c r="SX43" s="12">
        <v>23.31</v>
      </c>
      <c r="SY43" s="12">
        <f>SX43/8</f>
        <v>2.9137499999999998</v>
      </c>
      <c r="SZ43" s="12">
        <v>23.31</v>
      </c>
      <c r="TA43" s="12">
        <f>SZ43/7.5</f>
        <v>3.1079999999999997</v>
      </c>
      <c r="TB43" s="12"/>
      <c r="TC43" s="14">
        <f>TB43/13</f>
        <v>0</v>
      </c>
      <c r="TH43" s="11" t="s">
        <v>10</v>
      </c>
      <c r="TI43" s="12">
        <f t="shared" ref="TI43:TI55" si="294">+SR43+SC43+RN43+QY43+QJ43</f>
        <v>84.522999999999996</v>
      </c>
      <c r="TJ43" s="12">
        <f>TI43/8</f>
        <v>10.565375</v>
      </c>
      <c r="TK43" s="12">
        <f t="shared" ref="TK43:TK55" si="295">+ST43+SE43+RP43+RA43+QL43</f>
        <v>89.702500000000001</v>
      </c>
      <c r="TL43" s="12">
        <f>TK43/15</f>
        <v>5.9801666666666664</v>
      </c>
      <c r="TM43" s="12">
        <f t="shared" si="252"/>
        <v>0</v>
      </c>
      <c r="TN43" s="13"/>
      <c r="TO43" s="12">
        <f t="shared" si="253"/>
        <v>54.382999999999996</v>
      </c>
      <c r="TP43" s="12">
        <f>TO43/8</f>
        <v>6.7978749999999994</v>
      </c>
      <c r="TQ43" s="12">
        <f t="shared" si="254"/>
        <v>97.799000000000007</v>
      </c>
      <c r="TR43" s="12">
        <f>TQ43/7.5</f>
        <v>13.039866666666667</v>
      </c>
      <c r="TS43" s="12">
        <f t="shared" si="255"/>
        <v>103.267</v>
      </c>
      <c r="TT43" s="14">
        <f>TS43/13</f>
        <v>7.9436153846153843</v>
      </c>
      <c r="TW43" s="11" t="s">
        <v>10</v>
      </c>
      <c r="TX43" s="12">
        <f t="shared" ref="TX43:TX55" si="296">TI43+PU43</f>
        <v>208.405</v>
      </c>
      <c r="TY43" s="12">
        <f>TX43/10</f>
        <v>20.840499999999999</v>
      </c>
      <c r="TZ43" s="12">
        <f t="shared" ref="TZ43:TZ55" si="297">TK43+PW43</f>
        <v>172.5575</v>
      </c>
      <c r="UA43" s="12">
        <f>TZ43/15</f>
        <v>11.503833333333334</v>
      </c>
      <c r="UB43" s="12">
        <f t="shared" si="256"/>
        <v>0</v>
      </c>
      <c r="UC43" s="13"/>
      <c r="UD43" s="12">
        <f t="shared" si="257"/>
        <v>107.273</v>
      </c>
      <c r="UE43" s="12">
        <f>UD43/8</f>
        <v>13.409125</v>
      </c>
      <c r="UF43" s="12">
        <f t="shared" si="258"/>
        <v>120.53700000000001</v>
      </c>
      <c r="UG43" s="12">
        <f>UF43/5</f>
        <v>24.107400000000002</v>
      </c>
      <c r="UH43" s="12">
        <f t="shared" si="259"/>
        <v>132.81700000000001</v>
      </c>
      <c r="UI43" s="14">
        <f>UH43/13</f>
        <v>10.216692307692309</v>
      </c>
    </row>
    <row r="44" spans="18:555" x14ac:dyDescent="0.25">
      <c r="R44" s="11" t="s">
        <v>11</v>
      </c>
      <c r="S44" s="12"/>
      <c r="T44" s="12">
        <f>S44/5</f>
        <v>0</v>
      </c>
      <c r="U44" s="12">
        <v>10.933999999999999</v>
      </c>
      <c r="V44" s="12">
        <f t="shared" ref="V44:V50" si="298">U44/20</f>
        <v>0.54669999999999996</v>
      </c>
      <c r="W44" s="12"/>
      <c r="X44" s="12">
        <f>W44/30</f>
        <v>0</v>
      </c>
      <c r="Y44" s="12"/>
      <c r="Z44" s="12">
        <f>Y44/10</f>
        <v>0</v>
      </c>
      <c r="AA44" s="12"/>
      <c r="AB44" s="12">
        <f>AA44/5</f>
        <v>0</v>
      </c>
      <c r="AC44" s="12">
        <v>10.933999999999999</v>
      </c>
      <c r="AD44" s="14">
        <f>AC44/17.5</f>
        <v>0.62479999999999991</v>
      </c>
      <c r="AH44" s="11" t="s">
        <v>11</v>
      </c>
      <c r="AI44" s="12">
        <v>3.7639999999999998</v>
      </c>
      <c r="AJ44" s="12">
        <f>AI44/5</f>
        <v>0.75279999999999991</v>
      </c>
      <c r="AK44" s="12"/>
      <c r="AL44" s="12">
        <f t="shared" ref="AL44:AL50" si="299">AK44/20</f>
        <v>0</v>
      </c>
      <c r="AM44" s="12"/>
      <c r="AN44" s="12">
        <f>AM44/30</f>
        <v>0</v>
      </c>
      <c r="AO44" s="12"/>
      <c r="AP44" s="12">
        <f>AO44/10</f>
        <v>0</v>
      </c>
      <c r="AQ44" s="12"/>
      <c r="AR44" s="12">
        <f>AQ44/5</f>
        <v>0</v>
      </c>
      <c r="AS44" s="12"/>
      <c r="AT44" s="14">
        <f>AS44/17.5</f>
        <v>0</v>
      </c>
      <c r="AX44" s="11" t="s">
        <v>11</v>
      </c>
      <c r="AY44" s="12"/>
      <c r="AZ44" s="12">
        <f>AY44/5</f>
        <v>0</v>
      </c>
      <c r="BA44" s="12"/>
      <c r="BB44" s="12">
        <f t="shared" ref="BB44:BB50" si="300">BA44/20</f>
        <v>0</v>
      </c>
      <c r="BC44" s="12"/>
      <c r="BD44" s="12">
        <f>BC44/30</f>
        <v>0</v>
      </c>
      <c r="BE44" s="12"/>
      <c r="BF44" s="12">
        <f>BE44/10</f>
        <v>0</v>
      </c>
      <c r="BG44" s="12"/>
      <c r="BH44" s="12">
        <f>BG44/5</f>
        <v>0</v>
      </c>
      <c r="BI44" s="12"/>
      <c r="BJ44" s="14">
        <f>BI44/17.5</f>
        <v>0</v>
      </c>
      <c r="BN44" s="11" t="s">
        <v>11</v>
      </c>
      <c r="BO44" s="12"/>
      <c r="BP44" s="12">
        <f>BO44/5</f>
        <v>0</v>
      </c>
      <c r="BQ44" s="12"/>
      <c r="BR44" s="12">
        <f t="shared" ref="BR44:BR50" si="301">BQ44/20</f>
        <v>0</v>
      </c>
      <c r="BS44" s="12"/>
      <c r="BT44" s="12">
        <f>BS44/30</f>
        <v>0</v>
      </c>
      <c r="BU44" s="12"/>
      <c r="BV44" s="12">
        <f>BU44/10</f>
        <v>0</v>
      </c>
      <c r="BW44" s="12"/>
      <c r="BX44" s="12">
        <f>BW44/5</f>
        <v>0</v>
      </c>
      <c r="BY44" s="12"/>
      <c r="BZ44" s="14">
        <f>BY44/17.5</f>
        <v>0</v>
      </c>
      <c r="CC44" s="11" t="s">
        <v>11</v>
      </c>
      <c r="CD44" s="12"/>
      <c r="CE44" s="12">
        <f>CD44/5</f>
        <v>0</v>
      </c>
      <c r="CF44" s="12"/>
      <c r="CG44" s="12">
        <f t="shared" ref="CG44:CG50" si="302">CF44/20</f>
        <v>0</v>
      </c>
      <c r="CH44" s="12"/>
      <c r="CI44" s="12">
        <f>CH44/30</f>
        <v>0</v>
      </c>
      <c r="CJ44" s="12"/>
      <c r="CK44" s="12">
        <f>CJ44/10</f>
        <v>0</v>
      </c>
      <c r="CL44" s="12"/>
      <c r="CM44" s="12">
        <f>CL44/5</f>
        <v>0</v>
      </c>
      <c r="CN44" s="12"/>
      <c r="CO44" s="14">
        <f>CN44/17.5</f>
        <v>0</v>
      </c>
      <c r="CR44" s="11" t="s">
        <v>11</v>
      </c>
      <c r="CS44" s="12">
        <f t="shared" si="260"/>
        <v>3.7639999999999998</v>
      </c>
      <c r="CT44" s="12">
        <f>CS44/5</f>
        <v>0.75279999999999991</v>
      </c>
      <c r="CU44" s="12">
        <f t="shared" si="261"/>
        <v>10.933999999999999</v>
      </c>
      <c r="CV44" s="12">
        <f t="shared" ref="CV44:CV50" si="303">CU44/20</f>
        <v>0.54669999999999996</v>
      </c>
      <c r="CW44" s="12">
        <f>CH44+BS44+BC44+AM44+W44</f>
        <v>0</v>
      </c>
      <c r="CX44" s="12">
        <f>CW44/30</f>
        <v>0</v>
      </c>
      <c r="CY44" s="12">
        <f t="shared" si="262"/>
        <v>0</v>
      </c>
      <c r="CZ44" s="12">
        <f>CY44/10</f>
        <v>0</v>
      </c>
      <c r="DA44" s="12">
        <f t="shared" si="263"/>
        <v>0</v>
      </c>
      <c r="DB44" s="12">
        <f>DA44/5</f>
        <v>0</v>
      </c>
      <c r="DC44" s="12">
        <f t="shared" si="264"/>
        <v>10.933999999999999</v>
      </c>
      <c r="DD44" s="14">
        <f>DC44/17.5</f>
        <v>0.62479999999999991</v>
      </c>
      <c r="DG44" s="11" t="s">
        <v>11</v>
      </c>
      <c r="DH44" s="12"/>
      <c r="DI44" s="12">
        <f>DH44/5</f>
        <v>0</v>
      </c>
      <c r="DJ44" s="12">
        <v>1.8825000000000001</v>
      </c>
      <c r="DK44" s="12">
        <f t="shared" ref="DK44:DK50" si="304">DJ44/20</f>
        <v>9.4125E-2</v>
      </c>
      <c r="DL44" s="12"/>
      <c r="DM44" s="12">
        <f>DL44/30</f>
        <v>0</v>
      </c>
      <c r="DN44" s="12"/>
      <c r="DO44" s="12">
        <f>DN44/10</f>
        <v>0</v>
      </c>
      <c r="DP44" s="12"/>
      <c r="DQ44" s="12">
        <f>DP44/5</f>
        <v>0</v>
      </c>
      <c r="DR44" s="12"/>
      <c r="DS44" s="14">
        <f>DR44/17.5</f>
        <v>0</v>
      </c>
      <c r="DV44" s="11" t="s">
        <v>11</v>
      </c>
      <c r="DW44" s="12"/>
      <c r="DX44" s="12">
        <f>DW44/5</f>
        <v>0</v>
      </c>
      <c r="DY44" s="12"/>
      <c r="DZ44" s="12">
        <f t="shared" ref="DZ44:DZ50" si="305">DY44/20</f>
        <v>0</v>
      </c>
      <c r="EA44" s="12"/>
      <c r="EB44" s="12">
        <f>EA44/30</f>
        <v>0</v>
      </c>
      <c r="EC44" s="12"/>
      <c r="ED44" s="12">
        <f>EC44/10</f>
        <v>0</v>
      </c>
      <c r="EE44" s="12"/>
      <c r="EF44" s="12">
        <f>EE44/5</f>
        <v>0</v>
      </c>
      <c r="EG44" s="12"/>
      <c r="EH44" s="14">
        <f>EG44/17.5</f>
        <v>0</v>
      </c>
      <c r="EK44" s="11" t="s">
        <v>11</v>
      </c>
      <c r="EL44" s="12"/>
      <c r="EM44" s="12">
        <f>EL44/4.5</f>
        <v>0</v>
      </c>
      <c r="EN44" s="12"/>
      <c r="EO44" s="12">
        <f t="shared" ref="EO44:EO50" si="306">EN44/20</f>
        <v>0</v>
      </c>
      <c r="EP44" s="12"/>
      <c r="EQ44" s="12">
        <f>EP44/30</f>
        <v>0</v>
      </c>
      <c r="ER44" s="12"/>
      <c r="ES44" s="12">
        <f>ER44/10</f>
        <v>0</v>
      </c>
      <c r="ET44" s="12"/>
      <c r="EU44" s="12">
        <f>ET44/5</f>
        <v>0</v>
      </c>
      <c r="EV44" s="12"/>
      <c r="EW44" s="14">
        <f>EV44/17.5</f>
        <v>0</v>
      </c>
      <c r="EZ44" s="11" t="s">
        <v>11</v>
      </c>
      <c r="FA44" s="12"/>
      <c r="FB44" s="12">
        <f>FA44/4.5</f>
        <v>0</v>
      </c>
      <c r="FC44" s="12"/>
      <c r="FD44" s="12">
        <f t="shared" ref="FD44:FD50" si="307">FC44/20</f>
        <v>0</v>
      </c>
      <c r="FE44" s="12"/>
      <c r="FF44" s="12">
        <f>FE44/30</f>
        <v>0</v>
      </c>
      <c r="FG44" s="12"/>
      <c r="FH44" s="12">
        <f>FG44/10</f>
        <v>0</v>
      </c>
      <c r="FI44" s="12"/>
      <c r="FJ44" s="12">
        <f>FI44/5</f>
        <v>0</v>
      </c>
      <c r="FK44" s="12"/>
      <c r="FL44" s="14">
        <f>FK44/17.5</f>
        <v>0</v>
      </c>
      <c r="FO44" s="11" t="s">
        <v>11</v>
      </c>
      <c r="FP44" s="12"/>
      <c r="FQ44" s="12">
        <f>FP44/4.5</f>
        <v>0</v>
      </c>
      <c r="FR44" s="12"/>
      <c r="FS44" s="12">
        <f t="shared" ref="FS44:FS50" si="308">FR44/20</f>
        <v>0</v>
      </c>
      <c r="FT44" s="12"/>
      <c r="FU44" s="12">
        <f>FT44/30</f>
        <v>0</v>
      </c>
      <c r="FV44" s="12"/>
      <c r="FW44" s="12">
        <f>FV44/10</f>
        <v>0</v>
      </c>
      <c r="FX44" s="12"/>
      <c r="FY44" s="12">
        <f>FX44/5</f>
        <v>0</v>
      </c>
      <c r="FZ44" s="12"/>
      <c r="GA44" s="14">
        <f>FZ44/17.5</f>
        <v>0</v>
      </c>
      <c r="GD44" s="11" t="s">
        <v>11</v>
      </c>
      <c r="GE44" s="12">
        <f t="shared" si="265"/>
        <v>0</v>
      </c>
      <c r="GF44" s="12">
        <f>GE44/5</f>
        <v>0</v>
      </c>
      <c r="GG44" s="12">
        <f t="shared" si="266"/>
        <v>1.8825000000000001</v>
      </c>
      <c r="GH44" s="12">
        <f t="shared" ref="GH44:GH50" si="309">GG44/20</f>
        <v>9.4125E-2</v>
      </c>
      <c r="GI44" s="12">
        <f>FT44+FE44+EP44+EA44+DL44</f>
        <v>0</v>
      </c>
      <c r="GJ44" s="12">
        <f>GI44/30</f>
        <v>0</v>
      </c>
      <c r="GK44" s="12">
        <f t="shared" si="267"/>
        <v>0</v>
      </c>
      <c r="GL44" s="12">
        <f>GK44/10</f>
        <v>0</v>
      </c>
      <c r="GM44" s="12">
        <f t="shared" si="268"/>
        <v>0</v>
      </c>
      <c r="GN44" s="12">
        <f>GM44/5</f>
        <v>0</v>
      </c>
      <c r="GO44" s="12">
        <f t="shared" si="269"/>
        <v>0</v>
      </c>
      <c r="GP44" s="14">
        <f>GO44/17.5</f>
        <v>0</v>
      </c>
      <c r="GT44" s="11" t="s">
        <v>11</v>
      </c>
      <c r="GU44" s="12">
        <f t="shared" si="270"/>
        <v>3.7639999999999998</v>
      </c>
      <c r="GV44" s="12">
        <f>GU44/5</f>
        <v>0.75279999999999991</v>
      </c>
      <c r="GW44" s="12">
        <f t="shared" si="271"/>
        <v>12.8165</v>
      </c>
      <c r="GX44" s="12">
        <f t="shared" ref="GX44:GX50" si="310">GW44/20</f>
        <v>0.64082499999999998</v>
      </c>
      <c r="GY44" s="12">
        <f>GI44+CW44</f>
        <v>0</v>
      </c>
      <c r="GZ44" s="12">
        <f>GY44/30</f>
        <v>0</v>
      </c>
      <c r="HA44" s="12">
        <f t="shared" si="272"/>
        <v>0</v>
      </c>
      <c r="HB44" s="12">
        <f>HA44/10</f>
        <v>0</v>
      </c>
      <c r="HC44" s="12">
        <f t="shared" si="273"/>
        <v>0</v>
      </c>
      <c r="HD44" s="12">
        <f>HC44/5</f>
        <v>0</v>
      </c>
      <c r="HE44" s="12">
        <f t="shared" si="274"/>
        <v>10.933999999999999</v>
      </c>
      <c r="HF44" s="14">
        <f>HE44/17.5</f>
        <v>0.62479999999999991</v>
      </c>
      <c r="HI44" s="11" t="s">
        <v>11</v>
      </c>
      <c r="HJ44" s="12"/>
      <c r="HK44" s="12">
        <f>HJ44/4.5</f>
        <v>0</v>
      </c>
      <c r="HL44" s="12"/>
      <c r="HM44" s="12">
        <f t="shared" ref="HM44:HM50" si="311">HL44/20</f>
        <v>0</v>
      </c>
      <c r="HN44" s="12"/>
      <c r="HO44" s="12">
        <f>HN44/30</f>
        <v>0</v>
      </c>
      <c r="HP44" s="12"/>
      <c r="HQ44" s="12">
        <f>HP44/10</f>
        <v>0</v>
      </c>
      <c r="HR44" s="12"/>
      <c r="HS44" s="12">
        <f>HR44/5</f>
        <v>0</v>
      </c>
      <c r="HT44" s="12"/>
      <c r="HU44" s="14">
        <f>HT44/17.5</f>
        <v>0</v>
      </c>
      <c r="HY44" s="11" t="s">
        <v>11</v>
      </c>
      <c r="HZ44" s="12"/>
      <c r="IA44" s="12">
        <f>HZ44/4.5</f>
        <v>0</v>
      </c>
      <c r="IB44" s="12"/>
      <c r="IC44" s="12">
        <f t="shared" ref="IC44:IC50" si="312">IB44/20</f>
        <v>0</v>
      </c>
      <c r="ID44" s="12">
        <v>4.4550000000000001</v>
      </c>
      <c r="IE44" s="12">
        <f>ID44/30</f>
        <v>0.14849999999999999</v>
      </c>
      <c r="IF44" s="12">
        <v>4.4550000000000001</v>
      </c>
      <c r="IG44" s="12">
        <f>IF44/10</f>
        <v>0.44550000000000001</v>
      </c>
      <c r="IH44" s="12">
        <v>67.442999999999998</v>
      </c>
      <c r="II44" s="12">
        <f>IH44/5</f>
        <v>13.4886</v>
      </c>
      <c r="IJ44" s="12"/>
      <c r="IK44" s="14">
        <f>IJ44/17.5</f>
        <v>0</v>
      </c>
      <c r="IO44" s="11" t="s">
        <v>11</v>
      </c>
      <c r="IP44" s="12"/>
      <c r="IQ44" s="12">
        <f>IP44/4.5</f>
        <v>0</v>
      </c>
      <c r="IR44" s="12">
        <v>2.2275</v>
      </c>
      <c r="IS44" s="12">
        <f t="shared" ref="IS44:IS50" si="313">IR44/20</f>
        <v>0.111375</v>
      </c>
      <c r="IT44" s="12"/>
      <c r="IU44" s="12">
        <f>IT44/30</f>
        <v>0</v>
      </c>
      <c r="IV44" s="12"/>
      <c r="IW44" s="12">
        <f>IV44/10</f>
        <v>0</v>
      </c>
      <c r="IX44" s="12"/>
      <c r="IY44" s="12">
        <f>IX44/5</f>
        <v>0</v>
      </c>
      <c r="IZ44" s="12">
        <v>2.2275</v>
      </c>
      <c r="JA44" s="14">
        <f>IZ44/17.5</f>
        <v>0.12728571428571428</v>
      </c>
      <c r="JE44" s="11" t="s">
        <v>11</v>
      </c>
      <c r="JF44" s="12">
        <v>9.7449999999999992</v>
      </c>
      <c r="JG44" s="12">
        <f>JF44/4.5</f>
        <v>2.1655555555555552</v>
      </c>
      <c r="JH44" s="12"/>
      <c r="JI44" s="12">
        <f t="shared" ref="JI44:JI50" si="314">JH44/20</f>
        <v>0</v>
      </c>
      <c r="JJ44" s="12">
        <f>4.872+4.872</f>
        <v>9.7439999999999998</v>
      </c>
      <c r="JK44" s="12">
        <f>JJ44/30</f>
        <v>0.32479999999999998</v>
      </c>
      <c r="JL44" s="12"/>
      <c r="JM44" s="12">
        <f>JL44/10</f>
        <v>0</v>
      </c>
      <c r="JN44" s="12"/>
      <c r="JO44" s="12">
        <f>JN44/5</f>
        <v>0</v>
      </c>
      <c r="JP44" s="12"/>
      <c r="JQ44" s="14">
        <f>JP44/17.5</f>
        <v>0</v>
      </c>
      <c r="JT44" s="11" t="s">
        <v>11</v>
      </c>
      <c r="JU44" s="12"/>
      <c r="JV44" s="12">
        <f>JU44/4.5</f>
        <v>0</v>
      </c>
      <c r="JW44" s="12">
        <f>4.872+4.872</f>
        <v>9.7439999999999998</v>
      </c>
      <c r="JX44" s="12">
        <f t="shared" ref="JX44:JX50" si="315">JW44/20</f>
        <v>0.48719999999999997</v>
      </c>
      <c r="JY44" s="12"/>
      <c r="JZ44" s="12">
        <f>JY44/30</f>
        <v>0</v>
      </c>
      <c r="KA44" s="12"/>
      <c r="KB44" s="12">
        <f>KA44/10</f>
        <v>0</v>
      </c>
      <c r="KC44" s="12">
        <v>9.7439999999999998</v>
      </c>
      <c r="KD44" s="12">
        <f>KC44/5</f>
        <v>1.9487999999999999</v>
      </c>
      <c r="KE44" s="12">
        <f>4.872+4.872</f>
        <v>9.7439999999999998</v>
      </c>
      <c r="KF44" s="14">
        <f>KE44/17.5</f>
        <v>0.55679999999999996</v>
      </c>
      <c r="KI44" s="11" t="s">
        <v>11</v>
      </c>
      <c r="KJ44" s="12"/>
      <c r="KK44" s="12">
        <f>KJ44/4.5</f>
        <v>0</v>
      </c>
      <c r="KL44" s="12"/>
      <c r="KM44" s="12">
        <f t="shared" ref="KM44:KM50" si="316">KL44/20</f>
        <v>0</v>
      </c>
      <c r="KN44" s="12"/>
      <c r="KO44" s="12">
        <f>KN44/30</f>
        <v>0</v>
      </c>
      <c r="KP44" s="12"/>
      <c r="KQ44" s="12">
        <f>KP44/10</f>
        <v>0</v>
      </c>
      <c r="KR44" s="12"/>
      <c r="KS44" s="12">
        <f>KR44/5</f>
        <v>0</v>
      </c>
      <c r="KT44" s="12"/>
      <c r="KU44" s="14">
        <f>KT44/17.5</f>
        <v>0</v>
      </c>
      <c r="KX44" s="11" t="s">
        <v>11</v>
      </c>
      <c r="KY44" s="12">
        <f t="shared" si="275"/>
        <v>9.7449999999999992</v>
      </c>
      <c r="KZ44" s="12">
        <f>KY44/5</f>
        <v>1.9489999999999998</v>
      </c>
      <c r="LA44" s="12">
        <f t="shared" si="276"/>
        <v>11.971499999999999</v>
      </c>
      <c r="LB44" s="12">
        <f t="shared" ref="LB44:LB50" si="317">LA44/20</f>
        <v>0.59857499999999997</v>
      </c>
      <c r="LC44" s="12">
        <f>JY44+JJ44+IT44+ID44+HN44</f>
        <v>14.199</v>
      </c>
      <c r="LD44" s="12">
        <f>LC44/30</f>
        <v>0.4733</v>
      </c>
      <c r="LE44" s="12">
        <f t="shared" si="277"/>
        <v>4.4550000000000001</v>
      </c>
      <c r="LF44" s="12">
        <f>LE44/10</f>
        <v>0.44550000000000001</v>
      </c>
      <c r="LG44" s="12">
        <f t="shared" si="278"/>
        <v>77.186999999999998</v>
      </c>
      <c r="LH44" s="12">
        <f>LG44/5</f>
        <v>15.4374</v>
      </c>
      <c r="LI44" s="12">
        <f t="shared" si="279"/>
        <v>11.971499999999999</v>
      </c>
      <c r="LJ44" s="14">
        <f>LI44/17.5</f>
        <v>0.68408571428571419</v>
      </c>
      <c r="LN44" s="11" t="s">
        <v>11</v>
      </c>
      <c r="LO44" s="12">
        <f t="shared" si="280"/>
        <v>13.508999999999999</v>
      </c>
      <c r="LP44" s="12">
        <f>LO44/5</f>
        <v>2.7017999999999995</v>
      </c>
      <c r="LQ44" s="12">
        <f t="shared" si="281"/>
        <v>24.787999999999997</v>
      </c>
      <c r="LR44" s="12">
        <f t="shared" ref="LR44:LR50" si="318">LQ44/20</f>
        <v>1.2393999999999998</v>
      </c>
      <c r="LS44" s="12">
        <f>LC44+GY44</f>
        <v>14.199</v>
      </c>
      <c r="LT44" s="12">
        <f>LS44/30</f>
        <v>0.4733</v>
      </c>
      <c r="LU44" s="12">
        <f t="shared" si="282"/>
        <v>4.4550000000000001</v>
      </c>
      <c r="LV44" s="12">
        <f>LU44/10</f>
        <v>0.44550000000000001</v>
      </c>
      <c r="LW44" s="12">
        <f t="shared" si="283"/>
        <v>77.186999999999998</v>
      </c>
      <c r="LX44" s="12">
        <f>LW44/5</f>
        <v>15.4374</v>
      </c>
      <c r="LY44" s="12">
        <f t="shared" si="284"/>
        <v>22.905499999999996</v>
      </c>
      <c r="LZ44" s="14">
        <f>LY44/17.5</f>
        <v>1.308885714285714</v>
      </c>
      <c r="MC44" s="11" t="s">
        <v>11</v>
      </c>
      <c r="MD44" s="57"/>
      <c r="ME44" s="12">
        <f>MD44/4.5</f>
        <v>0</v>
      </c>
      <c r="MF44" s="12"/>
      <c r="MG44" s="12">
        <f t="shared" ref="MG44:MG50" si="319">MF44/20</f>
        <v>0</v>
      </c>
      <c r="MH44" s="12"/>
      <c r="MI44" s="12">
        <f>MH44/30</f>
        <v>0</v>
      </c>
      <c r="MJ44" s="12"/>
      <c r="MK44" s="12">
        <f>MJ44/10</f>
        <v>0</v>
      </c>
      <c r="ML44" s="12"/>
      <c r="MM44" s="12">
        <f>ML44/5</f>
        <v>0</v>
      </c>
      <c r="MN44" s="12"/>
      <c r="MO44" s="14">
        <f>MN44/17.5</f>
        <v>0</v>
      </c>
      <c r="MS44" s="11" t="s">
        <v>11</v>
      </c>
      <c r="MT44" s="12"/>
      <c r="MU44" s="12">
        <f>MT44/4.5</f>
        <v>0</v>
      </c>
      <c r="MV44" s="12"/>
      <c r="MW44" s="12">
        <f t="shared" ref="MW44:MW50" si="320">MV44/20</f>
        <v>0</v>
      </c>
      <c r="MX44" s="12">
        <v>4.5970000000000004</v>
      </c>
      <c r="MY44" s="12">
        <f>MX44/30</f>
        <v>0.15323333333333336</v>
      </c>
      <c r="MZ44" s="12"/>
      <c r="NA44" s="12">
        <f>MZ44/10</f>
        <v>0</v>
      </c>
      <c r="NB44" s="12"/>
      <c r="NC44" s="12">
        <f>NB44/5</f>
        <v>0</v>
      </c>
      <c r="ND44" s="12"/>
      <c r="NE44" s="14">
        <f>ND44/17.5</f>
        <v>0</v>
      </c>
      <c r="NI44" s="11" t="s">
        <v>11</v>
      </c>
      <c r="NJ44" s="12"/>
      <c r="NK44" s="12">
        <f>NJ44/4.5</f>
        <v>0</v>
      </c>
      <c r="NL44" s="12"/>
      <c r="NM44" s="12">
        <f t="shared" ref="NM44:NM50" si="321">NL44/20</f>
        <v>0</v>
      </c>
      <c r="NN44" s="12">
        <v>20.347000000000001</v>
      </c>
      <c r="NO44" s="12">
        <f>NN44/30</f>
        <v>0.67823333333333335</v>
      </c>
      <c r="NP44" s="12">
        <v>42.789000000000001</v>
      </c>
      <c r="NQ44" s="12">
        <f>NP44/10</f>
        <v>4.2789000000000001</v>
      </c>
      <c r="NR44" s="12">
        <v>13.791</v>
      </c>
      <c r="NS44" s="12">
        <f>NR44/5</f>
        <v>2.7582</v>
      </c>
      <c r="NT44" s="12"/>
      <c r="NU44" s="14">
        <f>NT44/17.5</f>
        <v>0</v>
      </c>
      <c r="NY44" s="11" t="s">
        <v>11</v>
      </c>
      <c r="NZ44" s="12">
        <v>10.103999999999999</v>
      </c>
      <c r="OA44" s="12">
        <f>NZ44/4.5</f>
        <v>2.245333333333333</v>
      </c>
      <c r="OB44" s="12">
        <v>11.444000000000001</v>
      </c>
      <c r="OC44" s="12">
        <f t="shared" ref="OC44:OC50" si="322">OB44/20</f>
        <v>0.57220000000000004</v>
      </c>
      <c r="OD44" s="12">
        <v>33.216000000000001</v>
      </c>
      <c r="OE44" s="12">
        <f>OD44/30</f>
        <v>1.1072</v>
      </c>
      <c r="OF44" s="12"/>
      <c r="OG44" s="12">
        <f>OF44/10</f>
        <v>0</v>
      </c>
      <c r="OH44" s="12"/>
      <c r="OI44" s="12">
        <f>OH44/5</f>
        <v>0</v>
      </c>
      <c r="OJ44" s="12">
        <v>11.444000000000001</v>
      </c>
      <c r="OK44" s="14">
        <f>OJ44/17.5</f>
        <v>0.65394285714285716</v>
      </c>
      <c r="ON44" s="11" t="s">
        <v>11</v>
      </c>
      <c r="OO44" s="12"/>
      <c r="OP44" s="12">
        <f>OO44/4.5</f>
        <v>0</v>
      </c>
      <c r="OQ44" s="12">
        <v>12.512</v>
      </c>
      <c r="OR44" s="12">
        <f t="shared" ref="OR44:OR50" si="323">OQ44/20</f>
        <v>0.62560000000000004</v>
      </c>
      <c r="OS44" s="12">
        <v>16.271000000000001</v>
      </c>
      <c r="OT44" s="12">
        <f>OS44/30</f>
        <v>0.54236666666666666</v>
      </c>
      <c r="OU44" s="12"/>
      <c r="OV44" s="12">
        <f>OU44/10</f>
        <v>0</v>
      </c>
      <c r="OW44" s="12"/>
      <c r="OX44" s="12">
        <f>OW44/5</f>
        <v>0</v>
      </c>
      <c r="OY44" s="12">
        <v>12.512</v>
      </c>
      <c r="OZ44" s="14">
        <f>OY44/17.5</f>
        <v>0.71497142857142859</v>
      </c>
      <c r="PE44" s="11" t="s">
        <v>11</v>
      </c>
      <c r="PF44" s="12">
        <f t="shared" si="285"/>
        <v>10.103999999999999</v>
      </c>
      <c r="PG44" s="12">
        <f>PF44/5</f>
        <v>2.0207999999999999</v>
      </c>
      <c r="PH44" s="12">
        <f t="shared" si="286"/>
        <v>23.956000000000003</v>
      </c>
      <c r="PI44" s="12">
        <f t="shared" ref="PI44:PI50" si="324">PH44/20</f>
        <v>1.1978000000000002</v>
      </c>
      <c r="PJ44" s="12">
        <f t="shared" si="287"/>
        <v>74.430999999999997</v>
      </c>
      <c r="PK44" s="12">
        <f>PJ44/30</f>
        <v>2.4810333333333334</v>
      </c>
      <c r="PL44" s="12">
        <f t="shared" si="249"/>
        <v>42.789000000000001</v>
      </c>
      <c r="PM44" s="12">
        <f>PL44/10</f>
        <v>4.2789000000000001</v>
      </c>
      <c r="PN44" s="12">
        <f t="shared" si="250"/>
        <v>13.791</v>
      </c>
      <c r="PO44" s="12">
        <f>PN44/5</f>
        <v>2.7582</v>
      </c>
      <c r="PP44" s="12">
        <f t="shared" si="251"/>
        <v>23.956000000000003</v>
      </c>
      <c r="PQ44" s="14">
        <f>PP44/17.5</f>
        <v>1.368914285714286</v>
      </c>
      <c r="PT44" s="11" t="s">
        <v>11</v>
      </c>
      <c r="PU44" s="12">
        <f t="shared" si="288"/>
        <v>23.613</v>
      </c>
      <c r="PV44" s="12">
        <f>PU44/4.5</f>
        <v>5.2473333333333336</v>
      </c>
      <c r="PW44" s="12">
        <f t="shared" si="289"/>
        <v>48.744</v>
      </c>
      <c r="PX44" s="12">
        <f t="shared" ref="PX44:PX50" si="325">PW44/20</f>
        <v>2.4371999999999998</v>
      </c>
      <c r="PY44" s="12">
        <f t="shared" si="290"/>
        <v>88.63</v>
      </c>
      <c r="PZ44" s="12">
        <f>PY44/30</f>
        <v>2.954333333333333</v>
      </c>
      <c r="QA44" s="12">
        <f t="shared" si="291"/>
        <v>47.244</v>
      </c>
      <c r="QB44" s="12">
        <f>QA44/9</f>
        <v>5.2493333333333334</v>
      </c>
      <c r="QC44" s="12">
        <f t="shared" si="292"/>
        <v>90.977999999999994</v>
      </c>
      <c r="QD44" s="12">
        <f>QC44/4</f>
        <v>22.744499999999999</v>
      </c>
      <c r="QE44" s="12">
        <f t="shared" si="293"/>
        <v>46.861499999999999</v>
      </c>
      <c r="QF44" s="14">
        <f>QE44/17.5</f>
        <v>2.6778</v>
      </c>
      <c r="QI44" s="11" t="s">
        <v>11</v>
      </c>
      <c r="QJ44" s="12">
        <v>5.8620000000000001</v>
      </c>
      <c r="QK44" s="12">
        <f>QJ44/4.5</f>
        <v>1.3026666666666666</v>
      </c>
      <c r="QL44" s="12">
        <f>7.3135+10.0645</f>
        <v>17.378</v>
      </c>
      <c r="QM44" s="12">
        <f t="shared" ref="QM44:QM50" si="326">QL44/20</f>
        <v>0.86890000000000001</v>
      </c>
      <c r="QN44" s="12">
        <f>1.7335+8.628</f>
        <v>10.361499999999999</v>
      </c>
      <c r="QO44" s="12">
        <f>QN44/30</f>
        <v>0.34538333333333332</v>
      </c>
      <c r="QP44" s="12"/>
      <c r="QQ44" s="12">
        <f>QP44/10</f>
        <v>0</v>
      </c>
      <c r="QR44" s="12">
        <v>20.129000000000001</v>
      </c>
      <c r="QS44" s="12">
        <f>QR44/5</f>
        <v>4.0258000000000003</v>
      </c>
      <c r="QT44" s="12">
        <f>7.7135+10.0645</f>
        <v>17.777999999999999</v>
      </c>
      <c r="QU44" s="14">
        <f>QT44/17.5</f>
        <v>1.0158857142857143</v>
      </c>
      <c r="QX44" s="11" t="s">
        <v>11</v>
      </c>
      <c r="QY44" s="12"/>
      <c r="QZ44" s="12">
        <f>QY44/4.5</f>
        <v>0</v>
      </c>
      <c r="RA44" s="12">
        <f>4.9565+4.9565</f>
        <v>9.9130000000000003</v>
      </c>
      <c r="RB44" s="12">
        <f t="shared" ref="RB44:RB50" si="327">RA44/20</f>
        <v>0.49565000000000003</v>
      </c>
      <c r="RC44" s="12">
        <f>11.8975+7.8865</f>
        <v>19.783999999999999</v>
      </c>
      <c r="RD44" s="12">
        <f>RC44/30</f>
        <v>0.65946666666666665</v>
      </c>
      <c r="RE44" s="12">
        <v>27.169</v>
      </c>
      <c r="RF44" s="12">
        <f>RE44/10</f>
        <v>2.7168999999999999</v>
      </c>
      <c r="RG44" s="12">
        <v>13.287000000000001</v>
      </c>
      <c r="RH44" s="12">
        <f>RG44/5</f>
        <v>2.6574</v>
      </c>
      <c r="RI44" s="12">
        <f>4.9565+4.9565</f>
        <v>9.9130000000000003</v>
      </c>
      <c r="RJ44" s="14">
        <f>RI44/17.5</f>
        <v>0.56645714285714288</v>
      </c>
      <c r="RM44" s="11" t="s">
        <v>11</v>
      </c>
      <c r="RN44" s="12"/>
      <c r="RO44" s="12">
        <f>RN44/4.5</f>
        <v>0</v>
      </c>
      <c r="RP44" s="12"/>
      <c r="RQ44" s="12">
        <f t="shared" ref="RQ44:RQ50" si="328">RP44/20</f>
        <v>0</v>
      </c>
      <c r="RR44" s="12"/>
      <c r="RS44" s="12">
        <f>RR44/30</f>
        <v>0</v>
      </c>
      <c r="RT44" s="12">
        <v>5.8620000000000001</v>
      </c>
      <c r="RU44" s="12">
        <f>RT44/10</f>
        <v>0.58620000000000005</v>
      </c>
      <c r="RV44" s="12">
        <v>5.86</v>
      </c>
      <c r="RW44" s="12">
        <f>RV44/5</f>
        <v>1.1720000000000002</v>
      </c>
      <c r="RX44" s="12"/>
      <c r="RY44" s="14">
        <f>RX44/17.5</f>
        <v>0</v>
      </c>
      <c r="SB44" s="11" t="s">
        <v>11</v>
      </c>
      <c r="SC44" s="12"/>
      <c r="SD44" s="12">
        <f>SC44/4.5</f>
        <v>0</v>
      </c>
      <c r="SE44" s="12">
        <v>8.8834999999999997</v>
      </c>
      <c r="SF44" s="12">
        <f t="shared" ref="SF44:SF50" si="329">SE44/20</f>
        <v>0.44417499999999999</v>
      </c>
      <c r="SG44" s="12"/>
      <c r="SH44" s="12">
        <f>SG44/30</f>
        <v>0</v>
      </c>
      <c r="SI44" s="12"/>
      <c r="SJ44" s="12">
        <f>SI44/10</f>
        <v>0</v>
      </c>
      <c r="SK44" s="12"/>
      <c r="SL44" s="12">
        <f>SK44/5</f>
        <v>0</v>
      </c>
      <c r="SM44" s="12">
        <v>9.8710000000000004</v>
      </c>
      <c r="SN44" s="14">
        <f>SM44/17.5</f>
        <v>0.56405714285714292</v>
      </c>
      <c r="SQ44" s="11" t="s">
        <v>11</v>
      </c>
      <c r="SR44" s="12">
        <v>26.786999999999999</v>
      </c>
      <c r="SS44" s="12">
        <f>SR44/4.5</f>
        <v>5.9526666666666666</v>
      </c>
      <c r="ST44" s="12"/>
      <c r="SU44" s="12">
        <f t="shared" ref="SU44:SU50" si="330">ST44/20</f>
        <v>0</v>
      </c>
      <c r="SV44" s="12"/>
      <c r="SW44" s="12">
        <f>SV44/30</f>
        <v>0</v>
      </c>
      <c r="SX44" s="12">
        <v>11.757</v>
      </c>
      <c r="SY44" s="12">
        <f>SX44/10</f>
        <v>1.1757</v>
      </c>
      <c r="SZ44" s="12"/>
      <c r="TA44" s="12">
        <f>SZ44/5</f>
        <v>0</v>
      </c>
      <c r="TB44" s="12"/>
      <c r="TC44" s="14">
        <f>TB44/17.5</f>
        <v>0</v>
      </c>
      <c r="TH44" s="11" t="s">
        <v>11</v>
      </c>
      <c r="TI44" s="12">
        <f t="shared" si="294"/>
        <v>32.649000000000001</v>
      </c>
      <c r="TJ44" s="12">
        <f>TI44/5</f>
        <v>6.5297999999999998</v>
      </c>
      <c r="TK44" s="12">
        <f t="shared" si="295"/>
        <v>36.174500000000002</v>
      </c>
      <c r="TL44" s="12">
        <f t="shared" ref="TL44:TL50" si="331">TK44/20</f>
        <v>1.8087250000000001</v>
      </c>
      <c r="TM44" s="12">
        <f t="shared" si="252"/>
        <v>30.145499999999998</v>
      </c>
      <c r="TN44" s="12">
        <f>TM44/30</f>
        <v>1.00485</v>
      </c>
      <c r="TO44" s="12">
        <f t="shared" si="253"/>
        <v>44.787999999999997</v>
      </c>
      <c r="TP44" s="12">
        <f>TO44/10</f>
        <v>4.4787999999999997</v>
      </c>
      <c r="TQ44" s="12">
        <f t="shared" si="254"/>
        <v>39.276000000000003</v>
      </c>
      <c r="TR44" s="12">
        <f>TQ44/5</f>
        <v>7.8552000000000008</v>
      </c>
      <c r="TS44" s="12">
        <f t="shared" si="255"/>
        <v>37.561999999999998</v>
      </c>
      <c r="TT44" s="14">
        <f>TS44/17.5</f>
        <v>2.1463999999999999</v>
      </c>
      <c r="TW44" s="11" t="s">
        <v>11</v>
      </c>
      <c r="TX44" s="12">
        <f t="shared" si="296"/>
        <v>56.262</v>
      </c>
      <c r="TY44" s="12">
        <f>TX44/4.5</f>
        <v>12.502666666666666</v>
      </c>
      <c r="TZ44" s="12">
        <f t="shared" si="297"/>
        <v>84.918499999999995</v>
      </c>
      <c r="UA44" s="12">
        <f t="shared" ref="UA44:UA50" si="332">TZ44/20</f>
        <v>4.2459249999999997</v>
      </c>
      <c r="UB44" s="12">
        <f t="shared" si="256"/>
        <v>118.77549999999999</v>
      </c>
      <c r="UC44" s="12">
        <f>UB44/30</f>
        <v>3.9591833333333333</v>
      </c>
      <c r="UD44" s="12">
        <f t="shared" si="257"/>
        <v>92.031999999999996</v>
      </c>
      <c r="UE44" s="12">
        <f>UD44/9</f>
        <v>10.225777777777777</v>
      </c>
      <c r="UF44" s="12">
        <f t="shared" si="258"/>
        <v>130.25399999999999</v>
      </c>
      <c r="UG44" s="12">
        <f>UF44/4</f>
        <v>32.563499999999998</v>
      </c>
      <c r="UH44" s="12">
        <f t="shared" si="259"/>
        <v>84.42349999999999</v>
      </c>
      <c r="UI44" s="14">
        <f>UH44/17.5</f>
        <v>4.8241999999999994</v>
      </c>
    </row>
    <row r="45" spans="18:555" x14ac:dyDescent="0.25">
      <c r="R45" s="11" t="s">
        <v>12</v>
      </c>
      <c r="S45" s="12"/>
      <c r="T45" s="12">
        <f>S45/7.5</f>
        <v>0</v>
      </c>
      <c r="U45" s="12">
        <v>7.6559999999999997</v>
      </c>
      <c r="V45" s="12">
        <f t="shared" si="298"/>
        <v>0.38279999999999997</v>
      </c>
      <c r="W45" s="12"/>
      <c r="X45" s="12"/>
      <c r="Y45" s="12"/>
      <c r="Z45" s="12">
        <f>Y45/12</f>
        <v>0</v>
      </c>
      <c r="AA45" s="12"/>
      <c r="AB45" s="12">
        <f>AA45/3.5</f>
        <v>0</v>
      </c>
      <c r="AC45" s="12">
        <v>8.6204999999999998</v>
      </c>
      <c r="AD45" s="14">
        <f>AC45/17.5</f>
        <v>0.49259999999999998</v>
      </c>
      <c r="AH45" s="11" t="s">
        <v>12</v>
      </c>
      <c r="AI45" s="12">
        <v>12.183999999999999</v>
      </c>
      <c r="AJ45" s="12">
        <f>AI45/7.5</f>
        <v>1.6245333333333332</v>
      </c>
      <c r="AK45" s="12">
        <v>12.183999999999999</v>
      </c>
      <c r="AL45" s="12">
        <f t="shared" si="299"/>
        <v>0.60919999999999996</v>
      </c>
      <c r="AM45" s="12"/>
      <c r="AN45" s="12"/>
      <c r="AO45" s="12"/>
      <c r="AP45" s="12">
        <f>AO45/12</f>
        <v>0</v>
      </c>
      <c r="AQ45" s="12"/>
      <c r="AR45" s="12">
        <f>AQ45/3.5</f>
        <v>0</v>
      </c>
      <c r="AS45" s="12"/>
      <c r="AT45" s="14">
        <f>AS45/17.5</f>
        <v>0</v>
      </c>
      <c r="AX45" s="11" t="s">
        <v>12</v>
      </c>
      <c r="AY45" s="12"/>
      <c r="AZ45" s="12">
        <f>AY45/7.5</f>
        <v>0</v>
      </c>
      <c r="BA45" s="12"/>
      <c r="BB45" s="12">
        <f t="shared" si="300"/>
        <v>0</v>
      </c>
      <c r="BC45" s="12"/>
      <c r="BD45" s="12"/>
      <c r="BE45" s="12"/>
      <c r="BF45" s="12">
        <f>BE45/12</f>
        <v>0</v>
      </c>
      <c r="BG45" s="12"/>
      <c r="BH45" s="12">
        <f>BG45/3.5</f>
        <v>0</v>
      </c>
      <c r="BI45" s="12"/>
      <c r="BJ45" s="14">
        <f>BI45/17.5</f>
        <v>0</v>
      </c>
      <c r="BN45" s="11" t="s">
        <v>12</v>
      </c>
      <c r="BO45" s="12"/>
      <c r="BP45" s="12">
        <f>BO45/7.5</f>
        <v>0</v>
      </c>
      <c r="BQ45" s="12"/>
      <c r="BR45" s="12">
        <f t="shared" si="301"/>
        <v>0</v>
      </c>
      <c r="BS45" s="12"/>
      <c r="BT45" s="12"/>
      <c r="BU45" s="12"/>
      <c r="BV45" s="12">
        <f>BU45/12</f>
        <v>0</v>
      </c>
      <c r="BW45" s="12"/>
      <c r="BX45" s="12">
        <f>BW45/3.5</f>
        <v>0</v>
      </c>
      <c r="BY45" s="12"/>
      <c r="BZ45" s="14">
        <f>BY45/17.5</f>
        <v>0</v>
      </c>
      <c r="CC45" s="11" t="s">
        <v>12</v>
      </c>
      <c r="CD45" s="12"/>
      <c r="CE45" s="12">
        <f>CD45/7.5</f>
        <v>0</v>
      </c>
      <c r="CF45" s="12"/>
      <c r="CG45" s="12">
        <f t="shared" si="302"/>
        <v>0</v>
      </c>
      <c r="CH45" s="12"/>
      <c r="CI45" s="12"/>
      <c r="CJ45" s="12"/>
      <c r="CK45" s="12">
        <f>CJ45/12</f>
        <v>0</v>
      </c>
      <c r="CL45" s="12"/>
      <c r="CM45" s="12">
        <f>CL45/3.5</f>
        <v>0</v>
      </c>
      <c r="CN45" s="12"/>
      <c r="CO45" s="14">
        <f>CN45/17.5</f>
        <v>0</v>
      </c>
      <c r="CR45" s="11" t="s">
        <v>12</v>
      </c>
      <c r="CS45" s="12">
        <f t="shared" si="260"/>
        <v>12.183999999999999</v>
      </c>
      <c r="CT45" s="12">
        <f>CS45/7.5</f>
        <v>1.6245333333333332</v>
      </c>
      <c r="CU45" s="12">
        <f t="shared" si="261"/>
        <v>19.84</v>
      </c>
      <c r="CV45" s="12">
        <f t="shared" si="303"/>
        <v>0.99199999999999999</v>
      </c>
      <c r="CW45" s="12"/>
      <c r="CX45" s="12"/>
      <c r="CY45" s="12">
        <f t="shared" si="262"/>
        <v>0</v>
      </c>
      <c r="CZ45" s="12">
        <f>CY45/12</f>
        <v>0</v>
      </c>
      <c r="DA45" s="12">
        <f t="shared" si="263"/>
        <v>0</v>
      </c>
      <c r="DB45" s="12">
        <f>DA45/3.5</f>
        <v>0</v>
      </c>
      <c r="DC45" s="12">
        <f t="shared" si="264"/>
        <v>8.6204999999999998</v>
      </c>
      <c r="DD45" s="14">
        <f>DC45/17.5</f>
        <v>0.49259999999999998</v>
      </c>
      <c r="DG45" s="11" t="s">
        <v>12</v>
      </c>
      <c r="DH45" s="12"/>
      <c r="DI45" s="12">
        <f>DH45/7.5</f>
        <v>0</v>
      </c>
      <c r="DJ45" s="12"/>
      <c r="DK45" s="12">
        <f t="shared" si="304"/>
        <v>0</v>
      </c>
      <c r="DL45" s="12"/>
      <c r="DM45" s="12"/>
      <c r="DN45" s="12"/>
      <c r="DO45" s="12">
        <f>DN45/12</f>
        <v>0</v>
      </c>
      <c r="DP45" s="12"/>
      <c r="DQ45" s="12">
        <f>DP45/3.5</f>
        <v>0</v>
      </c>
      <c r="DR45" s="12"/>
      <c r="DS45" s="14">
        <f>DR45/17.5</f>
        <v>0</v>
      </c>
      <c r="DV45" s="11" t="s">
        <v>12</v>
      </c>
      <c r="DW45" s="12"/>
      <c r="DX45" s="12">
        <f>DW45/7.5</f>
        <v>0</v>
      </c>
      <c r="DY45" s="12"/>
      <c r="DZ45" s="12">
        <f t="shared" si="305"/>
        <v>0</v>
      </c>
      <c r="EA45" s="12"/>
      <c r="EB45" s="12"/>
      <c r="EC45" s="12"/>
      <c r="ED45" s="12">
        <f>EC45/12</f>
        <v>0</v>
      </c>
      <c r="EE45" s="12"/>
      <c r="EF45" s="12">
        <f>EE45/3.5</f>
        <v>0</v>
      </c>
      <c r="EG45" s="12"/>
      <c r="EH45" s="14">
        <f>EG45/17.5</f>
        <v>0</v>
      </c>
      <c r="EK45" s="11" t="s">
        <v>12</v>
      </c>
      <c r="EL45" s="12"/>
      <c r="EM45" s="12">
        <f>EL45/7.5</f>
        <v>0</v>
      </c>
      <c r="EN45" s="12"/>
      <c r="EO45" s="12">
        <f t="shared" si="306"/>
        <v>0</v>
      </c>
      <c r="EP45" s="12"/>
      <c r="EQ45" s="12"/>
      <c r="ER45" s="12">
        <v>16.37</v>
      </c>
      <c r="ES45" s="12">
        <f>ER45/12</f>
        <v>1.3641666666666667</v>
      </c>
      <c r="ET45" s="12"/>
      <c r="EU45" s="12">
        <f>ET45/3.5</f>
        <v>0</v>
      </c>
      <c r="EV45" s="12"/>
      <c r="EW45" s="14">
        <f>EV45/17.5</f>
        <v>0</v>
      </c>
      <c r="EZ45" s="11" t="s">
        <v>12</v>
      </c>
      <c r="FA45" s="12"/>
      <c r="FB45" s="12">
        <f>FA45/7.5</f>
        <v>0</v>
      </c>
      <c r="FC45" s="12"/>
      <c r="FD45" s="12">
        <f t="shared" si="307"/>
        <v>0</v>
      </c>
      <c r="FE45" s="12"/>
      <c r="FF45" s="12"/>
      <c r="FG45" s="12"/>
      <c r="FH45" s="12">
        <f>FG45/12</f>
        <v>0</v>
      </c>
      <c r="FI45" s="12"/>
      <c r="FJ45" s="12">
        <f>FI45/3.5</f>
        <v>0</v>
      </c>
      <c r="FK45" s="12"/>
      <c r="FL45" s="14">
        <f>FK45/17.5</f>
        <v>0</v>
      </c>
      <c r="FO45" s="11" t="s">
        <v>12</v>
      </c>
      <c r="FP45" s="12"/>
      <c r="FQ45" s="12">
        <f>FP45/7.5</f>
        <v>0</v>
      </c>
      <c r="FR45" s="12"/>
      <c r="FS45" s="12">
        <f t="shared" si="308"/>
        <v>0</v>
      </c>
      <c r="FT45" s="12"/>
      <c r="FU45" s="12"/>
      <c r="FV45" s="12"/>
      <c r="FW45" s="12">
        <f>FV45/12</f>
        <v>0</v>
      </c>
      <c r="FX45" s="12"/>
      <c r="FY45" s="12">
        <f>FX45/3.5</f>
        <v>0</v>
      </c>
      <c r="FZ45" s="12"/>
      <c r="GA45" s="14">
        <f>FZ45/17.5</f>
        <v>0</v>
      </c>
      <c r="GD45" s="11" t="s">
        <v>12</v>
      </c>
      <c r="GE45" s="12">
        <f t="shared" si="265"/>
        <v>0</v>
      </c>
      <c r="GF45" s="12">
        <f>GE45/7.5</f>
        <v>0</v>
      </c>
      <c r="GG45" s="12">
        <f t="shared" si="266"/>
        <v>0</v>
      </c>
      <c r="GH45" s="12">
        <f t="shared" si="309"/>
        <v>0</v>
      </c>
      <c r="GI45" s="12"/>
      <c r="GJ45" s="12"/>
      <c r="GK45" s="12">
        <f t="shared" si="267"/>
        <v>16.37</v>
      </c>
      <c r="GL45" s="12">
        <f>GK45/12</f>
        <v>1.3641666666666667</v>
      </c>
      <c r="GM45" s="12">
        <f t="shared" si="268"/>
        <v>0</v>
      </c>
      <c r="GN45" s="12">
        <f>GM45/3.5</f>
        <v>0</v>
      </c>
      <c r="GO45" s="12">
        <f t="shared" si="269"/>
        <v>0</v>
      </c>
      <c r="GP45" s="14">
        <f>GO45/17.5</f>
        <v>0</v>
      </c>
      <c r="GT45" s="11" t="s">
        <v>12</v>
      </c>
      <c r="GU45" s="12">
        <f t="shared" si="270"/>
        <v>12.183999999999999</v>
      </c>
      <c r="GV45" s="12">
        <f>GU45/7.5</f>
        <v>1.6245333333333332</v>
      </c>
      <c r="GW45" s="12">
        <f t="shared" si="271"/>
        <v>19.84</v>
      </c>
      <c r="GX45" s="12">
        <f t="shared" si="310"/>
        <v>0.99199999999999999</v>
      </c>
      <c r="GY45" s="12"/>
      <c r="GZ45" s="12"/>
      <c r="HA45" s="12">
        <f t="shared" si="272"/>
        <v>16.37</v>
      </c>
      <c r="HB45" s="12">
        <f>HA45/12</f>
        <v>1.3641666666666667</v>
      </c>
      <c r="HC45" s="12">
        <f t="shared" si="273"/>
        <v>0</v>
      </c>
      <c r="HD45" s="12">
        <f>HC45/3.5</f>
        <v>0</v>
      </c>
      <c r="HE45" s="12">
        <f t="shared" si="274"/>
        <v>8.6204999999999998</v>
      </c>
      <c r="HF45" s="14">
        <f>HE45/17.5</f>
        <v>0.49259999999999998</v>
      </c>
      <c r="HI45" s="11" t="s">
        <v>12</v>
      </c>
      <c r="HJ45" s="12"/>
      <c r="HK45" s="12">
        <f>HJ45/7.5</f>
        <v>0</v>
      </c>
      <c r="HL45" s="12">
        <v>19.582999999999998</v>
      </c>
      <c r="HM45" s="12">
        <f t="shared" si="311"/>
        <v>0.97914999999999996</v>
      </c>
      <c r="HN45" s="12"/>
      <c r="HO45" s="12"/>
      <c r="HP45" s="12">
        <v>93.108999999999995</v>
      </c>
      <c r="HQ45" s="12">
        <f>HP45/12</f>
        <v>7.7590833333333329</v>
      </c>
      <c r="HR45" s="12"/>
      <c r="HS45" s="12">
        <f>HR45/3.5</f>
        <v>0</v>
      </c>
      <c r="HT45" s="12"/>
      <c r="HU45" s="14">
        <f>HT45/17.5</f>
        <v>0</v>
      </c>
      <c r="HY45" s="11" t="s">
        <v>12</v>
      </c>
      <c r="HZ45" s="12">
        <v>25.992000000000001</v>
      </c>
      <c r="IA45" s="12">
        <f>HZ45/7.5</f>
        <v>3.4656000000000002</v>
      </c>
      <c r="IB45" s="12"/>
      <c r="IC45" s="12">
        <f t="shared" si="312"/>
        <v>0</v>
      </c>
      <c r="ID45" s="12"/>
      <c r="IE45" s="12"/>
      <c r="IF45" s="12"/>
      <c r="IG45" s="12">
        <f>IF45/12</f>
        <v>0</v>
      </c>
      <c r="IH45" s="12">
        <v>23.082999999999998</v>
      </c>
      <c r="II45" s="12">
        <f>IH45/3.5</f>
        <v>6.5951428571428563</v>
      </c>
      <c r="IJ45" s="12">
        <f>37.4475+32.4185</f>
        <v>69.866</v>
      </c>
      <c r="IK45" s="14">
        <f>IJ45/17.5</f>
        <v>3.992342857142857</v>
      </c>
      <c r="IO45" s="11" t="s">
        <v>12</v>
      </c>
      <c r="IP45" s="12"/>
      <c r="IQ45" s="12">
        <f>IP45/7.5</f>
        <v>0</v>
      </c>
      <c r="IR45" s="12"/>
      <c r="IS45" s="12">
        <f t="shared" si="313"/>
        <v>0</v>
      </c>
      <c r="IT45" s="12"/>
      <c r="IU45" s="12"/>
      <c r="IV45" s="12">
        <v>17.059000000000001</v>
      </c>
      <c r="IW45" s="12">
        <f>IV45/12</f>
        <v>1.4215833333333334</v>
      </c>
      <c r="IX45" s="12">
        <v>15.778</v>
      </c>
      <c r="IY45" s="12">
        <f>IX45/3.5</f>
        <v>4.508</v>
      </c>
      <c r="IZ45" s="12">
        <f>6.1975+15.1315</f>
        <v>21.329000000000001</v>
      </c>
      <c r="JA45" s="14">
        <f>IZ45/17.5</f>
        <v>1.2188000000000001</v>
      </c>
      <c r="JE45" s="11" t="s">
        <v>12</v>
      </c>
      <c r="JF45" s="12">
        <v>22.481999999999999</v>
      </c>
      <c r="JG45" s="12">
        <f>JF45/7.5</f>
        <v>2.9975999999999998</v>
      </c>
      <c r="JH45" s="12">
        <f>9.015+16.1405</f>
        <v>25.1555</v>
      </c>
      <c r="JI45" s="12">
        <f t="shared" si="314"/>
        <v>1.2577750000000001</v>
      </c>
      <c r="JJ45" s="12"/>
      <c r="JK45" s="12"/>
      <c r="JL45" s="12">
        <v>58.435000000000002</v>
      </c>
      <c r="JM45" s="12">
        <f>JL45/12</f>
        <v>4.8695833333333338</v>
      </c>
      <c r="JN45" s="12">
        <f>21.319+32.846</f>
        <v>54.164999999999992</v>
      </c>
      <c r="JO45" s="12">
        <f>JN45/3.5</f>
        <v>15.475714285714284</v>
      </c>
      <c r="JP45" s="12">
        <f>16.289+16.289</f>
        <v>32.578000000000003</v>
      </c>
      <c r="JQ45" s="14">
        <f>JP45/17.5</f>
        <v>1.8616000000000001</v>
      </c>
      <c r="JT45" s="11" t="s">
        <v>12</v>
      </c>
      <c r="JU45" s="12"/>
      <c r="JV45" s="12">
        <f>JU45/7.5</f>
        <v>0</v>
      </c>
      <c r="JW45" s="12"/>
      <c r="JX45" s="12">
        <f t="shared" si="315"/>
        <v>0</v>
      </c>
      <c r="JY45" s="12"/>
      <c r="JZ45" s="12"/>
      <c r="KA45" s="12">
        <v>12.981999999999999</v>
      </c>
      <c r="KB45" s="12">
        <f>KA45/12</f>
        <v>1.0818333333333332</v>
      </c>
      <c r="KC45" s="12"/>
      <c r="KD45" s="12">
        <f>KC45/3.5</f>
        <v>0</v>
      </c>
      <c r="KE45" s="12">
        <f>9.015+9.015</f>
        <v>18.03</v>
      </c>
      <c r="KF45" s="14">
        <f>KE45/17.5</f>
        <v>1.0302857142857142</v>
      </c>
      <c r="KI45" s="11" t="s">
        <v>12</v>
      </c>
      <c r="KJ45" s="12"/>
      <c r="KK45" s="12">
        <f>KJ45/7.5</f>
        <v>0</v>
      </c>
      <c r="KL45" s="12"/>
      <c r="KM45" s="12">
        <f t="shared" si="316"/>
        <v>0</v>
      </c>
      <c r="KN45" s="12"/>
      <c r="KO45" s="12"/>
      <c r="KP45" s="12"/>
      <c r="KQ45" s="12">
        <f>KP45/12</f>
        <v>0</v>
      </c>
      <c r="KR45" s="12"/>
      <c r="KS45" s="12">
        <f>KR45/3.5</f>
        <v>0</v>
      </c>
      <c r="KT45" s="12"/>
      <c r="KU45" s="14">
        <f>KT45/17.5</f>
        <v>0</v>
      </c>
      <c r="KX45" s="11" t="s">
        <v>12</v>
      </c>
      <c r="KY45" s="12">
        <f t="shared" si="275"/>
        <v>48.474000000000004</v>
      </c>
      <c r="KZ45" s="12">
        <f>KY45/7.5</f>
        <v>6.4632000000000005</v>
      </c>
      <c r="LA45" s="12">
        <f t="shared" si="276"/>
        <v>44.738500000000002</v>
      </c>
      <c r="LB45" s="12">
        <f t="shared" si="317"/>
        <v>2.2369250000000003</v>
      </c>
      <c r="LC45" s="12"/>
      <c r="LD45" s="12"/>
      <c r="LE45" s="12">
        <f t="shared" si="277"/>
        <v>181.58499999999998</v>
      </c>
      <c r="LF45" s="12">
        <f>LE45/12</f>
        <v>15.132083333333332</v>
      </c>
      <c r="LG45" s="12">
        <f t="shared" si="278"/>
        <v>93.025999999999996</v>
      </c>
      <c r="LH45" s="12">
        <f>LG45/3.5</f>
        <v>26.578857142857142</v>
      </c>
      <c r="LI45" s="12">
        <f t="shared" si="279"/>
        <v>141.803</v>
      </c>
      <c r="LJ45" s="14">
        <f>LI45/17.5</f>
        <v>8.1030285714285721</v>
      </c>
      <c r="LN45" s="11" t="s">
        <v>12</v>
      </c>
      <c r="LO45" s="12">
        <f t="shared" si="280"/>
        <v>60.658000000000001</v>
      </c>
      <c r="LP45" s="12">
        <f>LO45/7.5</f>
        <v>8.0877333333333343</v>
      </c>
      <c r="LQ45" s="12">
        <f t="shared" si="281"/>
        <v>64.578500000000005</v>
      </c>
      <c r="LR45" s="12">
        <f t="shared" si="318"/>
        <v>3.2289250000000003</v>
      </c>
      <c r="LS45" s="12"/>
      <c r="LT45" s="12"/>
      <c r="LU45" s="12">
        <f t="shared" si="282"/>
        <v>197.95499999999998</v>
      </c>
      <c r="LV45" s="12">
        <f>LU45/12</f>
        <v>16.49625</v>
      </c>
      <c r="LW45" s="12">
        <f t="shared" si="283"/>
        <v>93.025999999999996</v>
      </c>
      <c r="LX45" s="12">
        <f>LW45/3.5</f>
        <v>26.578857142857142</v>
      </c>
      <c r="LY45" s="12">
        <f t="shared" si="284"/>
        <v>150.42349999999999</v>
      </c>
      <c r="LZ45" s="14">
        <f>LY45/17.5</f>
        <v>8.5956285714285716</v>
      </c>
      <c r="MC45" s="11" t="s">
        <v>12</v>
      </c>
      <c r="MD45" s="57">
        <v>23.1</v>
      </c>
      <c r="ME45" s="12">
        <f>MD45/7.5</f>
        <v>3.08</v>
      </c>
      <c r="MF45" s="12"/>
      <c r="MG45" s="12">
        <f t="shared" si="319"/>
        <v>0</v>
      </c>
      <c r="MH45" s="12"/>
      <c r="MI45" s="12"/>
      <c r="MJ45" s="12"/>
      <c r="MK45" s="12">
        <f>MJ45/12</f>
        <v>0</v>
      </c>
      <c r="ML45" s="12">
        <v>3.645</v>
      </c>
      <c r="MM45" s="12">
        <f>ML45/3.5</f>
        <v>1.0414285714285714</v>
      </c>
      <c r="MN45" s="12">
        <v>26.745000000000001</v>
      </c>
      <c r="MO45" s="14">
        <f>MN45/17.5</f>
        <v>1.5282857142857142</v>
      </c>
      <c r="MS45" s="11" t="s">
        <v>12</v>
      </c>
      <c r="MT45" s="12">
        <v>31.902999999999999</v>
      </c>
      <c r="MU45" s="12">
        <f>MT45/7.5</f>
        <v>4.2537333333333329</v>
      </c>
      <c r="MV45" s="12">
        <v>38.869</v>
      </c>
      <c r="MW45" s="12">
        <f t="shared" si="320"/>
        <v>1.9434499999999999</v>
      </c>
      <c r="MX45" s="12"/>
      <c r="MY45" s="12"/>
      <c r="MZ45" s="12"/>
      <c r="NA45" s="12">
        <f>MZ45/12</f>
        <v>0</v>
      </c>
      <c r="NB45" s="12">
        <v>12.6</v>
      </c>
      <c r="NC45" s="12">
        <f>NB45/3.5</f>
        <v>3.6</v>
      </c>
      <c r="ND45" s="12"/>
      <c r="NE45" s="14">
        <f>ND45/17.5</f>
        <v>0</v>
      </c>
      <c r="NI45" s="11" t="s">
        <v>12</v>
      </c>
      <c r="NJ45" s="12"/>
      <c r="NK45" s="12">
        <f>NJ45/7.5</f>
        <v>0</v>
      </c>
      <c r="NL45" s="12"/>
      <c r="NM45" s="12">
        <f t="shared" si="321"/>
        <v>0</v>
      </c>
      <c r="NN45" s="12"/>
      <c r="NO45" s="12"/>
      <c r="NP45" s="12">
        <v>22.475999999999999</v>
      </c>
      <c r="NQ45" s="12">
        <f>NP45/12</f>
        <v>1.873</v>
      </c>
      <c r="NR45" s="12">
        <v>6.9660000000000002</v>
      </c>
      <c r="NS45" s="12">
        <f>NR45/3.5</f>
        <v>1.9902857142857144</v>
      </c>
      <c r="NT45" s="12"/>
      <c r="NU45" s="14">
        <f>NT45/17.5</f>
        <v>0</v>
      </c>
      <c r="NY45" s="11" t="s">
        <v>12</v>
      </c>
      <c r="NZ45" s="12"/>
      <c r="OA45" s="12">
        <f>NZ45/7.5</f>
        <v>0</v>
      </c>
      <c r="OB45" s="12"/>
      <c r="OC45" s="12">
        <f t="shared" si="322"/>
        <v>0</v>
      </c>
      <c r="OD45" s="12"/>
      <c r="OE45" s="12"/>
      <c r="OF45" s="12"/>
      <c r="OG45" s="12">
        <f>OF45/12</f>
        <v>0</v>
      </c>
      <c r="OH45" s="12"/>
      <c r="OI45" s="12">
        <f>OH45/3.5</f>
        <v>0</v>
      </c>
      <c r="OJ45" s="12"/>
      <c r="OK45" s="14">
        <f>OJ45/17.5</f>
        <v>0</v>
      </c>
      <c r="ON45" s="11" t="s">
        <v>12</v>
      </c>
      <c r="OO45" s="12">
        <v>57.101999999999997</v>
      </c>
      <c r="OP45" s="12">
        <f>OO45/7.5</f>
        <v>7.6135999999999999</v>
      </c>
      <c r="OQ45" s="12">
        <v>13.023</v>
      </c>
      <c r="OR45" s="12">
        <f t="shared" si="323"/>
        <v>0.65115000000000001</v>
      </c>
      <c r="OS45" s="12"/>
      <c r="OT45" s="12"/>
      <c r="OU45" s="12">
        <v>2.8420000000000001</v>
      </c>
      <c r="OV45" s="12">
        <f>OU45/12</f>
        <v>0.23683333333333334</v>
      </c>
      <c r="OW45" s="12">
        <v>7.649</v>
      </c>
      <c r="OX45" s="12">
        <f>OW45/3.5</f>
        <v>2.1854285714285715</v>
      </c>
      <c r="OY45" s="12">
        <v>2.8420000000000001</v>
      </c>
      <c r="OZ45" s="14">
        <f>OY45/17.5</f>
        <v>0.16240000000000002</v>
      </c>
      <c r="PE45" s="11" t="s">
        <v>12</v>
      </c>
      <c r="PF45" s="12">
        <f t="shared" si="285"/>
        <v>112.10499999999999</v>
      </c>
      <c r="PG45" s="12">
        <f>PF45/7.5</f>
        <v>14.947333333333331</v>
      </c>
      <c r="PH45" s="12">
        <f t="shared" si="286"/>
        <v>51.891999999999996</v>
      </c>
      <c r="PI45" s="12">
        <f t="shared" si="324"/>
        <v>2.5945999999999998</v>
      </c>
      <c r="PJ45" s="12">
        <f t="shared" si="287"/>
        <v>0</v>
      </c>
      <c r="PK45" s="12"/>
      <c r="PL45" s="12">
        <f t="shared" si="249"/>
        <v>25.317999999999998</v>
      </c>
      <c r="PM45" s="12">
        <f>PL45/12</f>
        <v>2.109833333333333</v>
      </c>
      <c r="PN45" s="12">
        <f t="shared" si="250"/>
        <v>30.86</v>
      </c>
      <c r="PO45" s="12">
        <f>PN45/3.5</f>
        <v>8.8171428571428567</v>
      </c>
      <c r="PP45" s="12">
        <f t="shared" si="251"/>
        <v>29.587</v>
      </c>
      <c r="PQ45" s="14">
        <f>PP45/17.5</f>
        <v>1.6906857142857143</v>
      </c>
      <c r="PT45" s="11" t="s">
        <v>12</v>
      </c>
      <c r="PU45" s="12">
        <f t="shared" si="288"/>
        <v>172.76299999999998</v>
      </c>
      <c r="PV45" s="12">
        <f>PU45/7.5</f>
        <v>23.035066666666662</v>
      </c>
      <c r="PW45" s="12">
        <f t="shared" si="289"/>
        <v>116.4705</v>
      </c>
      <c r="PX45" s="12">
        <f t="shared" si="325"/>
        <v>5.8235250000000001</v>
      </c>
      <c r="PY45" s="12">
        <f t="shared" si="290"/>
        <v>0</v>
      </c>
      <c r="PZ45" s="12"/>
      <c r="QA45" s="12">
        <f t="shared" si="291"/>
        <v>223.27299999999997</v>
      </c>
      <c r="QB45" s="12">
        <f>QA45/12</f>
        <v>18.606083333333331</v>
      </c>
      <c r="QC45" s="12">
        <f t="shared" si="292"/>
        <v>123.886</v>
      </c>
      <c r="QD45" s="12">
        <f>QC45/3.5</f>
        <v>35.396000000000001</v>
      </c>
      <c r="QE45" s="12">
        <f t="shared" si="293"/>
        <v>180.01049999999998</v>
      </c>
      <c r="QF45" s="14">
        <f>QE45/17.5</f>
        <v>10.286314285714285</v>
      </c>
      <c r="QI45" s="11" t="s">
        <v>12</v>
      </c>
      <c r="QJ45" s="12">
        <v>30.193000000000001</v>
      </c>
      <c r="QK45" s="12">
        <f>QJ45/7.5</f>
        <v>4.0257333333333332</v>
      </c>
      <c r="QL45" s="12">
        <f>8.9875+8.9875</f>
        <v>17.975000000000001</v>
      </c>
      <c r="QM45" s="12">
        <f t="shared" si="326"/>
        <v>0.89875000000000005</v>
      </c>
      <c r="QN45" s="12"/>
      <c r="QO45" s="12"/>
      <c r="QP45" s="12">
        <f>26.187+25.637</f>
        <v>51.823999999999998</v>
      </c>
      <c r="QQ45" s="12">
        <f>QP45/12</f>
        <v>4.3186666666666662</v>
      </c>
      <c r="QR45" s="12">
        <v>12.94</v>
      </c>
      <c r="QS45" s="12">
        <f>QR45/3.5</f>
        <v>3.6971428571428571</v>
      </c>
      <c r="QT45" s="12">
        <f>2.8345+6.47</f>
        <v>9.3044999999999991</v>
      </c>
      <c r="QU45" s="14">
        <f>QT45/17.5</f>
        <v>0.53168571428571421</v>
      </c>
      <c r="QX45" s="11" t="s">
        <v>12</v>
      </c>
      <c r="QY45" s="12">
        <v>21.771000000000001</v>
      </c>
      <c r="QZ45" s="12">
        <f>QY45/7.5</f>
        <v>2.9028</v>
      </c>
      <c r="RA45" s="12">
        <f>15.891+17.0195</f>
        <v>32.910499999999999</v>
      </c>
      <c r="RB45" s="12">
        <f t="shared" si="327"/>
        <v>1.6455249999999999</v>
      </c>
      <c r="RC45" s="12"/>
      <c r="RD45" s="12"/>
      <c r="RE45" s="12">
        <f>14.842+17.975</f>
        <v>32.817</v>
      </c>
      <c r="RF45" s="12">
        <f>RE45/12</f>
        <v>2.73475</v>
      </c>
      <c r="RG45" s="12">
        <v>39.765000000000001</v>
      </c>
      <c r="RH45" s="12">
        <f>RG45/3.5</f>
        <v>11.361428571428572</v>
      </c>
      <c r="RI45" s="12">
        <f>12.8185+12.8185</f>
        <v>25.637</v>
      </c>
      <c r="RJ45" s="14">
        <f>RI45/17.5</f>
        <v>1.4649714285714286</v>
      </c>
      <c r="RM45" s="11" t="s">
        <v>12</v>
      </c>
      <c r="RN45" s="12"/>
      <c r="RO45" s="12">
        <f>RN45/7.5</f>
        <v>0</v>
      </c>
      <c r="RP45" s="12">
        <f>22.415+10.5935</f>
        <v>33.008499999999998</v>
      </c>
      <c r="RQ45" s="12">
        <f t="shared" si="328"/>
        <v>1.6504249999999998</v>
      </c>
      <c r="RR45" s="12"/>
      <c r="RS45" s="12"/>
      <c r="RT45" s="12">
        <f>8.194+2.257</f>
        <v>10.451000000000001</v>
      </c>
      <c r="RU45" s="12">
        <f>RT45/12</f>
        <v>0.87091666666666667</v>
      </c>
      <c r="RV45" s="12">
        <v>39.088999999999999</v>
      </c>
      <c r="RW45" s="12">
        <f>RV45/3.5</f>
        <v>11.168285714285714</v>
      </c>
      <c r="RX45" s="12">
        <f>22.9335+13.946</f>
        <v>36.8795</v>
      </c>
      <c r="RY45" s="14">
        <f>RX45/17.5</f>
        <v>2.1074000000000002</v>
      </c>
      <c r="SB45" s="11" t="s">
        <v>12</v>
      </c>
      <c r="SC45" s="12"/>
      <c r="SD45" s="12">
        <f>SC45/7.5</f>
        <v>0</v>
      </c>
      <c r="SE45" s="12"/>
      <c r="SF45" s="12">
        <f t="shared" si="329"/>
        <v>0</v>
      </c>
      <c r="SG45" s="12"/>
      <c r="SH45" s="12"/>
      <c r="SI45" s="12"/>
      <c r="SJ45" s="12">
        <f>SI45/12</f>
        <v>0</v>
      </c>
      <c r="SK45" s="12">
        <v>12.058999999999999</v>
      </c>
      <c r="SL45" s="12">
        <f>SK45/3.5</f>
        <v>3.4454285714285713</v>
      </c>
      <c r="SM45" s="12">
        <v>12.95</v>
      </c>
      <c r="SN45" s="14">
        <f>SM45/17.5</f>
        <v>0.74</v>
      </c>
      <c r="SQ45" s="11" t="s">
        <v>12</v>
      </c>
      <c r="SR45" s="12"/>
      <c r="SS45" s="12">
        <f>SR45/7.5</f>
        <v>0</v>
      </c>
      <c r="ST45" s="12"/>
      <c r="SU45" s="12">
        <f t="shared" si="330"/>
        <v>0</v>
      </c>
      <c r="SV45" s="12"/>
      <c r="SW45" s="12"/>
      <c r="SX45" s="12"/>
      <c r="SY45" s="12">
        <f>SX45/12</f>
        <v>0</v>
      </c>
      <c r="SZ45" s="12"/>
      <c r="TA45" s="12">
        <f>SZ45/3.5</f>
        <v>0</v>
      </c>
      <c r="TB45" s="12">
        <v>29.3415</v>
      </c>
      <c r="TC45" s="14">
        <f>TB45/17.5</f>
        <v>1.6766571428571428</v>
      </c>
      <c r="TH45" s="11" t="s">
        <v>12</v>
      </c>
      <c r="TI45" s="12">
        <f t="shared" si="294"/>
        <v>51.963999999999999</v>
      </c>
      <c r="TJ45" s="12">
        <f>TI45/7.5</f>
        <v>6.9285333333333332</v>
      </c>
      <c r="TK45" s="12">
        <f t="shared" si="295"/>
        <v>83.894000000000005</v>
      </c>
      <c r="TL45" s="12">
        <f t="shared" si="331"/>
        <v>4.1947000000000001</v>
      </c>
      <c r="TM45" s="12">
        <f t="shared" si="252"/>
        <v>0</v>
      </c>
      <c r="TN45" s="12"/>
      <c r="TO45" s="12">
        <f t="shared" si="253"/>
        <v>95.091999999999999</v>
      </c>
      <c r="TP45" s="12">
        <f>TO45/12</f>
        <v>7.9243333333333332</v>
      </c>
      <c r="TQ45" s="12">
        <f t="shared" si="254"/>
        <v>103.85299999999999</v>
      </c>
      <c r="TR45" s="12">
        <f>TQ45/3.5</f>
        <v>29.672285714285714</v>
      </c>
      <c r="TS45" s="12">
        <f t="shared" si="255"/>
        <v>114.1125</v>
      </c>
      <c r="TT45" s="14">
        <f>TS45/17.5</f>
        <v>6.5207142857142859</v>
      </c>
      <c r="TW45" s="11" t="s">
        <v>12</v>
      </c>
      <c r="TX45" s="12">
        <f t="shared" si="296"/>
        <v>224.72699999999998</v>
      </c>
      <c r="TY45" s="12">
        <f>TX45/7.5</f>
        <v>29.963599999999996</v>
      </c>
      <c r="TZ45" s="12">
        <f t="shared" si="297"/>
        <v>200.36450000000002</v>
      </c>
      <c r="UA45" s="12">
        <f t="shared" si="332"/>
        <v>10.018225000000001</v>
      </c>
      <c r="UB45" s="12">
        <f t="shared" si="256"/>
        <v>0</v>
      </c>
      <c r="UC45" s="12"/>
      <c r="UD45" s="12">
        <f t="shared" si="257"/>
        <v>318.36499999999995</v>
      </c>
      <c r="UE45" s="12">
        <f>UD45/12</f>
        <v>26.530416666666664</v>
      </c>
      <c r="UF45" s="12">
        <f t="shared" si="258"/>
        <v>227.73899999999998</v>
      </c>
      <c r="UG45" s="12">
        <f>UF45/3.5</f>
        <v>65.068285714285707</v>
      </c>
      <c r="UH45" s="12">
        <f t="shared" si="259"/>
        <v>294.12299999999999</v>
      </c>
      <c r="UI45" s="14">
        <f>UH45/17.5</f>
        <v>16.807028571428571</v>
      </c>
    </row>
    <row r="46" spans="18:555" x14ac:dyDescent="0.25">
      <c r="R46" s="11" t="s">
        <v>13</v>
      </c>
      <c r="S46" s="12">
        <v>15.351000000000001</v>
      </c>
      <c r="T46" s="12">
        <f>S46/7.5</f>
        <v>2.0468000000000002</v>
      </c>
      <c r="U46" s="12">
        <v>15.352</v>
      </c>
      <c r="V46" s="12">
        <f t="shared" si="298"/>
        <v>0.76760000000000006</v>
      </c>
      <c r="W46" s="12"/>
      <c r="X46" s="12"/>
      <c r="Y46" s="12">
        <v>15.351000000000001</v>
      </c>
      <c r="Z46" s="12">
        <f>Y46/12</f>
        <v>1.27925</v>
      </c>
      <c r="AA46" s="12"/>
      <c r="AB46" s="12">
        <f>AA46/6</f>
        <v>0</v>
      </c>
      <c r="AC46" s="12">
        <v>15.731</v>
      </c>
      <c r="AD46" s="14">
        <f t="shared" ref="AD46" si="333">AC46/17.5</f>
        <v>0.89891428571428567</v>
      </c>
      <c r="AH46" s="11" t="s">
        <v>13</v>
      </c>
      <c r="AI46" s="12">
        <v>9.2309999999999999</v>
      </c>
      <c r="AJ46" s="12">
        <f>AI46/7.5</f>
        <v>1.2307999999999999</v>
      </c>
      <c r="AK46" s="12">
        <v>9.2309999999999999</v>
      </c>
      <c r="AL46" s="12">
        <f t="shared" si="299"/>
        <v>0.46155000000000002</v>
      </c>
      <c r="AM46" s="12"/>
      <c r="AN46" s="12"/>
      <c r="AO46" s="12">
        <v>9.3209999999999997</v>
      </c>
      <c r="AP46" s="12">
        <f>AO46/12</f>
        <v>0.77674999999999994</v>
      </c>
      <c r="AQ46" s="12"/>
      <c r="AR46" s="12">
        <f>AQ46/6</f>
        <v>0</v>
      </c>
      <c r="AS46" s="12"/>
      <c r="AT46" s="14">
        <f t="shared" ref="AT46" si="334">AS46/17.5</f>
        <v>0</v>
      </c>
      <c r="AX46" s="11" t="s">
        <v>13</v>
      </c>
      <c r="AY46" s="12"/>
      <c r="AZ46" s="12">
        <f>AY46/7.5</f>
        <v>0</v>
      </c>
      <c r="BA46" s="12"/>
      <c r="BB46" s="12">
        <f t="shared" si="300"/>
        <v>0</v>
      </c>
      <c r="BC46" s="12"/>
      <c r="BD46" s="12"/>
      <c r="BE46" s="12"/>
      <c r="BF46" s="12">
        <f>BE46/12</f>
        <v>0</v>
      </c>
      <c r="BG46" s="12"/>
      <c r="BH46" s="12">
        <f>BG46/6</f>
        <v>0</v>
      </c>
      <c r="BI46" s="12"/>
      <c r="BJ46" s="14">
        <f t="shared" ref="BJ46" si="335">BI46/17.5</f>
        <v>0</v>
      </c>
      <c r="BN46" s="11" t="s">
        <v>13</v>
      </c>
      <c r="BO46" s="12"/>
      <c r="BP46" s="12">
        <f>BO46/7.5</f>
        <v>0</v>
      </c>
      <c r="BQ46" s="12"/>
      <c r="BR46" s="12">
        <f t="shared" si="301"/>
        <v>0</v>
      </c>
      <c r="BS46" s="12"/>
      <c r="BT46" s="12"/>
      <c r="BU46" s="12"/>
      <c r="BV46" s="12">
        <f>BU46/12</f>
        <v>0</v>
      </c>
      <c r="BW46" s="12"/>
      <c r="BX46" s="12">
        <f>BW46/6</f>
        <v>0</v>
      </c>
      <c r="BY46" s="12"/>
      <c r="BZ46" s="14">
        <f t="shared" ref="BZ46" si="336">BY46/17.5</f>
        <v>0</v>
      </c>
      <c r="CC46" s="11" t="s">
        <v>13</v>
      </c>
      <c r="CD46" s="12"/>
      <c r="CE46" s="12">
        <f>CD46/7.5</f>
        <v>0</v>
      </c>
      <c r="CF46" s="12"/>
      <c r="CG46" s="12">
        <f t="shared" si="302"/>
        <v>0</v>
      </c>
      <c r="CH46" s="12"/>
      <c r="CI46" s="12"/>
      <c r="CJ46" s="12"/>
      <c r="CK46" s="12">
        <f>CJ46/12</f>
        <v>0</v>
      </c>
      <c r="CL46" s="12"/>
      <c r="CM46" s="12">
        <f>CL46/6</f>
        <v>0</v>
      </c>
      <c r="CN46" s="12"/>
      <c r="CO46" s="14">
        <f t="shared" ref="CO46" si="337">CN46/17.5</f>
        <v>0</v>
      </c>
      <c r="CR46" s="11" t="s">
        <v>13</v>
      </c>
      <c r="CS46" s="12">
        <f t="shared" si="260"/>
        <v>24.582000000000001</v>
      </c>
      <c r="CT46" s="12">
        <f>CS46/7.5</f>
        <v>3.2776000000000001</v>
      </c>
      <c r="CU46" s="12">
        <f t="shared" si="261"/>
        <v>24.582999999999998</v>
      </c>
      <c r="CV46" s="12">
        <f t="shared" si="303"/>
        <v>1.22915</v>
      </c>
      <c r="CW46" s="12"/>
      <c r="CX46" s="12"/>
      <c r="CY46" s="12">
        <f t="shared" si="262"/>
        <v>24.672000000000001</v>
      </c>
      <c r="CZ46" s="12">
        <f>CY46/12</f>
        <v>2.056</v>
      </c>
      <c r="DA46" s="12">
        <f t="shared" si="263"/>
        <v>0</v>
      </c>
      <c r="DB46" s="12">
        <f>DA46/6</f>
        <v>0</v>
      </c>
      <c r="DC46" s="12">
        <f t="shared" si="264"/>
        <v>15.731</v>
      </c>
      <c r="DD46" s="14">
        <f t="shared" ref="DD46" si="338">DC46/17.5</f>
        <v>0.89891428571428567</v>
      </c>
      <c r="DG46" s="11" t="s">
        <v>13</v>
      </c>
      <c r="DH46" s="12"/>
      <c r="DI46" s="12">
        <f>DH46/7.5</f>
        <v>0</v>
      </c>
      <c r="DJ46" s="12"/>
      <c r="DK46" s="12">
        <f t="shared" si="304"/>
        <v>0</v>
      </c>
      <c r="DL46" s="12"/>
      <c r="DM46" s="12"/>
      <c r="DN46" s="12"/>
      <c r="DO46" s="12">
        <f>DN46/12</f>
        <v>0</v>
      </c>
      <c r="DP46" s="12"/>
      <c r="DQ46" s="12">
        <f>DP46/6</f>
        <v>0</v>
      </c>
      <c r="DR46" s="12"/>
      <c r="DS46" s="14">
        <f t="shared" ref="DS46" si="339">DR46/17.5</f>
        <v>0</v>
      </c>
      <c r="DV46" s="11" t="s">
        <v>13</v>
      </c>
      <c r="DW46" s="12">
        <v>65.554000000000002</v>
      </c>
      <c r="DX46" s="12">
        <f>DW46/7.5</f>
        <v>8.7405333333333335</v>
      </c>
      <c r="DY46" s="12">
        <v>47.55</v>
      </c>
      <c r="DZ46" s="12">
        <f t="shared" si="305"/>
        <v>2.3774999999999999</v>
      </c>
      <c r="EA46" s="12"/>
      <c r="EB46" s="12"/>
      <c r="EC46" s="12">
        <v>16.62</v>
      </c>
      <c r="ED46" s="12">
        <f>EC46/12</f>
        <v>1.385</v>
      </c>
      <c r="EE46" s="12">
        <v>19.593</v>
      </c>
      <c r="EF46" s="12">
        <f>EE46/6</f>
        <v>3.2654999999999998</v>
      </c>
      <c r="EG46" s="12"/>
      <c r="EH46" s="14">
        <f t="shared" ref="EH46" si="340">EG46/17.5</f>
        <v>0</v>
      </c>
      <c r="EK46" s="11" t="s">
        <v>13</v>
      </c>
      <c r="EL46" s="12"/>
      <c r="EM46" s="12">
        <f>EL46/7.5</f>
        <v>0</v>
      </c>
      <c r="EN46" s="12"/>
      <c r="EO46" s="12">
        <f t="shared" si="306"/>
        <v>0</v>
      </c>
      <c r="EP46" s="12"/>
      <c r="EQ46" s="12"/>
      <c r="ER46" s="12">
        <v>15.805</v>
      </c>
      <c r="ES46" s="12">
        <f>ER46/12</f>
        <v>1.3170833333333334</v>
      </c>
      <c r="ET46" s="12"/>
      <c r="EU46" s="12">
        <f>ET46/6</f>
        <v>0</v>
      </c>
      <c r="EV46" s="12"/>
      <c r="EW46" s="14">
        <f t="shared" ref="EW46" si="341">EV46/17.5</f>
        <v>0</v>
      </c>
      <c r="EZ46" s="11" t="s">
        <v>13</v>
      </c>
      <c r="FA46" s="12"/>
      <c r="FB46" s="12">
        <f>FA46/7.5</f>
        <v>0</v>
      </c>
      <c r="FC46" s="12"/>
      <c r="FD46" s="12">
        <f t="shared" si="307"/>
        <v>0</v>
      </c>
      <c r="FE46" s="12"/>
      <c r="FF46" s="12"/>
      <c r="FG46" s="12"/>
      <c r="FH46" s="12">
        <f>FG46/12</f>
        <v>0</v>
      </c>
      <c r="FI46" s="12"/>
      <c r="FJ46" s="12">
        <f>FI46/6</f>
        <v>0</v>
      </c>
      <c r="FK46" s="12"/>
      <c r="FL46" s="14">
        <f t="shared" ref="FL46" si="342">FK46/17.5</f>
        <v>0</v>
      </c>
      <c r="FO46" s="11" t="s">
        <v>13</v>
      </c>
      <c r="FP46" s="12"/>
      <c r="FQ46" s="12">
        <f>FP46/7.5</f>
        <v>0</v>
      </c>
      <c r="FR46" s="12"/>
      <c r="FS46" s="12">
        <f t="shared" si="308"/>
        <v>0</v>
      </c>
      <c r="FT46" s="12"/>
      <c r="FU46" s="12"/>
      <c r="FV46" s="12"/>
      <c r="FW46" s="12">
        <f>FV46/12</f>
        <v>0</v>
      </c>
      <c r="FX46" s="12"/>
      <c r="FY46" s="12">
        <f>FX46/6</f>
        <v>0</v>
      </c>
      <c r="FZ46" s="12"/>
      <c r="GA46" s="14">
        <f t="shared" ref="GA46" si="343">FZ46/17.5</f>
        <v>0</v>
      </c>
      <c r="GD46" s="11" t="s">
        <v>13</v>
      </c>
      <c r="GE46" s="12">
        <f t="shared" si="265"/>
        <v>65.554000000000002</v>
      </c>
      <c r="GF46" s="12">
        <f>GE46/7.5</f>
        <v>8.7405333333333335</v>
      </c>
      <c r="GG46" s="12">
        <f t="shared" si="266"/>
        <v>47.55</v>
      </c>
      <c r="GH46" s="12">
        <f t="shared" si="309"/>
        <v>2.3774999999999999</v>
      </c>
      <c r="GI46" s="12"/>
      <c r="GJ46" s="12"/>
      <c r="GK46" s="12">
        <f t="shared" si="267"/>
        <v>32.424999999999997</v>
      </c>
      <c r="GL46" s="12">
        <f>GK46/12</f>
        <v>2.7020833333333329</v>
      </c>
      <c r="GM46" s="12">
        <f t="shared" si="268"/>
        <v>19.593</v>
      </c>
      <c r="GN46" s="12">
        <f>GM46/6</f>
        <v>3.2654999999999998</v>
      </c>
      <c r="GO46" s="12">
        <f t="shared" si="269"/>
        <v>0</v>
      </c>
      <c r="GP46" s="14">
        <f t="shared" ref="GP46" si="344">GO46/17.5</f>
        <v>0</v>
      </c>
      <c r="GT46" s="11" t="s">
        <v>13</v>
      </c>
      <c r="GU46" s="12">
        <f t="shared" si="270"/>
        <v>90.135999999999996</v>
      </c>
      <c r="GV46" s="12">
        <f>GU46/7.5</f>
        <v>12.018133333333333</v>
      </c>
      <c r="GW46" s="12">
        <f t="shared" si="271"/>
        <v>72.132999999999996</v>
      </c>
      <c r="GX46" s="12">
        <f t="shared" si="310"/>
        <v>3.6066499999999997</v>
      </c>
      <c r="GY46" s="12"/>
      <c r="GZ46" s="12"/>
      <c r="HA46" s="12">
        <f t="shared" si="272"/>
        <v>57.096999999999994</v>
      </c>
      <c r="HB46" s="12">
        <f>HA46/12</f>
        <v>4.7580833333333326</v>
      </c>
      <c r="HC46" s="12">
        <f t="shared" si="273"/>
        <v>19.593</v>
      </c>
      <c r="HD46" s="12">
        <f>HC46/6</f>
        <v>3.2654999999999998</v>
      </c>
      <c r="HE46" s="12">
        <f t="shared" si="274"/>
        <v>15.731</v>
      </c>
      <c r="HF46" s="14">
        <f t="shared" ref="HF46" si="345">HE46/17.5</f>
        <v>0.89891428571428567</v>
      </c>
      <c r="HI46" s="11" t="s">
        <v>13</v>
      </c>
      <c r="HJ46" s="12"/>
      <c r="HK46" s="12">
        <f>HJ46/7.5</f>
        <v>0</v>
      </c>
      <c r="HL46" s="12"/>
      <c r="HM46" s="12">
        <f t="shared" si="311"/>
        <v>0</v>
      </c>
      <c r="HN46" s="12"/>
      <c r="HO46" s="12"/>
      <c r="HP46" s="12"/>
      <c r="HQ46" s="12">
        <f>HP46/12</f>
        <v>0</v>
      </c>
      <c r="HR46" s="12">
        <v>12.715</v>
      </c>
      <c r="HS46" s="12">
        <f>HR46/6</f>
        <v>2.1191666666666666</v>
      </c>
      <c r="HT46" s="12"/>
      <c r="HU46" s="14">
        <f t="shared" ref="HU46" si="346">HT46/17.5</f>
        <v>0</v>
      </c>
      <c r="HY46" s="11" t="s">
        <v>13</v>
      </c>
      <c r="HZ46" s="12">
        <f>11.152+9.883</f>
        <v>21.034999999999997</v>
      </c>
      <c r="IA46" s="12">
        <f>HZ46/7.5</f>
        <v>2.8046666666666664</v>
      </c>
      <c r="IB46" s="12">
        <f>15.5065+15.5065</f>
        <v>31.013000000000002</v>
      </c>
      <c r="IC46" s="12">
        <f t="shared" si="312"/>
        <v>1.5506500000000001</v>
      </c>
      <c r="ID46" s="12"/>
      <c r="IE46" s="12"/>
      <c r="IF46" s="12">
        <f>4.214+19.861</f>
        <v>24.075000000000003</v>
      </c>
      <c r="IG46" s="12">
        <f>IF46/12</f>
        <v>2.0062500000000001</v>
      </c>
      <c r="IH46" s="12">
        <v>9.9380000000000006</v>
      </c>
      <c r="II46" s="12">
        <f>IH46/6</f>
        <v>1.6563333333333334</v>
      </c>
      <c r="IJ46" s="12">
        <f>4.989+4.989</f>
        <v>9.9779999999999998</v>
      </c>
      <c r="IK46" s="14">
        <f t="shared" ref="IK46" si="347">IJ46/17.5</f>
        <v>0.57017142857142855</v>
      </c>
      <c r="IO46" s="11" t="s">
        <v>13</v>
      </c>
      <c r="IP46" s="12"/>
      <c r="IQ46" s="12">
        <f>IP46/7.5</f>
        <v>0</v>
      </c>
      <c r="IR46" s="12">
        <f>10.242+2.1375</f>
        <v>12.3795</v>
      </c>
      <c r="IS46" s="12">
        <f t="shared" si="313"/>
        <v>0.61897500000000005</v>
      </c>
      <c r="IT46" s="12"/>
      <c r="IU46" s="12"/>
      <c r="IV46" s="12">
        <v>16.209</v>
      </c>
      <c r="IW46" s="12">
        <f>IV46/12</f>
        <v>1.3507499999999999</v>
      </c>
      <c r="IX46" s="12">
        <v>23.077000000000002</v>
      </c>
      <c r="IY46" s="12">
        <f>IX46/6</f>
        <v>3.846166666666667</v>
      </c>
      <c r="IZ46" s="12">
        <f>16.4645+6.938</f>
        <v>23.4025</v>
      </c>
      <c r="JA46" s="14">
        <f t="shared" ref="JA46" si="348">IZ46/17.5</f>
        <v>1.3372857142857142</v>
      </c>
      <c r="JE46" s="11" t="s">
        <v>13</v>
      </c>
      <c r="JF46" s="12">
        <v>24.341999999999999</v>
      </c>
      <c r="JG46" s="12">
        <f>JF46/7.5</f>
        <v>3.2456</v>
      </c>
      <c r="JH46" s="12"/>
      <c r="JI46" s="12">
        <f t="shared" si="314"/>
        <v>0</v>
      </c>
      <c r="JJ46" s="12"/>
      <c r="JK46" s="12"/>
      <c r="JL46" s="12"/>
      <c r="JM46" s="12">
        <f>JL46/12</f>
        <v>0</v>
      </c>
      <c r="JN46" s="12"/>
      <c r="JO46" s="12">
        <f>JN46/6</f>
        <v>0</v>
      </c>
      <c r="JP46" s="12">
        <f>2.1375+2.1375</f>
        <v>4.2750000000000004</v>
      </c>
      <c r="JQ46" s="14">
        <f t="shared" ref="JQ46" si="349">JP46/17.5</f>
        <v>0.2442857142857143</v>
      </c>
      <c r="JT46" s="11" t="s">
        <v>13</v>
      </c>
      <c r="JU46" s="12">
        <v>27.364000000000001</v>
      </c>
      <c r="JV46" s="12">
        <f>JU46/7.5</f>
        <v>3.6485333333333334</v>
      </c>
      <c r="JW46" s="12">
        <f>27.1165+14.7525</f>
        <v>41.869</v>
      </c>
      <c r="JX46" s="12">
        <f t="shared" si="315"/>
        <v>2.0934499999999998</v>
      </c>
      <c r="JY46" s="12"/>
      <c r="JZ46" s="12"/>
      <c r="KA46" s="12">
        <v>59.228000000000002</v>
      </c>
      <c r="KB46" s="12">
        <f>KA46/12</f>
        <v>4.9356666666666671</v>
      </c>
      <c r="KC46" s="12">
        <v>59.225000000000001</v>
      </c>
      <c r="KD46" s="12">
        <f>KC46/6</f>
        <v>9.8708333333333336</v>
      </c>
      <c r="KE46" s="12">
        <f>33.3145+33.3145</f>
        <v>66.629000000000005</v>
      </c>
      <c r="KF46" s="14">
        <f t="shared" ref="KF46" si="350">KE46/17.5</f>
        <v>3.8073714285714289</v>
      </c>
      <c r="KI46" s="11" t="s">
        <v>13</v>
      </c>
      <c r="KJ46" s="12"/>
      <c r="KK46" s="12">
        <f>KJ46/7.5</f>
        <v>0</v>
      </c>
      <c r="KL46" s="12"/>
      <c r="KM46" s="12">
        <f t="shared" si="316"/>
        <v>0</v>
      </c>
      <c r="KN46" s="12"/>
      <c r="KO46" s="12"/>
      <c r="KP46" s="12"/>
      <c r="KQ46" s="12">
        <f>KP46/12</f>
        <v>0</v>
      </c>
      <c r="KR46" s="12"/>
      <c r="KS46" s="12">
        <f>KR46/6</f>
        <v>0</v>
      </c>
      <c r="KT46" s="12"/>
      <c r="KU46" s="14">
        <f t="shared" ref="KU46" si="351">KT46/17.5</f>
        <v>0</v>
      </c>
      <c r="KX46" s="11" t="s">
        <v>13</v>
      </c>
      <c r="KY46" s="12">
        <f t="shared" si="275"/>
        <v>72.741</v>
      </c>
      <c r="KZ46" s="12">
        <f>KY46/7.5</f>
        <v>9.6988000000000003</v>
      </c>
      <c r="LA46" s="12">
        <f t="shared" si="276"/>
        <v>85.261499999999998</v>
      </c>
      <c r="LB46" s="12">
        <f t="shared" si="317"/>
        <v>4.2630749999999997</v>
      </c>
      <c r="LC46" s="12"/>
      <c r="LD46" s="12"/>
      <c r="LE46" s="12">
        <f t="shared" si="277"/>
        <v>99.512</v>
      </c>
      <c r="LF46" s="12">
        <f>LE46/12</f>
        <v>8.2926666666666673</v>
      </c>
      <c r="LG46" s="12">
        <f t="shared" si="278"/>
        <v>104.95500000000001</v>
      </c>
      <c r="LH46" s="12">
        <f>LG46/6</f>
        <v>17.492500000000003</v>
      </c>
      <c r="LI46" s="12">
        <f t="shared" si="279"/>
        <v>104.28450000000001</v>
      </c>
      <c r="LJ46" s="14">
        <f t="shared" ref="LJ46" si="352">LI46/17.5</f>
        <v>5.9591142857142865</v>
      </c>
      <c r="LN46" s="11" t="s">
        <v>13</v>
      </c>
      <c r="LO46" s="12">
        <f t="shared" si="280"/>
        <v>162.87700000000001</v>
      </c>
      <c r="LP46" s="12">
        <f>LO46/7.5</f>
        <v>21.716933333333333</v>
      </c>
      <c r="LQ46" s="12">
        <f t="shared" si="281"/>
        <v>157.39449999999999</v>
      </c>
      <c r="LR46" s="12">
        <f t="shared" si="318"/>
        <v>7.8697249999999999</v>
      </c>
      <c r="LS46" s="12"/>
      <c r="LT46" s="12"/>
      <c r="LU46" s="12">
        <f t="shared" si="282"/>
        <v>156.60899999999998</v>
      </c>
      <c r="LV46" s="12">
        <f>LU46/12</f>
        <v>13.050749999999999</v>
      </c>
      <c r="LW46" s="12">
        <f t="shared" si="283"/>
        <v>124.54800000000002</v>
      </c>
      <c r="LX46" s="12">
        <f>LW46/6</f>
        <v>20.758000000000003</v>
      </c>
      <c r="LY46" s="12">
        <f t="shared" si="284"/>
        <v>120.0155</v>
      </c>
      <c r="LZ46" s="14">
        <f t="shared" ref="LZ46" si="353">LY46/17.5</f>
        <v>6.858028571428572</v>
      </c>
      <c r="MC46" s="11" t="s">
        <v>13</v>
      </c>
      <c r="MD46" s="57">
        <v>13.21</v>
      </c>
      <c r="ME46" s="12">
        <f>MD46/7.5</f>
        <v>1.7613333333333334</v>
      </c>
      <c r="MF46" s="12"/>
      <c r="MG46" s="12">
        <f t="shared" si="319"/>
        <v>0</v>
      </c>
      <c r="MH46" s="12"/>
      <c r="MI46" s="12"/>
      <c r="MJ46" s="12">
        <v>3.645</v>
      </c>
      <c r="MK46" s="12">
        <f>MJ46/12</f>
        <v>0.30375000000000002</v>
      </c>
      <c r="ML46" s="12">
        <v>15</v>
      </c>
      <c r="MM46" s="12">
        <f>ML46/6</f>
        <v>2.5</v>
      </c>
      <c r="MN46" s="12">
        <v>27.364000000000001</v>
      </c>
      <c r="MO46" s="14">
        <f t="shared" ref="MO46" si="354">MN46/17.5</f>
        <v>1.5636571428571429</v>
      </c>
      <c r="MS46" s="11" t="s">
        <v>13</v>
      </c>
      <c r="MT46" s="12"/>
      <c r="MU46" s="12">
        <f>MT46/7.5</f>
        <v>0</v>
      </c>
      <c r="MV46" s="12"/>
      <c r="MW46" s="12">
        <f t="shared" si="320"/>
        <v>0</v>
      </c>
      <c r="MX46" s="12"/>
      <c r="MY46" s="12"/>
      <c r="MZ46" s="12"/>
      <c r="NA46" s="12">
        <f>MZ46/12</f>
        <v>0</v>
      </c>
      <c r="NB46" s="12"/>
      <c r="NC46" s="12">
        <f>NB46/6</f>
        <v>0</v>
      </c>
      <c r="ND46" s="12"/>
      <c r="NE46" s="14">
        <f t="shared" ref="NE46" si="355">ND46/17.5</f>
        <v>0</v>
      </c>
      <c r="NI46" s="11" t="s">
        <v>13</v>
      </c>
      <c r="NJ46" s="12">
        <v>7.5540000000000003</v>
      </c>
      <c r="NK46" s="12">
        <f>NJ46/7.5</f>
        <v>1.0072000000000001</v>
      </c>
      <c r="NL46" s="12"/>
      <c r="NM46" s="12">
        <f t="shared" si="321"/>
        <v>0</v>
      </c>
      <c r="NN46" s="12"/>
      <c r="NO46" s="12"/>
      <c r="NP46" s="12"/>
      <c r="NQ46" s="12">
        <f>NP46/12</f>
        <v>0</v>
      </c>
      <c r="NR46" s="12"/>
      <c r="NS46" s="12">
        <f>NR46/6</f>
        <v>0</v>
      </c>
      <c r="NT46" s="12"/>
      <c r="NU46" s="14">
        <f t="shared" ref="NU46" si="356">NT46/17.5</f>
        <v>0</v>
      </c>
      <c r="NY46" s="11" t="s">
        <v>13</v>
      </c>
      <c r="NZ46" s="12"/>
      <c r="OA46" s="12">
        <f>NZ46/7.5</f>
        <v>0</v>
      </c>
      <c r="OB46" s="12"/>
      <c r="OC46" s="12">
        <f t="shared" si="322"/>
        <v>0</v>
      </c>
      <c r="OD46" s="12"/>
      <c r="OE46" s="12"/>
      <c r="OF46" s="12">
        <v>25.829000000000001</v>
      </c>
      <c r="OG46" s="12">
        <f>OF46/12</f>
        <v>2.1524166666666669</v>
      </c>
      <c r="OH46" s="12">
        <v>26.469000000000001</v>
      </c>
      <c r="OI46" s="12">
        <f>OH46/6</f>
        <v>4.4115000000000002</v>
      </c>
      <c r="OJ46" s="12">
        <v>3.9620000000000002</v>
      </c>
      <c r="OK46" s="14">
        <f t="shared" ref="OK46" si="357">OJ46/17.5</f>
        <v>0.22640000000000002</v>
      </c>
      <c r="ON46" s="11" t="s">
        <v>13</v>
      </c>
      <c r="OO46" s="12">
        <v>11.215</v>
      </c>
      <c r="OP46" s="12">
        <f>OO46/7.5</f>
        <v>1.4953333333333334</v>
      </c>
      <c r="OQ46" s="12"/>
      <c r="OR46" s="12">
        <f t="shared" si="323"/>
        <v>0</v>
      </c>
      <c r="OS46" s="12"/>
      <c r="OT46" s="12"/>
      <c r="OU46" s="12"/>
      <c r="OV46" s="12">
        <f>OU46/12</f>
        <v>0</v>
      </c>
      <c r="OW46" s="12"/>
      <c r="OX46" s="12">
        <f>OW46/6</f>
        <v>0</v>
      </c>
      <c r="OY46" s="12">
        <v>8.3000000000000004E-2</v>
      </c>
      <c r="OZ46" s="14">
        <f t="shared" ref="OZ46" si="358">OY46/17.5</f>
        <v>4.7428571428571433E-3</v>
      </c>
      <c r="PE46" s="11" t="s">
        <v>13</v>
      </c>
      <c r="PF46" s="12">
        <f t="shared" si="285"/>
        <v>31.978999999999999</v>
      </c>
      <c r="PG46" s="12">
        <f>PF46/7.5</f>
        <v>4.2638666666666669</v>
      </c>
      <c r="PH46" s="12">
        <f t="shared" si="286"/>
        <v>0</v>
      </c>
      <c r="PI46" s="12">
        <f t="shared" si="324"/>
        <v>0</v>
      </c>
      <c r="PJ46" s="12">
        <f t="shared" si="287"/>
        <v>0</v>
      </c>
      <c r="PK46" s="12"/>
      <c r="PL46" s="12">
        <f t="shared" si="249"/>
        <v>29.474</v>
      </c>
      <c r="PM46" s="12">
        <f>PL46/12</f>
        <v>2.4561666666666668</v>
      </c>
      <c r="PN46" s="12">
        <f t="shared" si="250"/>
        <v>41.469000000000001</v>
      </c>
      <c r="PO46" s="12">
        <f>PN46/6</f>
        <v>6.9115000000000002</v>
      </c>
      <c r="PP46" s="12">
        <f t="shared" si="251"/>
        <v>31.408999999999999</v>
      </c>
      <c r="PQ46" s="14">
        <f t="shared" ref="PQ46" si="359">PP46/17.5</f>
        <v>1.7948</v>
      </c>
      <c r="PT46" s="11" t="s">
        <v>13</v>
      </c>
      <c r="PU46" s="12">
        <f t="shared" si="288"/>
        <v>194.85599999999999</v>
      </c>
      <c r="PV46" s="12">
        <f>PU46/7.5</f>
        <v>25.980799999999999</v>
      </c>
      <c r="PW46" s="12">
        <f t="shared" si="289"/>
        <v>157.39449999999999</v>
      </c>
      <c r="PX46" s="12">
        <f t="shared" si="325"/>
        <v>7.8697249999999999</v>
      </c>
      <c r="PY46" s="12">
        <f t="shared" si="290"/>
        <v>0</v>
      </c>
      <c r="PZ46" s="12"/>
      <c r="QA46" s="12">
        <f t="shared" si="291"/>
        <v>186.08299999999997</v>
      </c>
      <c r="QB46" s="12">
        <f>QA46/12</f>
        <v>15.506916666666664</v>
      </c>
      <c r="QC46" s="12">
        <f t="shared" si="292"/>
        <v>166.01700000000002</v>
      </c>
      <c r="QD46" s="12">
        <f>QC46/6</f>
        <v>27.669500000000003</v>
      </c>
      <c r="QE46" s="12">
        <f t="shared" si="293"/>
        <v>151.42449999999999</v>
      </c>
      <c r="QF46" s="14">
        <f t="shared" ref="QF46" si="360">QE46/17.5</f>
        <v>8.6528285714285715</v>
      </c>
      <c r="QI46" s="11" t="s">
        <v>13</v>
      </c>
      <c r="QJ46" s="12">
        <v>17.783000000000001</v>
      </c>
      <c r="QK46" s="12">
        <f>QJ46/7.5</f>
        <v>2.3710666666666667</v>
      </c>
      <c r="QL46" s="12">
        <f>16.5255+16.5255</f>
        <v>33.051000000000002</v>
      </c>
      <c r="QM46" s="12">
        <f t="shared" si="326"/>
        <v>1.6525500000000002</v>
      </c>
      <c r="QN46" s="12"/>
      <c r="QO46" s="12"/>
      <c r="QP46" s="12">
        <v>41.268999999999998</v>
      </c>
      <c r="QQ46" s="12">
        <f>QP46/12</f>
        <v>3.439083333333333</v>
      </c>
      <c r="QR46" s="12">
        <v>11.215</v>
      </c>
      <c r="QS46" s="12">
        <f>QR46/6</f>
        <v>1.8691666666666666</v>
      </c>
      <c r="QT46" s="12">
        <f>5.6075+5.6075</f>
        <v>11.215</v>
      </c>
      <c r="QU46" s="14">
        <f t="shared" ref="QU46" si="361">QT46/17.5</f>
        <v>0.6408571428571429</v>
      </c>
      <c r="QX46" s="11" t="s">
        <v>13</v>
      </c>
      <c r="QY46" s="12">
        <v>22.571999999999999</v>
      </c>
      <c r="QZ46" s="12">
        <f>QY46/7.5</f>
        <v>3.0095999999999998</v>
      </c>
      <c r="RA46" s="12">
        <f>11.286+33.2635</f>
        <v>44.549500000000002</v>
      </c>
      <c r="RB46" s="12">
        <f t="shared" si="327"/>
        <v>2.2274750000000001</v>
      </c>
      <c r="RC46" s="12"/>
      <c r="RD46" s="12"/>
      <c r="RE46" s="12">
        <v>2.9969999999999999</v>
      </c>
      <c r="RF46" s="12">
        <f>RE46/12</f>
        <v>0.24975</v>
      </c>
      <c r="RG46" s="12">
        <v>18.353999999999999</v>
      </c>
      <c r="RH46" s="12">
        <f>RG46/6</f>
        <v>3.0589999999999997</v>
      </c>
      <c r="RI46" s="12">
        <f>17.445+15.027</f>
        <v>32.472000000000001</v>
      </c>
      <c r="RJ46" s="14">
        <f t="shared" ref="RJ46" si="362">RI46/17.5</f>
        <v>1.8555428571428572</v>
      </c>
      <c r="RM46" s="11" t="s">
        <v>13</v>
      </c>
      <c r="RN46" s="12">
        <v>28.608000000000001</v>
      </c>
      <c r="RO46" s="12">
        <f>RN46/7.5</f>
        <v>3.8144</v>
      </c>
      <c r="RP46" s="12">
        <f>10.911+12.115</f>
        <v>23.026</v>
      </c>
      <c r="RQ46" s="12">
        <f t="shared" si="328"/>
        <v>1.1513</v>
      </c>
      <c r="RR46" s="12"/>
      <c r="RS46" s="12"/>
      <c r="RT46" s="12">
        <f>66.019+17.783</f>
        <v>83.802000000000007</v>
      </c>
      <c r="RU46" s="12">
        <f>RT46/12</f>
        <v>6.9835000000000003</v>
      </c>
      <c r="RV46" s="12">
        <v>30.821999999999999</v>
      </c>
      <c r="RW46" s="12">
        <f>RV46/6</f>
        <v>5.1369999999999996</v>
      </c>
      <c r="RX46" s="12">
        <f>11.286+11.286</f>
        <v>22.571999999999999</v>
      </c>
      <c r="RY46" s="14">
        <f t="shared" ref="RY46" si="363">RX46/17.5</f>
        <v>1.2898285714285713</v>
      </c>
      <c r="SB46" s="11" t="s">
        <v>13</v>
      </c>
      <c r="SC46" s="12">
        <v>35.872</v>
      </c>
      <c r="SD46" s="12">
        <f>SC46/7.5</f>
        <v>4.7829333333333333</v>
      </c>
      <c r="SE46" s="12">
        <f>15.9805+15.9805+16.4485</f>
        <v>48.409499999999994</v>
      </c>
      <c r="SF46" s="12">
        <f t="shared" si="329"/>
        <v>2.4204749999999997</v>
      </c>
      <c r="SG46" s="12"/>
      <c r="SH46" s="12"/>
      <c r="SI46" s="12">
        <v>47.48</v>
      </c>
      <c r="SJ46" s="12">
        <f>SI46/12</f>
        <v>3.9566666666666666</v>
      </c>
      <c r="SK46" s="12">
        <v>34.597000000000001</v>
      </c>
      <c r="SL46" s="12">
        <f>SK46/6</f>
        <v>5.7661666666666669</v>
      </c>
      <c r="SM46" s="12">
        <f>7.7595+34.6415+43.0005</f>
        <v>85.401499999999999</v>
      </c>
      <c r="SN46" s="14">
        <f t="shared" ref="SN46" si="364">SM46/17.5</f>
        <v>4.8800857142857144</v>
      </c>
      <c r="SQ46" s="11" t="s">
        <v>13</v>
      </c>
      <c r="SR46" s="12">
        <v>51.518999999999998</v>
      </c>
      <c r="SS46" s="12">
        <f>SR46/7.5</f>
        <v>6.8692000000000002</v>
      </c>
      <c r="ST46" s="12">
        <f>15.4605+15.4605+1.9555</f>
        <v>32.8765</v>
      </c>
      <c r="SU46" s="12">
        <f t="shared" si="330"/>
        <v>1.6438250000000001</v>
      </c>
      <c r="SV46" s="12"/>
      <c r="SW46" s="12"/>
      <c r="SX46" s="12"/>
      <c r="SY46" s="12">
        <f>SX46/12</f>
        <v>0</v>
      </c>
      <c r="SZ46" s="12"/>
      <c r="TA46" s="12">
        <f>SZ46/6</f>
        <v>0</v>
      </c>
      <c r="TB46" s="12">
        <v>26.625</v>
      </c>
      <c r="TC46" s="14">
        <f t="shared" ref="TC46" si="365">TB46/17.5</f>
        <v>1.5214285714285714</v>
      </c>
      <c r="TH46" s="11" t="s">
        <v>13</v>
      </c>
      <c r="TI46" s="12">
        <f t="shared" si="294"/>
        <v>156.35399999999998</v>
      </c>
      <c r="TJ46" s="12">
        <f>TI46/7.5</f>
        <v>20.847199999999997</v>
      </c>
      <c r="TK46" s="12">
        <f t="shared" si="295"/>
        <v>181.91250000000002</v>
      </c>
      <c r="TL46" s="12">
        <f t="shared" si="331"/>
        <v>9.0956250000000018</v>
      </c>
      <c r="TM46" s="12">
        <f t="shared" si="252"/>
        <v>0</v>
      </c>
      <c r="TN46" s="12"/>
      <c r="TO46" s="12">
        <f t="shared" si="253"/>
        <v>175.548</v>
      </c>
      <c r="TP46" s="12">
        <f>TO46/12</f>
        <v>14.629</v>
      </c>
      <c r="TQ46" s="12">
        <f t="shared" si="254"/>
        <v>94.988</v>
      </c>
      <c r="TR46" s="12">
        <f>TQ46/6</f>
        <v>15.831333333333333</v>
      </c>
      <c r="TS46" s="12">
        <f t="shared" si="255"/>
        <v>178.28550000000001</v>
      </c>
      <c r="TT46" s="14">
        <f t="shared" ref="TT46" si="366">TS46/17.5</f>
        <v>10.187742857142858</v>
      </c>
      <c r="TW46" s="11" t="s">
        <v>13</v>
      </c>
      <c r="TX46" s="12">
        <f t="shared" si="296"/>
        <v>351.21</v>
      </c>
      <c r="TY46" s="12">
        <f>TX46/7.5</f>
        <v>46.827999999999996</v>
      </c>
      <c r="TZ46" s="12">
        <f t="shared" si="297"/>
        <v>339.30700000000002</v>
      </c>
      <c r="UA46" s="12">
        <f t="shared" si="332"/>
        <v>16.965350000000001</v>
      </c>
      <c r="UB46" s="12">
        <f t="shared" si="256"/>
        <v>0</v>
      </c>
      <c r="UC46" s="12"/>
      <c r="UD46" s="12">
        <f t="shared" si="257"/>
        <v>361.63099999999997</v>
      </c>
      <c r="UE46" s="12">
        <f>UD46/12</f>
        <v>30.135916666666663</v>
      </c>
      <c r="UF46" s="12">
        <f t="shared" si="258"/>
        <v>261.005</v>
      </c>
      <c r="UG46" s="12">
        <f>UF46/6</f>
        <v>43.500833333333333</v>
      </c>
      <c r="UH46" s="12">
        <f t="shared" si="259"/>
        <v>329.71000000000004</v>
      </c>
      <c r="UI46" s="14">
        <f t="shared" ref="UI46" si="367">UH46/17.5</f>
        <v>18.84057142857143</v>
      </c>
    </row>
    <row r="47" spans="18:555" x14ac:dyDescent="0.25">
      <c r="R47" s="11" t="s">
        <v>14</v>
      </c>
      <c r="S47" s="12"/>
      <c r="T47" s="12">
        <f>S47/5</f>
        <v>0</v>
      </c>
      <c r="U47" s="12">
        <v>18.471499999999999</v>
      </c>
      <c r="V47" s="12">
        <f t="shared" si="298"/>
        <v>0.92357499999999992</v>
      </c>
      <c r="W47" s="12">
        <v>18.471499999999999</v>
      </c>
      <c r="X47" s="12">
        <f>W47/30</f>
        <v>0.61571666666666658</v>
      </c>
      <c r="Y47" s="12">
        <v>24.291</v>
      </c>
      <c r="Z47" s="12">
        <f>Y47/10</f>
        <v>2.4291</v>
      </c>
      <c r="AA47" s="12"/>
      <c r="AB47" s="12">
        <f>AA47/3</f>
        <v>0</v>
      </c>
      <c r="AC47" s="12">
        <v>31.294</v>
      </c>
      <c r="AD47" s="14">
        <f>AC47/17.5</f>
        <v>1.7882285714285715</v>
      </c>
      <c r="AH47" s="11" t="s">
        <v>14</v>
      </c>
      <c r="AI47" s="12"/>
      <c r="AJ47" s="12">
        <f>AI47/5</f>
        <v>0</v>
      </c>
      <c r="AK47" s="12"/>
      <c r="AL47" s="12">
        <f t="shared" si="299"/>
        <v>0</v>
      </c>
      <c r="AM47" s="12"/>
      <c r="AN47" s="12">
        <f>AM47/30</f>
        <v>0</v>
      </c>
      <c r="AO47" s="12">
        <v>38.42</v>
      </c>
      <c r="AP47" s="12">
        <f>AO47/10</f>
        <v>3.8420000000000001</v>
      </c>
      <c r="AQ47" s="12"/>
      <c r="AR47" s="12">
        <f>AQ47/3</f>
        <v>0</v>
      </c>
      <c r="AS47" s="12"/>
      <c r="AT47" s="14">
        <f>AS47/17.5</f>
        <v>0</v>
      </c>
      <c r="AX47" s="11" t="s">
        <v>14</v>
      </c>
      <c r="AY47" s="12"/>
      <c r="AZ47" s="12">
        <f>AY47/5</f>
        <v>0</v>
      </c>
      <c r="BA47" s="12"/>
      <c r="BB47" s="12">
        <f t="shared" si="300"/>
        <v>0</v>
      </c>
      <c r="BC47" s="12"/>
      <c r="BD47" s="12">
        <f>BC47/30</f>
        <v>0</v>
      </c>
      <c r="BE47" s="12"/>
      <c r="BF47" s="12">
        <f>BE47/10</f>
        <v>0</v>
      </c>
      <c r="BG47" s="12"/>
      <c r="BH47" s="12">
        <f>BG47/3</f>
        <v>0</v>
      </c>
      <c r="BI47" s="12"/>
      <c r="BJ47" s="14">
        <f>BI47/17.5</f>
        <v>0</v>
      </c>
      <c r="BN47" s="11" t="s">
        <v>14</v>
      </c>
      <c r="BO47" s="12"/>
      <c r="BP47" s="12">
        <f>BO47/5</f>
        <v>0</v>
      </c>
      <c r="BQ47" s="12"/>
      <c r="BR47" s="12">
        <f t="shared" si="301"/>
        <v>0</v>
      </c>
      <c r="BS47" s="12"/>
      <c r="BT47" s="12">
        <f>BS47/30</f>
        <v>0</v>
      </c>
      <c r="BU47" s="12"/>
      <c r="BV47" s="12">
        <f>BU47/10</f>
        <v>0</v>
      </c>
      <c r="BW47" s="12"/>
      <c r="BX47" s="12">
        <f>BW47/3</f>
        <v>0</v>
      </c>
      <c r="BY47" s="12"/>
      <c r="BZ47" s="14">
        <f>BY47/17.5</f>
        <v>0</v>
      </c>
      <c r="CC47" s="11" t="s">
        <v>14</v>
      </c>
      <c r="CD47" s="12"/>
      <c r="CE47" s="12">
        <f>CD47/5</f>
        <v>0</v>
      </c>
      <c r="CF47" s="12"/>
      <c r="CG47" s="12">
        <f t="shared" si="302"/>
        <v>0</v>
      </c>
      <c r="CH47" s="12"/>
      <c r="CI47" s="12">
        <f>CH47/30</f>
        <v>0</v>
      </c>
      <c r="CJ47" s="12"/>
      <c r="CK47" s="12">
        <f>CJ47/10</f>
        <v>0</v>
      </c>
      <c r="CL47" s="12"/>
      <c r="CM47" s="12">
        <f>CL47/3</f>
        <v>0</v>
      </c>
      <c r="CN47" s="12"/>
      <c r="CO47" s="14">
        <f>CN47/17.5</f>
        <v>0</v>
      </c>
      <c r="CR47" s="11" t="s">
        <v>14</v>
      </c>
      <c r="CS47" s="12">
        <f t="shared" si="260"/>
        <v>0</v>
      </c>
      <c r="CT47" s="12">
        <f>CS47/5</f>
        <v>0</v>
      </c>
      <c r="CU47" s="12">
        <f t="shared" si="261"/>
        <v>18.471499999999999</v>
      </c>
      <c r="CV47" s="12">
        <f t="shared" si="303"/>
        <v>0.92357499999999992</v>
      </c>
      <c r="CW47" s="12">
        <f t="shared" ref="CW47:CW50" si="368">CH47+BS47+BC47+AM47+W47</f>
        <v>18.471499999999999</v>
      </c>
      <c r="CX47" s="12">
        <f>CW47/30</f>
        <v>0.61571666666666658</v>
      </c>
      <c r="CY47" s="12">
        <f t="shared" si="262"/>
        <v>62.710999999999999</v>
      </c>
      <c r="CZ47" s="12">
        <f>CY47/10</f>
        <v>6.2710999999999997</v>
      </c>
      <c r="DA47" s="12">
        <f t="shared" si="263"/>
        <v>0</v>
      </c>
      <c r="DB47" s="12">
        <f>DA47/3</f>
        <v>0</v>
      </c>
      <c r="DC47" s="12">
        <f t="shared" si="264"/>
        <v>31.294</v>
      </c>
      <c r="DD47" s="14">
        <f>DC47/17.5</f>
        <v>1.7882285714285715</v>
      </c>
      <c r="DG47" s="11" t="s">
        <v>14</v>
      </c>
      <c r="DH47" s="12"/>
      <c r="DI47" s="12">
        <f>DH47/5</f>
        <v>0</v>
      </c>
      <c r="DJ47" s="12"/>
      <c r="DK47" s="12">
        <f t="shared" si="304"/>
        <v>0</v>
      </c>
      <c r="DL47" s="12"/>
      <c r="DM47" s="12">
        <f>DL47/30</f>
        <v>0</v>
      </c>
      <c r="DN47" s="12"/>
      <c r="DO47" s="12">
        <f>DN47/10</f>
        <v>0</v>
      </c>
      <c r="DP47" s="12"/>
      <c r="DQ47" s="12">
        <f>DP47/3</f>
        <v>0</v>
      </c>
      <c r="DR47" s="12"/>
      <c r="DS47" s="14">
        <f>DR47/17.5</f>
        <v>0</v>
      </c>
      <c r="DV47" s="11" t="s">
        <v>14</v>
      </c>
      <c r="DW47" s="12">
        <v>3.7440000000000002</v>
      </c>
      <c r="DX47" s="12">
        <f>DW47/5</f>
        <v>0.74880000000000002</v>
      </c>
      <c r="DY47" s="12">
        <v>1.8720000000000001</v>
      </c>
      <c r="DZ47" s="12">
        <f t="shared" si="305"/>
        <v>9.3600000000000003E-2</v>
      </c>
      <c r="EA47" s="12">
        <v>1.8720000000000001</v>
      </c>
      <c r="EB47" s="12">
        <f>EA47/30</f>
        <v>6.2400000000000004E-2</v>
      </c>
      <c r="EC47" s="12"/>
      <c r="ED47" s="12">
        <f>EC47/10</f>
        <v>0</v>
      </c>
      <c r="EE47" s="12"/>
      <c r="EF47" s="12">
        <f>EE47/3</f>
        <v>0</v>
      </c>
      <c r="EG47" s="12"/>
      <c r="EH47" s="14">
        <f>EG47/17.5</f>
        <v>0</v>
      </c>
      <c r="EK47" s="11" t="s">
        <v>14</v>
      </c>
      <c r="EL47" s="12"/>
      <c r="EM47" s="12">
        <f>EL47/4.5</f>
        <v>0</v>
      </c>
      <c r="EN47" s="12">
        <v>47.930999999999997</v>
      </c>
      <c r="EO47" s="12">
        <f t="shared" si="306"/>
        <v>2.39655</v>
      </c>
      <c r="EP47" s="12">
        <v>47.930999999999997</v>
      </c>
      <c r="EQ47" s="12">
        <f>EP47/30</f>
        <v>1.5976999999999999</v>
      </c>
      <c r="ER47" s="12">
        <v>47.930999999999997</v>
      </c>
      <c r="ES47" s="12">
        <f>ER47/10</f>
        <v>4.7930999999999999</v>
      </c>
      <c r="ET47" s="12"/>
      <c r="EU47" s="12">
        <f>ET47/3</f>
        <v>0</v>
      </c>
      <c r="EV47" s="12"/>
      <c r="EW47" s="14">
        <f>EV47/17.5</f>
        <v>0</v>
      </c>
      <c r="EZ47" s="11" t="s">
        <v>14</v>
      </c>
      <c r="FA47" s="12"/>
      <c r="FB47" s="12">
        <f>FA47/4.5</f>
        <v>0</v>
      </c>
      <c r="FC47" s="12"/>
      <c r="FD47" s="12">
        <f t="shared" si="307"/>
        <v>0</v>
      </c>
      <c r="FE47" s="12"/>
      <c r="FF47" s="12">
        <f>FE47/30</f>
        <v>0</v>
      </c>
      <c r="FG47" s="12"/>
      <c r="FH47" s="12">
        <f>FG47/10</f>
        <v>0</v>
      </c>
      <c r="FI47" s="12"/>
      <c r="FJ47" s="12">
        <f>FI47/3</f>
        <v>0</v>
      </c>
      <c r="FK47" s="12"/>
      <c r="FL47" s="14">
        <f>FK47/17.5</f>
        <v>0</v>
      </c>
      <c r="FO47" s="11" t="s">
        <v>14</v>
      </c>
      <c r="FP47" s="12"/>
      <c r="FQ47" s="12">
        <f>FP47/4.5</f>
        <v>0</v>
      </c>
      <c r="FR47" s="12"/>
      <c r="FS47" s="12">
        <f t="shared" si="308"/>
        <v>0</v>
      </c>
      <c r="FT47" s="12"/>
      <c r="FU47" s="12">
        <f>FT47/30</f>
        <v>0</v>
      </c>
      <c r="FV47" s="12"/>
      <c r="FW47" s="12">
        <f>FV47/10</f>
        <v>0</v>
      </c>
      <c r="FX47" s="12"/>
      <c r="FY47" s="12">
        <f>FX47/3</f>
        <v>0</v>
      </c>
      <c r="FZ47" s="12"/>
      <c r="GA47" s="14">
        <f>FZ47/17.5</f>
        <v>0</v>
      </c>
      <c r="GD47" s="11" t="s">
        <v>14</v>
      </c>
      <c r="GE47" s="12">
        <f t="shared" si="265"/>
        <v>3.7440000000000002</v>
      </c>
      <c r="GF47" s="12">
        <f>GE47/5</f>
        <v>0.74880000000000002</v>
      </c>
      <c r="GG47" s="12">
        <f t="shared" si="266"/>
        <v>49.802999999999997</v>
      </c>
      <c r="GH47" s="12">
        <f t="shared" si="309"/>
        <v>2.4901499999999999</v>
      </c>
      <c r="GI47" s="12">
        <f t="shared" ref="GI47:GI50" si="369">FT47+FE47+EP47+EA47+DL47</f>
        <v>49.802999999999997</v>
      </c>
      <c r="GJ47" s="12">
        <f>GI47/30</f>
        <v>1.6600999999999999</v>
      </c>
      <c r="GK47" s="12">
        <f t="shared" si="267"/>
        <v>47.930999999999997</v>
      </c>
      <c r="GL47" s="12">
        <f>GK47/10</f>
        <v>4.7930999999999999</v>
      </c>
      <c r="GM47" s="12">
        <f t="shared" si="268"/>
        <v>0</v>
      </c>
      <c r="GN47" s="12">
        <f>GM47/3</f>
        <v>0</v>
      </c>
      <c r="GO47" s="12">
        <f t="shared" si="269"/>
        <v>0</v>
      </c>
      <c r="GP47" s="14">
        <f>GO47/17.5</f>
        <v>0</v>
      </c>
      <c r="GT47" s="11" t="s">
        <v>14</v>
      </c>
      <c r="GU47" s="12">
        <f t="shared" si="270"/>
        <v>3.7440000000000002</v>
      </c>
      <c r="GV47" s="12">
        <f>GU47/5</f>
        <v>0.74880000000000002</v>
      </c>
      <c r="GW47" s="12">
        <f t="shared" si="271"/>
        <v>68.274499999999989</v>
      </c>
      <c r="GX47" s="12">
        <f t="shared" si="310"/>
        <v>3.4137249999999995</v>
      </c>
      <c r="GY47" s="12">
        <f t="shared" ref="GY47:GY50" si="370">GI47+CW47</f>
        <v>68.274499999999989</v>
      </c>
      <c r="GZ47" s="12">
        <f>GY47/30</f>
        <v>2.2758166666666662</v>
      </c>
      <c r="HA47" s="12">
        <f t="shared" si="272"/>
        <v>110.642</v>
      </c>
      <c r="HB47" s="12">
        <f>HA47/10</f>
        <v>11.0642</v>
      </c>
      <c r="HC47" s="12">
        <f t="shared" si="273"/>
        <v>0</v>
      </c>
      <c r="HD47" s="12">
        <f>HC47/3</f>
        <v>0</v>
      </c>
      <c r="HE47" s="12">
        <f t="shared" si="274"/>
        <v>31.294</v>
      </c>
      <c r="HF47" s="14">
        <f>HE47/17.5</f>
        <v>1.7882285714285715</v>
      </c>
      <c r="HI47" s="11" t="s">
        <v>14</v>
      </c>
      <c r="HJ47" s="12"/>
      <c r="HK47" s="12">
        <f>HJ47/4.5</f>
        <v>0</v>
      </c>
      <c r="HL47" s="12">
        <v>23.181999999999999</v>
      </c>
      <c r="HM47" s="12">
        <f t="shared" si="311"/>
        <v>1.1591</v>
      </c>
      <c r="HN47" s="12">
        <v>23.181999999999999</v>
      </c>
      <c r="HO47" s="12">
        <f>HN47/30</f>
        <v>0.77273333333333327</v>
      </c>
      <c r="HP47" s="12"/>
      <c r="HQ47" s="12">
        <f>HP47/10</f>
        <v>0</v>
      </c>
      <c r="HR47" s="12">
        <v>31.861000000000001</v>
      </c>
      <c r="HS47" s="12">
        <f>HR47/3</f>
        <v>10.620333333333333</v>
      </c>
      <c r="HT47" s="12">
        <v>34.481000000000002</v>
      </c>
      <c r="HU47" s="14">
        <f>HT47/17.5</f>
        <v>1.9703428571428572</v>
      </c>
      <c r="HY47" s="11" t="s">
        <v>14</v>
      </c>
      <c r="HZ47" s="12"/>
      <c r="IA47" s="12">
        <f>HZ47/4.5</f>
        <v>0</v>
      </c>
      <c r="IB47" s="12"/>
      <c r="IC47" s="12">
        <f t="shared" si="312"/>
        <v>0</v>
      </c>
      <c r="ID47" s="12"/>
      <c r="IE47" s="12">
        <f>ID47/30</f>
        <v>0</v>
      </c>
      <c r="IF47" s="12"/>
      <c r="IG47" s="12">
        <f>IF47/10</f>
        <v>0</v>
      </c>
      <c r="IH47" s="12"/>
      <c r="II47" s="12">
        <f>IH47/3</f>
        <v>0</v>
      </c>
      <c r="IJ47" s="12"/>
      <c r="IK47" s="14">
        <f>IJ47/17.5</f>
        <v>0</v>
      </c>
      <c r="IO47" s="11" t="s">
        <v>14</v>
      </c>
      <c r="IP47" s="12"/>
      <c r="IQ47" s="12">
        <f>IP47/4.5</f>
        <v>0</v>
      </c>
      <c r="IR47" s="12">
        <f>3.599+18.479</f>
        <v>22.077999999999999</v>
      </c>
      <c r="IS47" s="12">
        <f t="shared" si="313"/>
        <v>1.1038999999999999</v>
      </c>
      <c r="IT47" s="12">
        <f>3.599+18.479</f>
        <v>22.077999999999999</v>
      </c>
      <c r="IU47" s="12">
        <f>IT47/30</f>
        <v>0.73593333333333333</v>
      </c>
      <c r="IV47" s="12"/>
      <c r="IW47" s="12">
        <f>IV47/10</f>
        <v>0</v>
      </c>
      <c r="IX47" s="12"/>
      <c r="IY47" s="12">
        <f>IX47/3</f>
        <v>0</v>
      </c>
      <c r="IZ47" s="12"/>
      <c r="JA47" s="14">
        <f>IZ47/17.5</f>
        <v>0</v>
      </c>
      <c r="JE47" s="11" t="s">
        <v>14</v>
      </c>
      <c r="JF47" s="12"/>
      <c r="JG47" s="12">
        <f>JF47/4.5</f>
        <v>0</v>
      </c>
      <c r="JH47" s="12"/>
      <c r="JI47" s="12">
        <f t="shared" si="314"/>
        <v>0</v>
      </c>
      <c r="JJ47" s="12"/>
      <c r="JK47" s="12">
        <f>JJ47/30</f>
        <v>0</v>
      </c>
      <c r="JL47" s="12">
        <v>18.445</v>
      </c>
      <c r="JM47" s="12">
        <f>JL47/10</f>
        <v>1.8445</v>
      </c>
      <c r="JN47" s="12">
        <v>18.445</v>
      </c>
      <c r="JO47" s="12">
        <f>JN47/3</f>
        <v>6.1483333333333334</v>
      </c>
      <c r="JP47" s="12">
        <f>18.8255+18.8255</f>
        <v>37.651000000000003</v>
      </c>
      <c r="JQ47" s="14">
        <f>JP47/17.5</f>
        <v>2.1514857142857147</v>
      </c>
      <c r="JT47" s="11" t="s">
        <v>14</v>
      </c>
      <c r="JU47" s="12"/>
      <c r="JV47" s="12">
        <f>JU47/4.5</f>
        <v>0</v>
      </c>
      <c r="JW47" s="12">
        <f>5.5885+5.5885</f>
        <v>11.177</v>
      </c>
      <c r="JX47" s="12">
        <f t="shared" si="315"/>
        <v>0.55884999999999996</v>
      </c>
      <c r="JY47" s="12">
        <f>5.5885+5.5885</f>
        <v>11.177</v>
      </c>
      <c r="JZ47" s="12">
        <f>JY47/30</f>
        <v>0.37256666666666666</v>
      </c>
      <c r="KA47" s="12"/>
      <c r="KB47" s="12">
        <f>KA47/10</f>
        <v>0</v>
      </c>
      <c r="KC47" s="12"/>
      <c r="KD47" s="12">
        <f>KC47/3</f>
        <v>0</v>
      </c>
      <c r="KE47" s="12"/>
      <c r="KF47" s="14">
        <f>KE47/17.5</f>
        <v>0</v>
      </c>
      <c r="KI47" s="11" t="s">
        <v>14</v>
      </c>
      <c r="KJ47" s="12"/>
      <c r="KK47" s="12">
        <f>KJ47/4.5</f>
        <v>0</v>
      </c>
      <c r="KL47" s="12"/>
      <c r="KM47" s="12">
        <f t="shared" si="316"/>
        <v>0</v>
      </c>
      <c r="KN47" s="12"/>
      <c r="KO47" s="12">
        <f>KN47/30</f>
        <v>0</v>
      </c>
      <c r="KP47" s="12"/>
      <c r="KQ47" s="12">
        <f>KP47/10</f>
        <v>0</v>
      </c>
      <c r="KR47" s="12"/>
      <c r="KS47" s="12">
        <f>KR47/3</f>
        <v>0</v>
      </c>
      <c r="KT47" s="12"/>
      <c r="KU47" s="14">
        <f>KT47/17.5</f>
        <v>0</v>
      </c>
      <c r="KX47" s="11" t="s">
        <v>14</v>
      </c>
      <c r="KY47" s="12">
        <f t="shared" si="275"/>
        <v>0</v>
      </c>
      <c r="KZ47" s="12">
        <f>KY47/5</f>
        <v>0</v>
      </c>
      <c r="LA47" s="12">
        <f t="shared" si="276"/>
        <v>56.436999999999998</v>
      </c>
      <c r="LB47" s="12">
        <f t="shared" si="317"/>
        <v>2.82185</v>
      </c>
      <c r="LC47" s="12">
        <f t="shared" ref="LC47:LC50" si="371">JY47+JJ47+IT47+ID47+HN47</f>
        <v>56.436999999999998</v>
      </c>
      <c r="LD47" s="12">
        <f>LC47/30</f>
        <v>1.8812333333333333</v>
      </c>
      <c r="LE47" s="12">
        <f t="shared" si="277"/>
        <v>18.445</v>
      </c>
      <c r="LF47" s="12">
        <f>LE47/10</f>
        <v>1.8445</v>
      </c>
      <c r="LG47" s="12">
        <f t="shared" si="278"/>
        <v>50.305999999999997</v>
      </c>
      <c r="LH47" s="12">
        <f>LG47/3</f>
        <v>16.768666666666665</v>
      </c>
      <c r="LI47" s="12">
        <f t="shared" si="279"/>
        <v>72.132000000000005</v>
      </c>
      <c r="LJ47" s="14">
        <f>LI47/17.5</f>
        <v>4.1218285714285718</v>
      </c>
      <c r="LN47" s="11" t="s">
        <v>14</v>
      </c>
      <c r="LO47" s="12">
        <f t="shared" si="280"/>
        <v>3.7440000000000002</v>
      </c>
      <c r="LP47" s="12">
        <f>LO47/5</f>
        <v>0.74880000000000002</v>
      </c>
      <c r="LQ47" s="12">
        <f t="shared" si="281"/>
        <v>124.71149999999999</v>
      </c>
      <c r="LR47" s="12">
        <f t="shared" si="318"/>
        <v>6.235574999999999</v>
      </c>
      <c r="LS47" s="12">
        <f t="shared" ref="LS47:LS50" si="372">LC47+GY47</f>
        <v>124.71149999999999</v>
      </c>
      <c r="LT47" s="12">
        <f>LS47/30</f>
        <v>4.1570499999999999</v>
      </c>
      <c r="LU47" s="12">
        <f t="shared" si="282"/>
        <v>129.08699999999999</v>
      </c>
      <c r="LV47" s="12">
        <f>LU47/10</f>
        <v>12.9087</v>
      </c>
      <c r="LW47" s="12">
        <f t="shared" si="283"/>
        <v>50.305999999999997</v>
      </c>
      <c r="LX47" s="12">
        <f>LW47/3</f>
        <v>16.768666666666665</v>
      </c>
      <c r="LY47" s="12">
        <f t="shared" si="284"/>
        <v>103.426</v>
      </c>
      <c r="LZ47" s="14">
        <f>LY47/17.5</f>
        <v>5.9100571428571431</v>
      </c>
      <c r="MC47" s="11" t="s">
        <v>14</v>
      </c>
      <c r="MD47" s="57">
        <v>2.012</v>
      </c>
      <c r="ME47" s="12">
        <f>MD47/4.5</f>
        <v>0.44711111111111113</v>
      </c>
      <c r="MF47" s="12">
        <v>8.1530000000000005</v>
      </c>
      <c r="MG47" s="12">
        <f t="shared" si="319"/>
        <v>0.40765000000000001</v>
      </c>
      <c r="MH47" s="12">
        <v>19.407</v>
      </c>
      <c r="MI47" s="12">
        <f>MH47/30</f>
        <v>0.64690000000000003</v>
      </c>
      <c r="MJ47" s="12">
        <v>11.254</v>
      </c>
      <c r="MK47" s="12">
        <f>MJ47/10</f>
        <v>1.1254</v>
      </c>
      <c r="ML47" s="12">
        <v>22.431000000000001</v>
      </c>
      <c r="MM47" s="12">
        <f>ML47/3</f>
        <v>7.4770000000000003</v>
      </c>
      <c r="MN47" s="12">
        <v>11.177</v>
      </c>
      <c r="MO47" s="14">
        <f>MN47/17.5</f>
        <v>0.6386857142857143</v>
      </c>
      <c r="MS47" s="11" t="s">
        <v>14</v>
      </c>
      <c r="MT47" s="12"/>
      <c r="MU47" s="12">
        <f>MT47/4.5</f>
        <v>0</v>
      </c>
      <c r="MV47" s="12">
        <v>19.286000000000001</v>
      </c>
      <c r="MW47" s="12">
        <f t="shared" si="320"/>
        <v>0.96430000000000005</v>
      </c>
      <c r="MX47" s="12">
        <v>12.010999999999999</v>
      </c>
      <c r="MY47" s="12">
        <f>MX47/30</f>
        <v>0.40036666666666665</v>
      </c>
      <c r="MZ47" s="12"/>
      <c r="NA47" s="12">
        <f>MZ47/10</f>
        <v>0</v>
      </c>
      <c r="NB47" s="12"/>
      <c r="NC47" s="12">
        <f>NB47/3</f>
        <v>0</v>
      </c>
      <c r="ND47" s="12"/>
      <c r="NE47" s="14">
        <f>ND47/17.5</f>
        <v>0</v>
      </c>
      <c r="NI47" s="11" t="s">
        <v>14</v>
      </c>
      <c r="NJ47" s="12"/>
      <c r="NK47" s="12">
        <f>NJ47/4.5</f>
        <v>0</v>
      </c>
      <c r="NL47" s="12">
        <v>12.036</v>
      </c>
      <c r="NM47" s="12">
        <f t="shared" si="321"/>
        <v>0.6018</v>
      </c>
      <c r="NN47" s="12">
        <v>12.036</v>
      </c>
      <c r="NO47" s="12">
        <f>NN47/30</f>
        <v>0.4012</v>
      </c>
      <c r="NP47" s="12"/>
      <c r="NQ47" s="12">
        <f>NP47/10</f>
        <v>0</v>
      </c>
      <c r="NR47" s="12">
        <v>30.434000000000001</v>
      </c>
      <c r="NS47" s="12">
        <f>NR47/3</f>
        <v>10.144666666666668</v>
      </c>
      <c r="NT47" s="12">
        <v>19.286000000000001</v>
      </c>
      <c r="NU47" s="14">
        <f>NT47/17.5</f>
        <v>1.1020571428571428</v>
      </c>
      <c r="NY47" s="11" t="s">
        <v>14</v>
      </c>
      <c r="NZ47" s="12"/>
      <c r="OA47" s="12">
        <f>NZ47/4.5</f>
        <v>0</v>
      </c>
      <c r="OB47" s="12">
        <v>8.1080000000000005</v>
      </c>
      <c r="OC47" s="12">
        <f t="shared" si="322"/>
        <v>0.40540000000000004</v>
      </c>
      <c r="OD47" s="12">
        <v>5.2619999999999996</v>
      </c>
      <c r="OE47" s="12">
        <f>OD47/30</f>
        <v>0.17539999999999997</v>
      </c>
      <c r="OF47" s="12">
        <v>5.2619999999999996</v>
      </c>
      <c r="OG47" s="12">
        <f>OF47/10</f>
        <v>0.5262</v>
      </c>
      <c r="OH47" s="12">
        <v>17.826000000000001</v>
      </c>
      <c r="OI47" s="12">
        <f>OH47/3</f>
        <v>5.9420000000000002</v>
      </c>
      <c r="OJ47" s="12">
        <v>4.8860000000000001</v>
      </c>
      <c r="OK47" s="14">
        <f>OJ47/17.5</f>
        <v>0.2792</v>
      </c>
      <c r="ON47" s="11" t="s">
        <v>14</v>
      </c>
      <c r="OO47" s="12"/>
      <c r="OP47" s="12">
        <f>OO47/4.5</f>
        <v>0</v>
      </c>
      <c r="OQ47" s="12">
        <v>12.680999999999999</v>
      </c>
      <c r="OR47" s="12">
        <f t="shared" si="323"/>
        <v>0.63405</v>
      </c>
      <c r="OS47" s="12">
        <v>12.598000000000001</v>
      </c>
      <c r="OT47" s="12">
        <f>OS47/30</f>
        <v>0.41993333333333338</v>
      </c>
      <c r="OU47" s="12">
        <v>16.361999999999998</v>
      </c>
      <c r="OV47" s="12">
        <f>OU47/10</f>
        <v>1.6361999999999999</v>
      </c>
      <c r="OW47" s="12">
        <v>12.64</v>
      </c>
      <c r="OX47" s="12">
        <f>OW47/3</f>
        <v>4.2133333333333338</v>
      </c>
      <c r="OY47" s="12">
        <v>12.723000000000001</v>
      </c>
      <c r="OZ47" s="14">
        <f>OY47/17.5</f>
        <v>0.72702857142857147</v>
      </c>
      <c r="PE47" s="11" t="s">
        <v>14</v>
      </c>
      <c r="PF47" s="12">
        <f t="shared" si="285"/>
        <v>2.012</v>
      </c>
      <c r="PG47" s="12">
        <f>PF47/5</f>
        <v>0.40239999999999998</v>
      </c>
      <c r="PH47" s="12">
        <f t="shared" si="286"/>
        <v>60.264000000000003</v>
      </c>
      <c r="PI47" s="12">
        <f t="shared" si="324"/>
        <v>3.0132000000000003</v>
      </c>
      <c r="PJ47" s="12">
        <f t="shared" si="287"/>
        <v>61.313999999999993</v>
      </c>
      <c r="PK47" s="12">
        <f>PJ47/30</f>
        <v>2.0437999999999996</v>
      </c>
      <c r="PL47" s="12">
        <f t="shared" si="249"/>
        <v>32.878</v>
      </c>
      <c r="PM47" s="12">
        <f>PL47/10</f>
        <v>3.2877999999999998</v>
      </c>
      <c r="PN47" s="12">
        <f t="shared" si="250"/>
        <v>83.331000000000003</v>
      </c>
      <c r="PO47" s="12">
        <f>PN47/3</f>
        <v>27.777000000000001</v>
      </c>
      <c r="PP47" s="12">
        <f t="shared" si="251"/>
        <v>48.072000000000003</v>
      </c>
      <c r="PQ47" s="14">
        <f>PP47/17.5</f>
        <v>2.7469714285714288</v>
      </c>
      <c r="PT47" s="11" t="s">
        <v>14</v>
      </c>
      <c r="PU47" s="12">
        <f t="shared" si="288"/>
        <v>5.7560000000000002</v>
      </c>
      <c r="PV47" s="12">
        <f>PU47/4.5</f>
        <v>1.2791111111111111</v>
      </c>
      <c r="PW47" s="12">
        <f t="shared" si="289"/>
        <v>184.97549999999998</v>
      </c>
      <c r="PX47" s="12">
        <f t="shared" si="325"/>
        <v>9.2487749999999984</v>
      </c>
      <c r="PY47" s="12">
        <f t="shared" si="290"/>
        <v>186.02549999999997</v>
      </c>
      <c r="PZ47" s="12">
        <f>PY47/30</f>
        <v>6.2008499999999991</v>
      </c>
      <c r="QA47" s="12">
        <f t="shared" si="291"/>
        <v>161.96499999999997</v>
      </c>
      <c r="QB47" s="12">
        <f>QA47/10</f>
        <v>16.196499999999997</v>
      </c>
      <c r="QC47" s="12">
        <f t="shared" si="292"/>
        <v>133.637</v>
      </c>
      <c r="QD47" s="12">
        <f>QC47/3</f>
        <v>44.545666666666669</v>
      </c>
      <c r="QE47" s="12">
        <f t="shared" si="293"/>
        <v>151.49799999999999</v>
      </c>
      <c r="QF47" s="14">
        <f>QE47/17.5</f>
        <v>8.6570285714285706</v>
      </c>
      <c r="QI47" s="11" t="s">
        <v>14</v>
      </c>
      <c r="QJ47" s="12"/>
      <c r="QK47" s="12">
        <f>QJ47/4.5</f>
        <v>0</v>
      </c>
      <c r="QL47" s="12"/>
      <c r="QM47" s="12">
        <f t="shared" si="326"/>
        <v>0</v>
      </c>
      <c r="QN47" s="12"/>
      <c r="QO47" s="12">
        <f>QN47/30</f>
        <v>0</v>
      </c>
      <c r="QP47" s="12"/>
      <c r="QQ47" s="12">
        <f>QP47/10</f>
        <v>0</v>
      </c>
      <c r="QR47" s="12">
        <v>7</v>
      </c>
      <c r="QS47" s="12">
        <f>QR47/3</f>
        <v>2.3333333333333335</v>
      </c>
      <c r="QT47" s="12">
        <f>6.1+14.281</f>
        <v>20.381</v>
      </c>
      <c r="QU47" s="14">
        <f>QT47/17.5</f>
        <v>1.1646285714285713</v>
      </c>
      <c r="QX47" s="11" t="s">
        <v>14</v>
      </c>
      <c r="QY47" s="12"/>
      <c r="QZ47" s="12">
        <f>QY47/4.5</f>
        <v>0</v>
      </c>
      <c r="RA47" s="12">
        <v>17.853000000000002</v>
      </c>
      <c r="RB47" s="12">
        <f t="shared" si="327"/>
        <v>0.89265000000000005</v>
      </c>
      <c r="RC47" s="12">
        <v>17.853000000000002</v>
      </c>
      <c r="RD47" s="12">
        <f>RC47/30</f>
        <v>0.59510000000000007</v>
      </c>
      <c r="RE47" s="12">
        <v>35.706000000000003</v>
      </c>
      <c r="RF47" s="12">
        <f>RE47/10</f>
        <v>3.5706000000000002</v>
      </c>
      <c r="RG47" s="12"/>
      <c r="RH47" s="12">
        <f>RG47/3</f>
        <v>0</v>
      </c>
      <c r="RI47" s="12"/>
      <c r="RJ47" s="14">
        <f>RI47/17.5</f>
        <v>0</v>
      </c>
      <c r="RM47" s="11" t="s">
        <v>14</v>
      </c>
      <c r="RN47" s="12"/>
      <c r="RO47" s="12">
        <f>RN47/4.5</f>
        <v>0</v>
      </c>
      <c r="RP47" s="12"/>
      <c r="RQ47" s="12">
        <f t="shared" si="328"/>
        <v>0</v>
      </c>
      <c r="RR47" s="12"/>
      <c r="RS47" s="12">
        <f>RR47/30</f>
        <v>0</v>
      </c>
      <c r="RT47" s="12"/>
      <c r="RU47" s="12">
        <f>RT47/10</f>
        <v>0</v>
      </c>
      <c r="RV47" s="12"/>
      <c r="RW47" s="12">
        <f>RV47/3</f>
        <v>0</v>
      </c>
      <c r="RX47" s="12">
        <f>17.853+39.419</f>
        <v>57.271999999999998</v>
      </c>
      <c r="RY47" s="14">
        <f>RX47/17.5</f>
        <v>3.2726857142857142</v>
      </c>
      <c r="SB47" s="11" t="s">
        <v>14</v>
      </c>
      <c r="SC47" s="12">
        <v>41.874000000000002</v>
      </c>
      <c r="SD47" s="12">
        <f>SC47/4.5</f>
        <v>9.3053333333333335</v>
      </c>
      <c r="SE47" s="12"/>
      <c r="SF47" s="12">
        <f t="shared" si="329"/>
        <v>0</v>
      </c>
      <c r="SG47" s="12"/>
      <c r="SH47" s="12">
        <f>SG47/30</f>
        <v>0</v>
      </c>
      <c r="SI47" s="12"/>
      <c r="SJ47" s="12">
        <f>SI47/10</f>
        <v>0</v>
      </c>
      <c r="SK47" s="12"/>
      <c r="SL47" s="12">
        <f>SK47/3</f>
        <v>0</v>
      </c>
      <c r="SM47" s="12"/>
      <c r="SN47" s="14">
        <f>SM47/17.5</f>
        <v>0</v>
      </c>
      <c r="SQ47" s="11" t="s">
        <v>14</v>
      </c>
      <c r="SR47" s="12"/>
      <c r="SS47" s="12">
        <f>SR47/4.5</f>
        <v>0</v>
      </c>
      <c r="ST47" s="12">
        <v>26.515499999999999</v>
      </c>
      <c r="SU47" s="12">
        <f t="shared" si="330"/>
        <v>1.3257749999999999</v>
      </c>
      <c r="SV47" s="12">
        <v>26.515499999999999</v>
      </c>
      <c r="SW47" s="12">
        <f>SV47/30</f>
        <v>0.88385000000000002</v>
      </c>
      <c r="SX47" s="12">
        <v>11.157</v>
      </c>
      <c r="SY47" s="12">
        <f>SX47/10</f>
        <v>1.1156999999999999</v>
      </c>
      <c r="SZ47" s="12">
        <v>29.824000000000002</v>
      </c>
      <c r="TA47" s="12">
        <f>SZ47/3</f>
        <v>9.9413333333333345</v>
      </c>
      <c r="TB47" s="12">
        <f>14.912+14.912+11.6035</f>
        <v>41.427500000000002</v>
      </c>
      <c r="TC47" s="14">
        <f>TB47/17.5</f>
        <v>2.3672857142857144</v>
      </c>
      <c r="TH47" s="11" t="s">
        <v>14</v>
      </c>
      <c r="TI47" s="12">
        <f t="shared" si="294"/>
        <v>41.874000000000002</v>
      </c>
      <c r="TJ47" s="12">
        <f>TI47/5</f>
        <v>8.3748000000000005</v>
      </c>
      <c r="TK47" s="12">
        <f t="shared" si="295"/>
        <v>44.368499999999997</v>
      </c>
      <c r="TL47" s="12">
        <f t="shared" si="331"/>
        <v>2.2184249999999999</v>
      </c>
      <c r="TM47" s="12">
        <f t="shared" si="252"/>
        <v>44.368499999999997</v>
      </c>
      <c r="TN47" s="12">
        <f>TM47/30</f>
        <v>1.47895</v>
      </c>
      <c r="TO47" s="12">
        <f t="shared" si="253"/>
        <v>46.863</v>
      </c>
      <c r="TP47" s="12">
        <f>TO47/10</f>
        <v>4.6863000000000001</v>
      </c>
      <c r="TQ47" s="12">
        <f t="shared" si="254"/>
        <v>36.823999999999998</v>
      </c>
      <c r="TR47" s="12">
        <f>TQ47/3</f>
        <v>12.274666666666667</v>
      </c>
      <c r="TS47" s="12">
        <f t="shared" si="255"/>
        <v>119.0805</v>
      </c>
      <c r="TT47" s="14">
        <f>TS47/17.5</f>
        <v>6.8045999999999998</v>
      </c>
      <c r="TW47" s="11" t="s">
        <v>14</v>
      </c>
      <c r="TX47" s="12">
        <f t="shared" si="296"/>
        <v>47.63</v>
      </c>
      <c r="TY47" s="12">
        <f>TX47/4.5</f>
        <v>10.584444444444445</v>
      </c>
      <c r="TZ47" s="12">
        <f t="shared" si="297"/>
        <v>229.34399999999999</v>
      </c>
      <c r="UA47" s="12">
        <f t="shared" si="332"/>
        <v>11.4672</v>
      </c>
      <c r="UB47" s="12">
        <f t="shared" si="256"/>
        <v>230.39399999999995</v>
      </c>
      <c r="UC47" s="12">
        <f>UB47/30</f>
        <v>7.6797999999999984</v>
      </c>
      <c r="UD47" s="12">
        <f t="shared" si="257"/>
        <v>208.82799999999997</v>
      </c>
      <c r="UE47" s="12">
        <f>UD47/10</f>
        <v>20.882799999999996</v>
      </c>
      <c r="UF47" s="12">
        <f t="shared" si="258"/>
        <v>170.46100000000001</v>
      </c>
      <c r="UG47" s="12">
        <f>UF47/3</f>
        <v>56.820333333333338</v>
      </c>
      <c r="UH47" s="12">
        <f t="shared" si="259"/>
        <v>270.57849999999996</v>
      </c>
      <c r="UI47" s="14">
        <f>UH47/17.5</f>
        <v>15.46162857142857</v>
      </c>
    </row>
    <row r="48" spans="18:555" x14ac:dyDescent="0.25">
      <c r="R48" s="11" t="s">
        <v>15</v>
      </c>
      <c r="S48" s="12"/>
      <c r="T48" s="12">
        <f t="shared" ref="T48:T49" si="373">S48/5</f>
        <v>0</v>
      </c>
      <c r="U48" s="12"/>
      <c r="V48" s="12">
        <f t="shared" si="298"/>
        <v>0</v>
      </c>
      <c r="W48" s="12"/>
      <c r="X48" s="12">
        <f t="shared" ref="X48:X50" si="374">W48/30</f>
        <v>0</v>
      </c>
      <c r="Y48" s="12"/>
      <c r="Z48" s="12">
        <f>Y48/10</f>
        <v>0</v>
      </c>
      <c r="AA48" s="12"/>
      <c r="AB48" s="12">
        <f>AA48/5</f>
        <v>0</v>
      </c>
      <c r="AC48" s="12"/>
      <c r="AD48" s="14">
        <f>AC48/17.5</f>
        <v>0</v>
      </c>
      <c r="AH48" s="11" t="s">
        <v>15</v>
      </c>
      <c r="AI48" s="12"/>
      <c r="AJ48" s="12">
        <f t="shared" ref="AJ48:AJ49" si="375">AI48/5</f>
        <v>0</v>
      </c>
      <c r="AK48" s="12"/>
      <c r="AL48" s="12">
        <f t="shared" si="299"/>
        <v>0</v>
      </c>
      <c r="AM48" s="12"/>
      <c r="AN48" s="12">
        <f t="shared" ref="AN48:AN50" si="376">AM48/30</f>
        <v>0</v>
      </c>
      <c r="AO48" s="12"/>
      <c r="AP48" s="12">
        <f>AO48/10</f>
        <v>0</v>
      </c>
      <c r="AQ48" s="12"/>
      <c r="AR48" s="12">
        <f>AQ48/5</f>
        <v>0</v>
      </c>
      <c r="AS48" s="12"/>
      <c r="AT48" s="14">
        <f>AS48/17.5</f>
        <v>0</v>
      </c>
      <c r="AX48" s="11" t="s">
        <v>15</v>
      </c>
      <c r="AY48" s="12"/>
      <c r="AZ48" s="12">
        <f t="shared" ref="AZ48:AZ49" si="377">AY48/5</f>
        <v>0</v>
      </c>
      <c r="BA48" s="12"/>
      <c r="BB48" s="12">
        <f t="shared" si="300"/>
        <v>0</v>
      </c>
      <c r="BC48" s="12"/>
      <c r="BD48" s="12">
        <f t="shared" ref="BD48:BD50" si="378">BC48/30</f>
        <v>0</v>
      </c>
      <c r="BE48" s="12"/>
      <c r="BF48" s="12">
        <f>BE48/10</f>
        <v>0</v>
      </c>
      <c r="BG48" s="12"/>
      <c r="BH48" s="12">
        <f>BG48/5</f>
        <v>0</v>
      </c>
      <c r="BI48" s="12"/>
      <c r="BJ48" s="14">
        <f>BI48/17.5</f>
        <v>0</v>
      </c>
      <c r="BN48" s="11" t="s">
        <v>15</v>
      </c>
      <c r="BO48" s="12"/>
      <c r="BP48" s="12">
        <f t="shared" ref="BP48:BP49" si="379">BO48/5</f>
        <v>0</v>
      </c>
      <c r="BQ48" s="12"/>
      <c r="BR48" s="12">
        <f t="shared" si="301"/>
        <v>0</v>
      </c>
      <c r="BS48" s="12"/>
      <c r="BT48" s="12">
        <f t="shared" ref="BT48:BT50" si="380">BS48/30</f>
        <v>0</v>
      </c>
      <c r="BU48" s="12"/>
      <c r="BV48" s="12">
        <f>BU48/10</f>
        <v>0</v>
      </c>
      <c r="BW48" s="12"/>
      <c r="BX48" s="12">
        <f>BW48/5</f>
        <v>0</v>
      </c>
      <c r="BY48" s="12"/>
      <c r="BZ48" s="14">
        <f>BY48/17.5</f>
        <v>0</v>
      </c>
      <c r="CC48" s="11" t="s">
        <v>15</v>
      </c>
      <c r="CD48" s="12"/>
      <c r="CE48" s="12">
        <f t="shared" ref="CE48:CE49" si="381">CD48/5</f>
        <v>0</v>
      </c>
      <c r="CF48" s="12"/>
      <c r="CG48" s="12">
        <f t="shared" si="302"/>
        <v>0</v>
      </c>
      <c r="CH48" s="12"/>
      <c r="CI48" s="12">
        <f t="shared" ref="CI48:CI50" si="382">CH48/30</f>
        <v>0</v>
      </c>
      <c r="CJ48" s="12"/>
      <c r="CK48" s="12">
        <f>CJ48/10</f>
        <v>0</v>
      </c>
      <c r="CL48" s="12"/>
      <c r="CM48" s="12">
        <f>CL48/5</f>
        <v>0</v>
      </c>
      <c r="CN48" s="12"/>
      <c r="CO48" s="14">
        <f>CN48/17.5</f>
        <v>0</v>
      </c>
      <c r="CR48" s="11" t="s">
        <v>15</v>
      </c>
      <c r="CS48" s="12">
        <f t="shared" si="260"/>
        <v>0</v>
      </c>
      <c r="CT48" s="12">
        <f t="shared" ref="CT48:CT49" si="383">CS48/5</f>
        <v>0</v>
      </c>
      <c r="CU48" s="12">
        <f t="shared" si="261"/>
        <v>0</v>
      </c>
      <c r="CV48" s="12">
        <f t="shared" si="303"/>
        <v>0</v>
      </c>
      <c r="CW48" s="12">
        <f t="shared" si="368"/>
        <v>0</v>
      </c>
      <c r="CX48" s="12">
        <f t="shared" ref="CX48:CX50" si="384">CW48/30</f>
        <v>0</v>
      </c>
      <c r="CY48" s="12">
        <f t="shared" si="262"/>
        <v>0</v>
      </c>
      <c r="CZ48" s="12">
        <f>CY48/10</f>
        <v>0</v>
      </c>
      <c r="DA48" s="12">
        <f t="shared" si="263"/>
        <v>0</v>
      </c>
      <c r="DB48" s="12">
        <f>DA48/5</f>
        <v>0</v>
      </c>
      <c r="DC48" s="12">
        <f t="shared" si="264"/>
        <v>0</v>
      </c>
      <c r="DD48" s="14">
        <f>DC48/17.5</f>
        <v>0</v>
      </c>
      <c r="DG48" s="11" t="s">
        <v>15</v>
      </c>
      <c r="DH48" s="12"/>
      <c r="DI48" s="12">
        <f t="shared" ref="DI48:DI49" si="385">DH48/5</f>
        <v>0</v>
      </c>
      <c r="DJ48" s="12">
        <v>62.988</v>
      </c>
      <c r="DK48" s="12">
        <f t="shared" si="304"/>
        <v>3.1494</v>
      </c>
      <c r="DL48" s="12">
        <v>62.988</v>
      </c>
      <c r="DM48" s="12">
        <f t="shared" ref="DM48:DM50" si="386">DL48/30</f>
        <v>2.0996000000000001</v>
      </c>
      <c r="DN48" s="12">
        <v>76.012</v>
      </c>
      <c r="DO48" s="12">
        <f>DN48/10</f>
        <v>7.6012000000000004</v>
      </c>
      <c r="DP48" s="12"/>
      <c r="DQ48" s="12">
        <f>DP48/5</f>
        <v>0</v>
      </c>
      <c r="DR48" s="12"/>
      <c r="DS48" s="14">
        <f>DR48/17.5</f>
        <v>0</v>
      </c>
      <c r="DV48" s="11" t="s">
        <v>15</v>
      </c>
      <c r="DW48" s="12"/>
      <c r="DX48" s="12">
        <f t="shared" ref="DX48:DX49" si="387">DW48/5</f>
        <v>0</v>
      </c>
      <c r="DY48" s="12">
        <v>21.721499999999999</v>
      </c>
      <c r="DZ48" s="12">
        <f t="shared" si="305"/>
        <v>1.0860749999999999</v>
      </c>
      <c r="EA48" s="12">
        <v>21.721499999999999</v>
      </c>
      <c r="EB48" s="12">
        <f t="shared" ref="EB48:EB50" si="388">EA48/30</f>
        <v>0.72404999999999997</v>
      </c>
      <c r="EC48" s="12">
        <v>9.3989999999999991</v>
      </c>
      <c r="ED48" s="12">
        <f>EC48/10</f>
        <v>0.93989999999999996</v>
      </c>
      <c r="EE48" s="12"/>
      <c r="EF48" s="12">
        <f>EE48/5</f>
        <v>0</v>
      </c>
      <c r="EG48" s="12"/>
      <c r="EH48" s="14">
        <f>EG48/17.5</f>
        <v>0</v>
      </c>
      <c r="EK48" s="11" t="s">
        <v>15</v>
      </c>
      <c r="EL48" s="12"/>
      <c r="EM48" s="12">
        <f>EL48/4.5</f>
        <v>0</v>
      </c>
      <c r="EN48" s="12"/>
      <c r="EO48" s="12">
        <f t="shared" si="306"/>
        <v>0</v>
      </c>
      <c r="EP48" s="12"/>
      <c r="EQ48" s="12">
        <f t="shared" ref="EQ48:EQ50" si="389">EP48/30</f>
        <v>0</v>
      </c>
      <c r="ER48" s="12"/>
      <c r="ES48" s="12">
        <f>ER48/10</f>
        <v>0</v>
      </c>
      <c r="ET48" s="12">
        <v>9.3989999999999991</v>
      </c>
      <c r="EU48" s="12">
        <f>ET48/5</f>
        <v>1.8797999999999999</v>
      </c>
      <c r="EV48" s="12">
        <v>13.973000000000001</v>
      </c>
      <c r="EW48" s="14">
        <f>EV48/17.5</f>
        <v>0.79845714285714287</v>
      </c>
      <c r="EZ48" s="11" t="s">
        <v>15</v>
      </c>
      <c r="FA48" s="12"/>
      <c r="FB48" s="12">
        <f>FA48/4.5</f>
        <v>0</v>
      </c>
      <c r="FC48" s="12"/>
      <c r="FD48" s="12">
        <f t="shared" si="307"/>
        <v>0</v>
      </c>
      <c r="FE48" s="12"/>
      <c r="FF48" s="12">
        <f t="shared" ref="FF48:FF50" si="390">FE48/30</f>
        <v>0</v>
      </c>
      <c r="FG48" s="12"/>
      <c r="FH48" s="12">
        <f>FG48/10</f>
        <v>0</v>
      </c>
      <c r="FI48" s="12"/>
      <c r="FJ48" s="12">
        <f>FI48/5</f>
        <v>0</v>
      </c>
      <c r="FK48" s="12"/>
      <c r="FL48" s="14">
        <f>FK48/17.5</f>
        <v>0</v>
      </c>
      <c r="FO48" s="11" t="s">
        <v>15</v>
      </c>
      <c r="FP48" s="12"/>
      <c r="FQ48" s="12">
        <f>FP48/4.5</f>
        <v>0</v>
      </c>
      <c r="FR48" s="12"/>
      <c r="FS48" s="12">
        <f t="shared" si="308"/>
        <v>0</v>
      </c>
      <c r="FT48" s="12"/>
      <c r="FU48" s="12">
        <f t="shared" ref="FU48:FU50" si="391">FT48/30</f>
        <v>0</v>
      </c>
      <c r="FV48" s="12"/>
      <c r="FW48" s="12">
        <f>FV48/10</f>
        <v>0</v>
      </c>
      <c r="FX48" s="12"/>
      <c r="FY48" s="12">
        <f>FX48/5</f>
        <v>0</v>
      </c>
      <c r="FZ48" s="12"/>
      <c r="GA48" s="14">
        <f>FZ48/17.5</f>
        <v>0</v>
      </c>
      <c r="GD48" s="11" t="s">
        <v>15</v>
      </c>
      <c r="GE48" s="12">
        <f t="shared" si="265"/>
        <v>0</v>
      </c>
      <c r="GF48" s="12">
        <f t="shared" ref="GF48:GF49" si="392">GE48/5</f>
        <v>0</v>
      </c>
      <c r="GG48" s="12">
        <f t="shared" si="266"/>
        <v>84.709499999999991</v>
      </c>
      <c r="GH48" s="12">
        <f t="shared" si="309"/>
        <v>4.2354749999999992</v>
      </c>
      <c r="GI48" s="12">
        <f t="shared" si="369"/>
        <v>84.709499999999991</v>
      </c>
      <c r="GJ48" s="12">
        <f t="shared" ref="GJ48:GJ50" si="393">GI48/30</f>
        <v>2.8236499999999998</v>
      </c>
      <c r="GK48" s="12">
        <f t="shared" si="267"/>
        <v>85.411000000000001</v>
      </c>
      <c r="GL48" s="12">
        <f>GK48/10</f>
        <v>8.5411000000000001</v>
      </c>
      <c r="GM48" s="12">
        <f t="shared" si="268"/>
        <v>9.3989999999999991</v>
      </c>
      <c r="GN48" s="12">
        <f>GM48/5</f>
        <v>1.8797999999999999</v>
      </c>
      <c r="GO48" s="12">
        <f t="shared" si="269"/>
        <v>13.973000000000001</v>
      </c>
      <c r="GP48" s="14">
        <f>GO48/17.5</f>
        <v>0.79845714285714287</v>
      </c>
      <c r="GT48" s="11" t="s">
        <v>15</v>
      </c>
      <c r="GU48" s="12">
        <f t="shared" si="270"/>
        <v>0</v>
      </c>
      <c r="GV48" s="12">
        <f t="shared" ref="GV48:GV49" si="394">GU48/5</f>
        <v>0</v>
      </c>
      <c r="GW48" s="12">
        <f t="shared" si="271"/>
        <v>84.709499999999991</v>
      </c>
      <c r="GX48" s="12">
        <f t="shared" si="310"/>
        <v>4.2354749999999992</v>
      </c>
      <c r="GY48" s="12">
        <f t="shared" si="370"/>
        <v>84.709499999999991</v>
      </c>
      <c r="GZ48" s="12">
        <f t="shared" ref="GZ48:GZ50" si="395">GY48/30</f>
        <v>2.8236499999999998</v>
      </c>
      <c r="HA48" s="12">
        <f t="shared" si="272"/>
        <v>85.411000000000001</v>
      </c>
      <c r="HB48" s="12">
        <f>HA48/10</f>
        <v>8.5411000000000001</v>
      </c>
      <c r="HC48" s="12">
        <f t="shared" si="273"/>
        <v>9.3989999999999991</v>
      </c>
      <c r="HD48" s="12">
        <f>HC48/5</f>
        <v>1.8797999999999999</v>
      </c>
      <c r="HE48" s="12">
        <f t="shared" si="274"/>
        <v>13.973000000000001</v>
      </c>
      <c r="HF48" s="14">
        <f>HE48/17.5</f>
        <v>0.79845714285714287</v>
      </c>
      <c r="HI48" s="11" t="s">
        <v>15</v>
      </c>
      <c r="HJ48" s="12"/>
      <c r="HK48" s="12">
        <f>HJ48/4.5</f>
        <v>0</v>
      </c>
      <c r="HL48" s="12">
        <v>19.513999999999999</v>
      </c>
      <c r="HM48" s="12">
        <f t="shared" si="311"/>
        <v>0.97570000000000001</v>
      </c>
      <c r="HN48" s="12">
        <v>29.271000000000001</v>
      </c>
      <c r="HO48" s="12">
        <f t="shared" ref="HO48:HO50" si="396">HN48/30</f>
        <v>0.97570000000000001</v>
      </c>
      <c r="HP48" s="12"/>
      <c r="HQ48" s="12">
        <f>HP48/10</f>
        <v>0</v>
      </c>
      <c r="HR48" s="12"/>
      <c r="HS48" s="12">
        <f>HR48/5</f>
        <v>0</v>
      </c>
      <c r="HT48" s="12"/>
      <c r="HU48" s="14">
        <f>HT48/17.5</f>
        <v>0</v>
      </c>
      <c r="HY48" s="11" t="s">
        <v>15</v>
      </c>
      <c r="HZ48" s="12"/>
      <c r="IA48" s="12">
        <f>HZ48/4.5</f>
        <v>0</v>
      </c>
      <c r="IB48" s="12"/>
      <c r="IC48" s="12">
        <f t="shared" si="312"/>
        <v>0</v>
      </c>
      <c r="ID48" s="12"/>
      <c r="IE48" s="12">
        <f t="shared" ref="IE48:IE50" si="397">ID48/30</f>
        <v>0</v>
      </c>
      <c r="IF48" s="12"/>
      <c r="IG48" s="12">
        <f>IF48/10</f>
        <v>0</v>
      </c>
      <c r="IH48" s="12">
        <v>39.027999999999999</v>
      </c>
      <c r="II48" s="12">
        <f>IH48/5</f>
        <v>7.8056000000000001</v>
      </c>
      <c r="IJ48" s="12">
        <f>19.5145+19.5145</f>
        <v>39.029000000000003</v>
      </c>
      <c r="IK48" s="14">
        <f>IJ48/17.5</f>
        <v>2.2302285714285714</v>
      </c>
      <c r="IO48" s="11" t="s">
        <v>15</v>
      </c>
      <c r="IP48" s="12"/>
      <c r="IQ48" s="12">
        <f>IP48/4.5</f>
        <v>0</v>
      </c>
      <c r="IR48" s="12"/>
      <c r="IS48" s="12">
        <f t="shared" si="313"/>
        <v>0</v>
      </c>
      <c r="IT48" s="12"/>
      <c r="IU48" s="12">
        <f t="shared" ref="IU48:IU50" si="398">IT48/30</f>
        <v>0</v>
      </c>
      <c r="IV48" s="12"/>
      <c r="IW48" s="12">
        <f>IV48/10</f>
        <v>0</v>
      </c>
      <c r="IX48" s="12">
        <v>10.551</v>
      </c>
      <c r="IY48" s="12">
        <f>IX48/5</f>
        <v>2.1101999999999999</v>
      </c>
      <c r="IZ48" s="12">
        <v>10.551</v>
      </c>
      <c r="JA48" s="14">
        <f>IZ48/17.5</f>
        <v>0.60291428571428574</v>
      </c>
      <c r="JE48" s="11" t="s">
        <v>15</v>
      </c>
      <c r="JF48" s="12"/>
      <c r="JG48" s="12">
        <f>JF48/4.5</f>
        <v>0</v>
      </c>
      <c r="JH48" s="12"/>
      <c r="JI48" s="12">
        <f t="shared" si="314"/>
        <v>0</v>
      </c>
      <c r="JJ48" s="12"/>
      <c r="JK48" s="12">
        <f t="shared" ref="JK48:JK50" si="399">JJ48/30</f>
        <v>0</v>
      </c>
      <c r="JL48" s="12"/>
      <c r="JM48" s="12">
        <f>JL48/10</f>
        <v>0</v>
      </c>
      <c r="JN48" s="12"/>
      <c r="JO48" s="12">
        <f>JN48/5</f>
        <v>0</v>
      </c>
      <c r="JP48" s="12"/>
      <c r="JQ48" s="14">
        <f>JP48/17.5</f>
        <v>0</v>
      </c>
      <c r="JT48" s="11" t="s">
        <v>15</v>
      </c>
      <c r="JU48" s="12"/>
      <c r="JV48" s="12">
        <f>JU48/4.5</f>
        <v>0</v>
      </c>
      <c r="JW48" s="12">
        <f>7.568+7.568</f>
        <v>15.135999999999999</v>
      </c>
      <c r="JX48" s="12">
        <f t="shared" si="315"/>
        <v>0.75679999999999992</v>
      </c>
      <c r="JY48" s="12">
        <f>7.568+7.568</f>
        <v>15.135999999999999</v>
      </c>
      <c r="JZ48" s="12">
        <f t="shared" ref="JZ48:JZ50" si="400">JY48/30</f>
        <v>0.50453333333333328</v>
      </c>
      <c r="KA48" s="12">
        <v>15.135999999999999</v>
      </c>
      <c r="KB48" s="12">
        <f>KA48/10</f>
        <v>1.5135999999999998</v>
      </c>
      <c r="KC48" s="12">
        <v>15.135999999999999</v>
      </c>
      <c r="KD48" s="12">
        <f>KC48/5</f>
        <v>3.0271999999999997</v>
      </c>
      <c r="KE48" s="12">
        <f>7.568+7.568</f>
        <v>15.135999999999999</v>
      </c>
      <c r="KF48" s="14">
        <f>KE48/17.5</f>
        <v>0.86491428571428564</v>
      </c>
      <c r="KI48" s="11" t="s">
        <v>15</v>
      </c>
      <c r="KJ48" s="12"/>
      <c r="KK48" s="12">
        <f>KJ48/4.5</f>
        <v>0</v>
      </c>
      <c r="KL48" s="12"/>
      <c r="KM48" s="12">
        <f t="shared" si="316"/>
        <v>0</v>
      </c>
      <c r="KN48" s="12"/>
      <c r="KO48" s="12">
        <f t="shared" ref="KO48:KO50" si="401">KN48/30</f>
        <v>0</v>
      </c>
      <c r="KP48" s="12"/>
      <c r="KQ48" s="12">
        <f>KP48/10</f>
        <v>0</v>
      </c>
      <c r="KR48" s="12"/>
      <c r="KS48" s="12">
        <f>KR48/5</f>
        <v>0</v>
      </c>
      <c r="KT48" s="12"/>
      <c r="KU48" s="14">
        <f>KT48/17.5</f>
        <v>0</v>
      </c>
      <c r="KX48" s="11" t="s">
        <v>15</v>
      </c>
      <c r="KY48" s="12">
        <f t="shared" si="275"/>
        <v>0</v>
      </c>
      <c r="KZ48" s="12">
        <f t="shared" ref="KZ48:KZ49" si="402">KY48/5</f>
        <v>0</v>
      </c>
      <c r="LA48" s="12">
        <f t="shared" si="276"/>
        <v>34.65</v>
      </c>
      <c r="LB48" s="12">
        <f t="shared" si="317"/>
        <v>1.7324999999999999</v>
      </c>
      <c r="LC48" s="12">
        <f t="shared" si="371"/>
        <v>44.406999999999996</v>
      </c>
      <c r="LD48" s="12">
        <f t="shared" ref="LD48:LD50" si="403">LC48/30</f>
        <v>1.4802333333333333</v>
      </c>
      <c r="LE48" s="12">
        <f t="shared" si="277"/>
        <v>15.135999999999999</v>
      </c>
      <c r="LF48" s="12">
        <f>LE48/10</f>
        <v>1.5135999999999998</v>
      </c>
      <c r="LG48" s="12">
        <f t="shared" si="278"/>
        <v>64.715000000000003</v>
      </c>
      <c r="LH48" s="12">
        <f>LG48/5</f>
        <v>12.943000000000001</v>
      </c>
      <c r="LI48" s="12">
        <f t="shared" si="279"/>
        <v>64.716000000000008</v>
      </c>
      <c r="LJ48" s="14">
        <f>LI48/17.5</f>
        <v>3.6980571428571434</v>
      </c>
      <c r="LN48" s="11" t="s">
        <v>15</v>
      </c>
      <c r="LO48" s="12">
        <f t="shared" si="280"/>
        <v>0</v>
      </c>
      <c r="LP48" s="12">
        <f t="shared" ref="LP48:LP49" si="404">LO48/5</f>
        <v>0</v>
      </c>
      <c r="LQ48" s="12">
        <f t="shared" si="281"/>
        <v>119.3595</v>
      </c>
      <c r="LR48" s="12">
        <f t="shared" si="318"/>
        <v>5.967975</v>
      </c>
      <c r="LS48" s="12">
        <f t="shared" si="372"/>
        <v>129.11649999999997</v>
      </c>
      <c r="LT48" s="12">
        <f t="shared" ref="LT48:LT50" si="405">LS48/30</f>
        <v>4.3038833333333324</v>
      </c>
      <c r="LU48" s="12">
        <f t="shared" si="282"/>
        <v>100.547</v>
      </c>
      <c r="LV48" s="12">
        <f>LU48/10</f>
        <v>10.0547</v>
      </c>
      <c r="LW48" s="12">
        <f t="shared" si="283"/>
        <v>74.114000000000004</v>
      </c>
      <c r="LX48" s="12">
        <f>LW48/5</f>
        <v>14.822800000000001</v>
      </c>
      <c r="LY48" s="12">
        <f t="shared" si="284"/>
        <v>78.689000000000007</v>
      </c>
      <c r="LZ48" s="14">
        <f>LY48/17.5</f>
        <v>4.4965142857142864</v>
      </c>
      <c r="MC48" s="11" t="s">
        <v>15</v>
      </c>
      <c r="MD48" s="57"/>
      <c r="ME48" s="12">
        <f>MD48/4.5</f>
        <v>0</v>
      </c>
      <c r="MF48" s="12"/>
      <c r="MG48" s="12">
        <f t="shared" si="319"/>
        <v>0</v>
      </c>
      <c r="MH48" s="12"/>
      <c r="MI48" s="12">
        <f t="shared" ref="MI48:MI50" si="406">MH48/30</f>
        <v>0</v>
      </c>
      <c r="MJ48" s="12"/>
      <c r="MK48" s="12">
        <f>MJ48/10</f>
        <v>0</v>
      </c>
      <c r="ML48" s="12"/>
      <c r="MM48" s="12">
        <f>ML48/5</f>
        <v>0</v>
      </c>
      <c r="MN48" s="12"/>
      <c r="MO48" s="14">
        <f>MN48/17.5</f>
        <v>0</v>
      </c>
      <c r="MS48" s="11" t="s">
        <v>15</v>
      </c>
      <c r="MT48" s="12"/>
      <c r="MU48" s="12">
        <f>MT48/4.5</f>
        <v>0</v>
      </c>
      <c r="MV48" s="12">
        <v>9.8919999999999995</v>
      </c>
      <c r="MW48" s="12">
        <f t="shared" si="320"/>
        <v>0.49459999999999998</v>
      </c>
      <c r="MX48" s="12">
        <v>9.8919999999999995</v>
      </c>
      <c r="MY48" s="12">
        <f t="shared" ref="MY48:MY50" si="407">MX48/30</f>
        <v>0.32973333333333332</v>
      </c>
      <c r="MZ48" s="12"/>
      <c r="NA48" s="12">
        <f>MZ48/10</f>
        <v>0</v>
      </c>
      <c r="NB48" s="56"/>
      <c r="NC48" s="12">
        <f>NB48/5</f>
        <v>0</v>
      </c>
      <c r="ND48" s="12"/>
      <c r="NE48" s="14">
        <f>ND48/17.5</f>
        <v>0</v>
      </c>
      <c r="NI48" s="11" t="s">
        <v>15</v>
      </c>
      <c r="NJ48" s="12"/>
      <c r="NK48" s="12">
        <f>NJ48/4.5</f>
        <v>0</v>
      </c>
      <c r="NL48" s="12">
        <v>2.2930000000000001</v>
      </c>
      <c r="NM48" s="12">
        <f t="shared" si="321"/>
        <v>0.11465</v>
      </c>
      <c r="NN48" s="12">
        <v>2.2930000000000001</v>
      </c>
      <c r="NO48" s="12">
        <f t="shared" ref="NO48:NO50" si="408">NN48/30</f>
        <v>7.6433333333333339E-2</v>
      </c>
      <c r="NP48" s="12"/>
      <c r="NQ48" s="12">
        <f>NP48/10</f>
        <v>0</v>
      </c>
      <c r="NR48" s="12"/>
      <c r="NS48" s="12">
        <f>NR48/5</f>
        <v>0</v>
      </c>
      <c r="NT48" s="12"/>
      <c r="NU48" s="14">
        <f>NT48/17.5</f>
        <v>0</v>
      </c>
      <c r="NY48" s="11" t="s">
        <v>15</v>
      </c>
      <c r="NZ48" s="12"/>
      <c r="OA48" s="12">
        <f>NZ48/4.5</f>
        <v>0</v>
      </c>
      <c r="OB48" s="12"/>
      <c r="OC48" s="12">
        <f t="shared" si="322"/>
        <v>0</v>
      </c>
      <c r="OD48" s="12"/>
      <c r="OE48" s="12">
        <f t="shared" ref="OE48:OE50" si="409">OD48/30</f>
        <v>0</v>
      </c>
      <c r="OF48" s="12">
        <v>23.416</v>
      </c>
      <c r="OG48" s="12">
        <f>OF48/10</f>
        <v>2.3416000000000001</v>
      </c>
      <c r="OH48" s="12">
        <v>7.8689999999999998</v>
      </c>
      <c r="OI48" s="12">
        <f>OH48/5</f>
        <v>1.5737999999999999</v>
      </c>
      <c r="OJ48" s="12">
        <v>7.76</v>
      </c>
      <c r="OK48" s="14">
        <f>OJ48/17.5</f>
        <v>0.44342857142857139</v>
      </c>
      <c r="ON48" s="11" t="s">
        <v>15</v>
      </c>
      <c r="OO48" s="12"/>
      <c r="OP48" s="12">
        <f>OO48/4.5</f>
        <v>0</v>
      </c>
      <c r="OQ48" s="12"/>
      <c r="OR48" s="12">
        <f t="shared" si="323"/>
        <v>0</v>
      </c>
      <c r="OS48" s="12"/>
      <c r="OT48" s="12">
        <f t="shared" ref="OT48:OT50" si="410">OS48/30</f>
        <v>0</v>
      </c>
      <c r="OU48" s="12"/>
      <c r="OV48" s="12">
        <f>OU48/10</f>
        <v>0</v>
      </c>
      <c r="OW48" s="12"/>
      <c r="OX48" s="12">
        <f>OW48/5</f>
        <v>0</v>
      </c>
      <c r="OY48" s="12"/>
      <c r="OZ48" s="14">
        <f>OY48/17.5</f>
        <v>0</v>
      </c>
      <c r="PE48" s="11" t="s">
        <v>15</v>
      </c>
      <c r="PF48" s="12">
        <f t="shared" si="285"/>
        <v>0</v>
      </c>
      <c r="PG48" s="12">
        <f t="shared" ref="PG48:PG49" si="411">PF48/5</f>
        <v>0</v>
      </c>
      <c r="PH48" s="12">
        <f t="shared" si="286"/>
        <v>12.184999999999999</v>
      </c>
      <c r="PI48" s="12">
        <f t="shared" si="324"/>
        <v>0.60924999999999996</v>
      </c>
      <c r="PJ48" s="12">
        <f t="shared" si="287"/>
        <v>12.184999999999999</v>
      </c>
      <c r="PK48" s="12">
        <f t="shared" ref="PK48:PK50" si="412">PJ48/30</f>
        <v>0.40616666666666662</v>
      </c>
      <c r="PL48" s="12">
        <f t="shared" si="249"/>
        <v>23.416</v>
      </c>
      <c r="PM48" s="12">
        <f>PL48/10</f>
        <v>2.3416000000000001</v>
      </c>
      <c r="PN48" s="12">
        <f t="shared" si="250"/>
        <v>7.8689999999999998</v>
      </c>
      <c r="PO48" s="12">
        <f>PN48/5</f>
        <v>1.5737999999999999</v>
      </c>
      <c r="PP48" s="12">
        <f t="shared" si="251"/>
        <v>7.76</v>
      </c>
      <c r="PQ48" s="14">
        <f>PP48/17.5</f>
        <v>0.44342857142857139</v>
      </c>
      <c r="PT48" s="11" t="s">
        <v>15</v>
      </c>
      <c r="PU48" s="12">
        <f t="shared" si="288"/>
        <v>0</v>
      </c>
      <c r="PV48" s="12">
        <f>PU48/4.5</f>
        <v>0</v>
      </c>
      <c r="PW48" s="12">
        <f t="shared" si="289"/>
        <v>131.5445</v>
      </c>
      <c r="PX48" s="12">
        <f t="shared" si="325"/>
        <v>6.5772250000000003</v>
      </c>
      <c r="PY48" s="12">
        <f t="shared" si="290"/>
        <v>141.30149999999998</v>
      </c>
      <c r="PZ48" s="12">
        <f t="shared" ref="PZ48:PZ50" si="413">PY48/30</f>
        <v>4.710049999999999</v>
      </c>
      <c r="QA48" s="12">
        <f t="shared" si="291"/>
        <v>123.96299999999999</v>
      </c>
      <c r="QB48" s="12">
        <f>QA48/10</f>
        <v>12.3963</v>
      </c>
      <c r="QC48" s="12">
        <f t="shared" si="292"/>
        <v>81.983000000000004</v>
      </c>
      <c r="QD48" s="12">
        <f>QC48/4</f>
        <v>20.495750000000001</v>
      </c>
      <c r="QE48" s="12">
        <f t="shared" si="293"/>
        <v>86.449000000000012</v>
      </c>
      <c r="QF48" s="14">
        <f>QE48/17.5</f>
        <v>4.9399428571428574</v>
      </c>
      <c r="QI48" s="11" t="s">
        <v>15</v>
      </c>
      <c r="QJ48" s="12"/>
      <c r="QK48" s="12">
        <f>QJ48/4.5</f>
        <v>0</v>
      </c>
      <c r="QL48" s="12"/>
      <c r="QM48" s="12">
        <f t="shared" si="326"/>
        <v>0</v>
      </c>
      <c r="QN48" s="12"/>
      <c r="QO48" s="12">
        <f t="shared" ref="QO48:QO50" si="414">QN48/30</f>
        <v>0</v>
      </c>
      <c r="QP48" s="12"/>
      <c r="QQ48" s="12">
        <f>QP48/10</f>
        <v>0</v>
      </c>
      <c r="QR48" s="12"/>
      <c r="QS48" s="12">
        <f>QR48/5</f>
        <v>0</v>
      </c>
      <c r="QT48" s="12"/>
      <c r="QU48" s="14">
        <f>QT48/17.5</f>
        <v>0</v>
      </c>
      <c r="QX48" s="11" t="s">
        <v>15</v>
      </c>
      <c r="QY48" s="12">
        <v>18.649999999999999</v>
      </c>
      <c r="QZ48" s="12">
        <f>QY48/4.5</f>
        <v>4.1444444444444439</v>
      </c>
      <c r="RA48" s="12">
        <f>8.33+8.33</f>
        <v>16.66</v>
      </c>
      <c r="RB48" s="12">
        <f t="shared" si="327"/>
        <v>0.83299999999999996</v>
      </c>
      <c r="RC48" s="12">
        <f>8.33+8.33</f>
        <v>16.66</v>
      </c>
      <c r="RD48" s="12">
        <f t="shared" ref="RD48:RD50" si="415">RC48/30</f>
        <v>0.55533333333333335</v>
      </c>
      <c r="RE48" s="12"/>
      <c r="RF48" s="12">
        <f>RE48/10</f>
        <v>0</v>
      </c>
      <c r="RG48" s="12"/>
      <c r="RH48" s="12">
        <f>RG48/5</f>
        <v>0</v>
      </c>
      <c r="RI48" s="12"/>
      <c r="RJ48" s="14">
        <f>RI48/17.5</f>
        <v>0</v>
      </c>
      <c r="RM48" s="11" t="s">
        <v>15</v>
      </c>
      <c r="RN48" s="12"/>
      <c r="RO48" s="12">
        <f>RN48/4.5</f>
        <v>0</v>
      </c>
      <c r="RP48" s="12">
        <v>4.6624999999999996</v>
      </c>
      <c r="RQ48" s="12">
        <f t="shared" si="328"/>
        <v>0.23312499999999997</v>
      </c>
      <c r="RR48" s="12">
        <v>4.6624999999999996</v>
      </c>
      <c r="RS48" s="12">
        <f t="shared" ref="RS48:RS50" si="416">RR48/30</f>
        <v>0.15541666666666665</v>
      </c>
      <c r="RT48" s="12">
        <v>9.3249999999999993</v>
      </c>
      <c r="RU48" s="12">
        <f>RT48/10</f>
        <v>0.93249999999999988</v>
      </c>
      <c r="RV48" s="12">
        <v>9.3249999999999993</v>
      </c>
      <c r="RW48" s="12">
        <f>RV48/5</f>
        <v>1.8649999999999998</v>
      </c>
      <c r="RX48" s="12"/>
      <c r="RY48" s="14">
        <f>RX48/17.5</f>
        <v>0</v>
      </c>
      <c r="SB48" s="11" t="s">
        <v>15</v>
      </c>
      <c r="SC48" s="12"/>
      <c r="SD48" s="12">
        <f>SC48/4.5</f>
        <v>0</v>
      </c>
      <c r="SE48" s="12"/>
      <c r="SF48" s="12">
        <f t="shared" si="329"/>
        <v>0</v>
      </c>
      <c r="SG48" s="12"/>
      <c r="SH48" s="12">
        <f t="shared" ref="SH48:SH50" si="417">SG48/30</f>
        <v>0</v>
      </c>
      <c r="SI48" s="12"/>
      <c r="SJ48" s="12">
        <f>SI48/10</f>
        <v>0</v>
      </c>
      <c r="SK48" s="12"/>
      <c r="SL48" s="12">
        <f>SK48/5</f>
        <v>0</v>
      </c>
      <c r="SM48" s="12">
        <v>13.929500000000001</v>
      </c>
      <c r="SN48" s="14">
        <f>SM48/17.5</f>
        <v>0.79597142857142866</v>
      </c>
      <c r="SQ48" s="11" t="s">
        <v>15</v>
      </c>
      <c r="SR48" s="12"/>
      <c r="SS48" s="12">
        <f>SR48/4.5</f>
        <v>0</v>
      </c>
      <c r="ST48" s="12"/>
      <c r="SU48" s="12">
        <f t="shared" si="330"/>
        <v>0</v>
      </c>
      <c r="SV48" s="12"/>
      <c r="SW48" s="12">
        <f t="shared" ref="SW48:SW50" si="418">SV48/30</f>
        <v>0</v>
      </c>
      <c r="SX48" s="12"/>
      <c r="SY48" s="12">
        <f>SX48/10</f>
        <v>0</v>
      </c>
      <c r="SZ48" s="12"/>
      <c r="TA48" s="12">
        <f>SZ48/5</f>
        <v>0</v>
      </c>
      <c r="TB48" s="12"/>
      <c r="TC48" s="14">
        <f>TB48/17.5</f>
        <v>0</v>
      </c>
      <c r="TH48" s="11" t="s">
        <v>15</v>
      </c>
      <c r="TI48" s="12">
        <f t="shared" si="294"/>
        <v>18.649999999999999</v>
      </c>
      <c r="TJ48" s="12">
        <f t="shared" ref="TJ48:TJ49" si="419">TI48/5</f>
        <v>3.7299999999999995</v>
      </c>
      <c r="TK48" s="12">
        <f t="shared" si="295"/>
        <v>21.322499999999998</v>
      </c>
      <c r="TL48" s="12">
        <f t="shared" si="331"/>
        <v>1.066125</v>
      </c>
      <c r="TM48" s="12">
        <f t="shared" si="252"/>
        <v>21.322499999999998</v>
      </c>
      <c r="TN48" s="12">
        <f t="shared" ref="TN48:TN50" si="420">TM48/30</f>
        <v>0.71074999999999988</v>
      </c>
      <c r="TO48" s="12">
        <f t="shared" si="253"/>
        <v>9.3249999999999993</v>
      </c>
      <c r="TP48" s="12">
        <f>TO48/10</f>
        <v>0.93249999999999988</v>
      </c>
      <c r="TQ48" s="12">
        <f t="shared" si="254"/>
        <v>9.3249999999999993</v>
      </c>
      <c r="TR48" s="12">
        <f>TQ48/5</f>
        <v>1.8649999999999998</v>
      </c>
      <c r="TS48" s="12">
        <f t="shared" si="255"/>
        <v>13.929500000000001</v>
      </c>
      <c r="TT48" s="14">
        <f>TS48/17.5</f>
        <v>0.79597142857142866</v>
      </c>
      <c r="TW48" s="11" t="s">
        <v>15</v>
      </c>
      <c r="TX48" s="12">
        <f t="shared" si="296"/>
        <v>18.649999999999999</v>
      </c>
      <c r="TY48" s="12">
        <f>TX48/4.5</f>
        <v>4.1444444444444439</v>
      </c>
      <c r="TZ48" s="12">
        <f t="shared" si="297"/>
        <v>152.86699999999999</v>
      </c>
      <c r="UA48" s="12">
        <f t="shared" si="332"/>
        <v>7.6433499999999999</v>
      </c>
      <c r="UB48" s="12">
        <f t="shared" si="256"/>
        <v>162.62399999999997</v>
      </c>
      <c r="UC48" s="12">
        <f t="shared" ref="UC48:UC50" si="421">UB48/30</f>
        <v>5.420799999999999</v>
      </c>
      <c r="UD48" s="12">
        <f t="shared" si="257"/>
        <v>133.28799999999998</v>
      </c>
      <c r="UE48" s="12">
        <f>UD48/10</f>
        <v>13.328799999999998</v>
      </c>
      <c r="UF48" s="12">
        <f t="shared" si="258"/>
        <v>91.308000000000007</v>
      </c>
      <c r="UG48" s="12">
        <f>UF48/4</f>
        <v>22.827000000000002</v>
      </c>
      <c r="UH48" s="12">
        <f t="shared" si="259"/>
        <v>100.37850000000002</v>
      </c>
      <c r="UI48" s="14">
        <f>UH48/17.5</f>
        <v>5.7359142857142871</v>
      </c>
    </row>
    <row r="49" spans="18:556" x14ac:dyDescent="0.25">
      <c r="R49" s="11" t="s">
        <v>16</v>
      </c>
      <c r="S49" s="12">
        <v>7.6559999999999997</v>
      </c>
      <c r="T49" s="12">
        <f t="shared" si="373"/>
        <v>1.5311999999999999</v>
      </c>
      <c r="U49" s="12">
        <v>9.8409999999999993</v>
      </c>
      <c r="V49" s="12">
        <f t="shared" si="298"/>
        <v>0.49204999999999999</v>
      </c>
      <c r="W49" s="12">
        <v>4.9204999999999997</v>
      </c>
      <c r="X49" s="12">
        <f t="shared" si="374"/>
        <v>0.16401666666666664</v>
      </c>
      <c r="Y49" s="12">
        <v>17.497</v>
      </c>
      <c r="Z49" s="12">
        <f>Y49/8</f>
        <v>2.187125</v>
      </c>
      <c r="AA49" s="12"/>
      <c r="AB49" s="12">
        <f>AA49/1.5</f>
        <v>0</v>
      </c>
      <c r="AC49" s="12"/>
      <c r="AD49" s="14">
        <f>AC49/17.5</f>
        <v>0</v>
      </c>
      <c r="AH49" s="11" t="s">
        <v>16</v>
      </c>
      <c r="AI49" s="12"/>
      <c r="AJ49" s="12">
        <f t="shared" si="375"/>
        <v>0</v>
      </c>
      <c r="AK49" s="12">
        <f>36.3755+36.3755</f>
        <v>72.751000000000005</v>
      </c>
      <c r="AL49" s="12">
        <f t="shared" si="299"/>
        <v>3.6375500000000001</v>
      </c>
      <c r="AM49" s="12">
        <v>58.625</v>
      </c>
      <c r="AN49" s="12">
        <f t="shared" si="376"/>
        <v>1.9541666666666666</v>
      </c>
      <c r="AO49" s="12">
        <v>26.094999999999999</v>
      </c>
      <c r="AP49" s="12">
        <f>AO49/8</f>
        <v>3.2618749999999999</v>
      </c>
      <c r="AQ49" s="12"/>
      <c r="AR49" s="12">
        <f>AQ49/1.5</f>
        <v>0</v>
      </c>
      <c r="AS49" s="12"/>
      <c r="AT49" s="14">
        <f>AS49/17.5</f>
        <v>0</v>
      </c>
      <c r="AX49" s="11" t="s">
        <v>16</v>
      </c>
      <c r="AY49" s="12"/>
      <c r="AZ49" s="12">
        <f t="shared" si="377"/>
        <v>0</v>
      </c>
      <c r="BA49" s="12"/>
      <c r="BB49" s="12">
        <f t="shared" si="300"/>
        <v>0</v>
      </c>
      <c r="BC49" s="12"/>
      <c r="BD49" s="12">
        <f t="shared" si="378"/>
        <v>0</v>
      </c>
      <c r="BE49" s="12"/>
      <c r="BF49" s="12">
        <f>BE49/8</f>
        <v>0</v>
      </c>
      <c r="BG49" s="12"/>
      <c r="BH49" s="12">
        <f>BG49/1.5</f>
        <v>0</v>
      </c>
      <c r="BI49" s="12"/>
      <c r="BJ49" s="14">
        <f>BI49/17.5</f>
        <v>0</v>
      </c>
      <c r="BN49" s="11" t="s">
        <v>16</v>
      </c>
      <c r="BO49" s="12"/>
      <c r="BP49" s="12">
        <f t="shared" si="379"/>
        <v>0</v>
      </c>
      <c r="BQ49" s="12"/>
      <c r="BR49" s="12">
        <f t="shared" si="301"/>
        <v>0</v>
      </c>
      <c r="BS49" s="12"/>
      <c r="BT49" s="12">
        <f t="shared" si="380"/>
        <v>0</v>
      </c>
      <c r="BU49" s="12"/>
      <c r="BV49" s="12">
        <f>BU49/8</f>
        <v>0</v>
      </c>
      <c r="BW49" s="12"/>
      <c r="BX49" s="12">
        <f>BW49/1.5</f>
        <v>0</v>
      </c>
      <c r="BY49" s="12"/>
      <c r="BZ49" s="14">
        <f>BY49/17.5</f>
        <v>0</v>
      </c>
      <c r="CC49" s="11" t="s">
        <v>16</v>
      </c>
      <c r="CD49" s="12"/>
      <c r="CE49" s="12">
        <f t="shared" si="381"/>
        <v>0</v>
      </c>
      <c r="CF49" s="12"/>
      <c r="CG49" s="12">
        <f t="shared" si="302"/>
        <v>0</v>
      </c>
      <c r="CH49" s="12"/>
      <c r="CI49" s="12">
        <f t="shared" si="382"/>
        <v>0</v>
      </c>
      <c r="CJ49" s="12"/>
      <c r="CK49" s="12">
        <f>CJ49/8</f>
        <v>0</v>
      </c>
      <c r="CL49" s="12"/>
      <c r="CM49" s="12">
        <f>CL49/1.5</f>
        <v>0</v>
      </c>
      <c r="CN49" s="12"/>
      <c r="CO49" s="14">
        <f>CN49/17.5</f>
        <v>0</v>
      </c>
      <c r="CR49" s="11" t="s">
        <v>16</v>
      </c>
      <c r="CS49" s="12">
        <f t="shared" si="260"/>
        <v>7.6559999999999997</v>
      </c>
      <c r="CT49" s="12">
        <f t="shared" si="383"/>
        <v>1.5311999999999999</v>
      </c>
      <c r="CU49" s="12">
        <f t="shared" si="261"/>
        <v>82.591999999999999</v>
      </c>
      <c r="CV49" s="12">
        <f t="shared" si="303"/>
        <v>4.1295999999999999</v>
      </c>
      <c r="CW49" s="12">
        <f t="shared" si="368"/>
        <v>63.545499999999997</v>
      </c>
      <c r="CX49" s="12">
        <f t="shared" si="384"/>
        <v>2.1181833333333331</v>
      </c>
      <c r="CY49" s="12">
        <f t="shared" si="262"/>
        <v>43.591999999999999</v>
      </c>
      <c r="CZ49" s="12">
        <f>CY49/8</f>
        <v>5.4489999999999998</v>
      </c>
      <c r="DA49" s="12">
        <f t="shared" si="263"/>
        <v>0</v>
      </c>
      <c r="DB49" s="12">
        <f>DA49/1.5</f>
        <v>0</v>
      </c>
      <c r="DC49" s="12">
        <f t="shared" si="264"/>
        <v>0</v>
      </c>
      <c r="DD49" s="14">
        <f>DC49/17.5</f>
        <v>0</v>
      </c>
      <c r="DG49" s="11" t="s">
        <v>16</v>
      </c>
      <c r="DH49" s="12"/>
      <c r="DI49" s="12">
        <f t="shared" si="385"/>
        <v>0</v>
      </c>
      <c r="DJ49" s="12"/>
      <c r="DK49" s="12">
        <f t="shared" si="304"/>
        <v>0</v>
      </c>
      <c r="DL49" s="12"/>
      <c r="DM49" s="12">
        <f t="shared" si="386"/>
        <v>0</v>
      </c>
      <c r="DN49" s="12"/>
      <c r="DO49" s="12">
        <f>DN49/8</f>
        <v>0</v>
      </c>
      <c r="DP49" s="12">
        <v>21.577000000000002</v>
      </c>
      <c r="DQ49" s="12">
        <f>DP49/1.5</f>
        <v>14.384666666666668</v>
      </c>
      <c r="DR49" s="12">
        <v>9.8409999999999993</v>
      </c>
      <c r="DS49" s="14">
        <f>DR49/17.5</f>
        <v>0.56234285714285714</v>
      </c>
      <c r="DV49" s="11" t="s">
        <v>16</v>
      </c>
      <c r="DW49" s="12"/>
      <c r="DX49" s="12">
        <f t="shared" si="387"/>
        <v>0</v>
      </c>
      <c r="DY49" s="12"/>
      <c r="DZ49" s="12">
        <f t="shared" si="305"/>
        <v>0</v>
      </c>
      <c r="EA49" s="12"/>
      <c r="EB49" s="12">
        <f t="shared" si="388"/>
        <v>0</v>
      </c>
      <c r="EC49" s="12"/>
      <c r="ED49" s="12">
        <f>EC49/8</f>
        <v>0</v>
      </c>
      <c r="EE49" s="12">
        <v>22.481000000000002</v>
      </c>
      <c r="EF49" s="12">
        <f>EE49/1.5</f>
        <v>14.987333333333334</v>
      </c>
      <c r="EG49" s="12"/>
      <c r="EH49" s="14">
        <f>EG49/17.5</f>
        <v>0</v>
      </c>
      <c r="EK49" s="11" t="s">
        <v>16</v>
      </c>
      <c r="EL49" s="12"/>
      <c r="EM49" s="12">
        <f>EL49/4.5</f>
        <v>0</v>
      </c>
      <c r="EN49" s="12"/>
      <c r="EO49" s="12">
        <f t="shared" si="306"/>
        <v>0</v>
      </c>
      <c r="EP49" s="12"/>
      <c r="EQ49" s="12">
        <f t="shared" si="389"/>
        <v>0</v>
      </c>
      <c r="ER49" s="12"/>
      <c r="ES49" s="12">
        <f>ER49/8</f>
        <v>0</v>
      </c>
      <c r="ET49" s="12">
        <v>16.792999999999999</v>
      </c>
      <c r="EU49" s="12">
        <f>ET49/1.5</f>
        <v>11.195333333333332</v>
      </c>
      <c r="EV49" s="12">
        <v>8.2000000000000003E-2</v>
      </c>
      <c r="EW49" s="14">
        <f>EV49/17.5</f>
        <v>4.6857142857142861E-3</v>
      </c>
      <c r="EZ49" s="11" t="s">
        <v>16</v>
      </c>
      <c r="FA49" s="12"/>
      <c r="FB49" s="12">
        <f>FA49/4.5</f>
        <v>0</v>
      </c>
      <c r="FC49" s="12"/>
      <c r="FD49" s="12">
        <f t="shared" si="307"/>
        <v>0</v>
      </c>
      <c r="FE49" s="12"/>
      <c r="FF49" s="12">
        <f t="shared" si="390"/>
        <v>0</v>
      </c>
      <c r="FG49" s="12"/>
      <c r="FH49" s="12">
        <f>FG49/8</f>
        <v>0</v>
      </c>
      <c r="FI49" s="12"/>
      <c r="FJ49" s="12">
        <f>FI49/1.5</f>
        <v>0</v>
      </c>
      <c r="FK49" s="12"/>
      <c r="FL49" s="14">
        <f>FK49/17.5</f>
        <v>0</v>
      </c>
      <c r="FO49" s="11" t="s">
        <v>16</v>
      </c>
      <c r="FP49" s="12"/>
      <c r="FQ49" s="12">
        <f>FP49/4.5</f>
        <v>0</v>
      </c>
      <c r="FR49" s="12"/>
      <c r="FS49" s="12">
        <f t="shared" si="308"/>
        <v>0</v>
      </c>
      <c r="FT49" s="12"/>
      <c r="FU49" s="12">
        <f t="shared" si="391"/>
        <v>0</v>
      </c>
      <c r="FV49" s="12"/>
      <c r="FW49" s="12">
        <f>FV49/8</f>
        <v>0</v>
      </c>
      <c r="FX49" s="12"/>
      <c r="FY49" s="12">
        <f>FX49/1.5</f>
        <v>0</v>
      </c>
      <c r="FZ49" s="12"/>
      <c r="GA49" s="14">
        <f>FZ49/17.5</f>
        <v>0</v>
      </c>
      <c r="GD49" s="11" t="s">
        <v>16</v>
      </c>
      <c r="GE49" s="12">
        <f t="shared" si="265"/>
        <v>0</v>
      </c>
      <c r="GF49" s="12">
        <f t="shared" si="392"/>
        <v>0</v>
      </c>
      <c r="GG49" s="12">
        <f t="shared" si="266"/>
        <v>0</v>
      </c>
      <c r="GH49" s="12">
        <f t="shared" si="309"/>
        <v>0</v>
      </c>
      <c r="GI49" s="12">
        <f t="shared" si="369"/>
        <v>0</v>
      </c>
      <c r="GJ49" s="12">
        <f t="shared" si="393"/>
        <v>0</v>
      </c>
      <c r="GK49" s="12">
        <f t="shared" si="267"/>
        <v>0</v>
      </c>
      <c r="GL49" s="12">
        <f>GK49/8</f>
        <v>0</v>
      </c>
      <c r="GM49" s="12">
        <f t="shared" si="268"/>
        <v>60.850999999999999</v>
      </c>
      <c r="GN49" s="12">
        <f>GM49/1.5</f>
        <v>40.56733333333333</v>
      </c>
      <c r="GO49" s="12">
        <f t="shared" si="269"/>
        <v>9.923</v>
      </c>
      <c r="GP49" s="14">
        <f>GO49/17.5</f>
        <v>0.56702857142857144</v>
      </c>
      <c r="GT49" s="11" t="s">
        <v>16</v>
      </c>
      <c r="GU49" s="12">
        <f t="shared" si="270"/>
        <v>7.6559999999999997</v>
      </c>
      <c r="GV49" s="12">
        <f t="shared" si="394"/>
        <v>1.5311999999999999</v>
      </c>
      <c r="GW49" s="12">
        <f t="shared" si="271"/>
        <v>82.591999999999999</v>
      </c>
      <c r="GX49" s="12">
        <f t="shared" si="310"/>
        <v>4.1295999999999999</v>
      </c>
      <c r="GY49" s="12">
        <f t="shared" si="370"/>
        <v>63.545499999999997</v>
      </c>
      <c r="GZ49" s="12">
        <f t="shared" si="395"/>
        <v>2.1181833333333331</v>
      </c>
      <c r="HA49" s="12">
        <f t="shared" si="272"/>
        <v>43.591999999999999</v>
      </c>
      <c r="HB49" s="12">
        <f>HA49/8</f>
        <v>5.4489999999999998</v>
      </c>
      <c r="HC49" s="12">
        <f t="shared" si="273"/>
        <v>60.850999999999999</v>
      </c>
      <c r="HD49" s="12">
        <f>HC49/1.5</f>
        <v>40.56733333333333</v>
      </c>
      <c r="HE49" s="12">
        <f t="shared" si="274"/>
        <v>9.923</v>
      </c>
      <c r="HF49" s="14">
        <f>HE49/17.5</f>
        <v>0.56702857142857144</v>
      </c>
      <c r="HI49" s="11" t="s">
        <v>16</v>
      </c>
      <c r="HJ49" s="12">
        <v>91.037000000000006</v>
      </c>
      <c r="HK49" s="12">
        <f>HJ49/4.5</f>
        <v>20.230444444444444</v>
      </c>
      <c r="HL49" s="12"/>
      <c r="HM49" s="12">
        <f t="shared" si="311"/>
        <v>0</v>
      </c>
      <c r="HN49" s="12"/>
      <c r="HO49" s="12">
        <f t="shared" si="396"/>
        <v>0</v>
      </c>
      <c r="HP49" s="12"/>
      <c r="HQ49" s="12">
        <f>HP49/8</f>
        <v>0</v>
      </c>
      <c r="HR49" s="12"/>
      <c r="HS49" s="12">
        <f>HR49/1.5</f>
        <v>0</v>
      </c>
      <c r="HT49" s="12">
        <v>15.302</v>
      </c>
      <c r="HU49" s="14">
        <f>HT49/17.5</f>
        <v>0.87439999999999996</v>
      </c>
      <c r="HY49" s="11" t="s">
        <v>16</v>
      </c>
      <c r="HZ49" s="12"/>
      <c r="IA49" s="12">
        <f>HZ49/4.5</f>
        <v>0</v>
      </c>
      <c r="IB49" s="12">
        <f>26.462+9.0655</f>
        <v>35.527500000000003</v>
      </c>
      <c r="IC49" s="12">
        <f t="shared" si="312"/>
        <v>1.7763750000000003</v>
      </c>
      <c r="ID49" s="12">
        <f>26.462+9.0655</f>
        <v>35.527500000000003</v>
      </c>
      <c r="IE49" s="12">
        <f t="shared" si="397"/>
        <v>1.18425</v>
      </c>
      <c r="IF49" s="12">
        <v>68.216999999999999</v>
      </c>
      <c r="IG49" s="12">
        <f>IF49/8</f>
        <v>8.5271249999999998</v>
      </c>
      <c r="IH49" s="12"/>
      <c r="II49" s="12">
        <f>IH49/1.5</f>
        <v>0</v>
      </c>
      <c r="IJ49" s="12"/>
      <c r="IK49" s="14">
        <f>IJ49/17.5</f>
        <v>0</v>
      </c>
      <c r="IO49" s="11" t="s">
        <v>16</v>
      </c>
      <c r="IP49" s="12"/>
      <c r="IQ49" s="12">
        <f>IP49/4.5</f>
        <v>0</v>
      </c>
      <c r="IR49" s="12">
        <v>14.503</v>
      </c>
      <c r="IS49" s="12">
        <f t="shared" si="313"/>
        <v>0.72514999999999996</v>
      </c>
      <c r="IT49" s="12">
        <v>14.503</v>
      </c>
      <c r="IU49" s="12">
        <f t="shared" si="398"/>
        <v>0.48343333333333333</v>
      </c>
      <c r="IV49" s="12">
        <v>29.006</v>
      </c>
      <c r="IW49" s="12">
        <f>IV49/8</f>
        <v>3.62575</v>
      </c>
      <c r="IX49" s="12">
        <v>54.073999999999998</v>
      </c>
      <c r="IY49" s="12">
        <f>IX49/1.5</f>
        <v>36.04933333333333</v>
      </c>
      <c r="IZ49" s="12">
        <f>47.9805+55.028</f>
        <v>103.0085</v>
      </c>
      <c r="JA49" s="14">
        <f>IZ49/17.5</f>
        <v>5.8861999999999997</v>
      </c>
      <c r="JE49" s="11" t="s">
        <v>16</v>
      </c>
      <c r="JF49" s="12"/>
      <c r="JG49" s="12">
        <f>JF49/4.5</f>
        <v>0</v>
      </c>
      <c r="JH49" s="12"/>
      <c r="JI49" s="12">
        <f t="shared" si="314"/>
        <v>0</v>
      </c>
      <c r="JJ49" s="12"/>
      <c r="JK49" s="12">
        <f t="shared" si="399"/>
        <v>0</v>
      </c>
      <c r="JL49" s="12"/>
      <c r="JM49" s="12">
        <f>JL49/8</f>
        <v>0</v>
      </c>
      <c r="JN49" s="12"/>
      <c r="JO49" s="12">
        <f>JN49/1.5</f>
        <v>0</v>
      </c>
      <c r="JP49" s="12">
        <f>10.0565+10.0565</f>
        <v>20.113</v>
      </c>
      <c r="JQ49" s="14">
        <f>JP49/17.5</f>
        <v>1.1493142857142857</v>
      </c>
      <c r="JT49" s="11" t="s">
        <v>16</v>
      </c>
      <c r="JU49" s="12"/>
      <c r="JV49" s="12">
        <f>JU49/4.5</f>
        <v>0</v>
      </c>
      <c r="JW49" s="12"/>
      <c r="JX49" s="12">
        <f t="shared" si="315"/>
        <v>0</v>
      </c>
      <c r="JY49" s="12"/>
      <c r="JZ49" s="12">
        <f t="shared" si="400"/>
        <v>0</v>
      </c>
      <c r="KA49" s="12"/>
      <c r="KB49" s="12">
        <f>KA49/8</f>
        <v>0</v>
      </c>
      <c r="KC49" s="12"/>
      <c r="KD49" s="12">
        <f>KC49/1.5</f>
        <v>0</v>
      </c>
      <c r="KE49" s="12"/>
      <c r="KF49" s="14">
        <f>KE49/17.5</f>
        <v>0</v>
      </c>
      <c r="KI49" s="11" t="s">
        <v>16</v>
      </c>
      <c r="KJ49" s="12"/>
      <c r="KK49" s="12">
        <f>KJ49/4.5</f>
        <v>0</v>
      </c>
      <c r="KL49" s="12"/>
      <c r="KM49" s="12">
        <f t="shared" si="316"/>
        <v>0</v>
      </c>
      <c r="KN49" s="12"/>
      <c r="KO49" s="12">
        <f t="shared" si="401"/>
        <v>0</v>
      </c>
      <c r="KP49" s="12"/>
      <c r="KQ49" s="12">
        <f>KP49/8</f>
        <v>0</v>
      </c>
      <c r="KR49" s="12"/>
      <c r="KS49" s="12">
        <f>KR49/1.5</f>
        <v>0</v>
      </c>
      <c r="KT49" s="12"/>
      <c r="KU49" s="14">
        <f>KT49/17.5</f>
        <v>0</v>
      </c>
      <c r="KX49" s="11" t="s">
        <v>16</v>
      </c>
      <c r="KY49" s="12">
        <f t="shared" si="275"/>
        <v>91.037000000000006</v>
      </c>
      <c r="KZ49" s="12">
        <f t="shared" si="402"/>
        <v>18.2074</v>
      </c>
      <c r="LA49" s="12">
        <f t="shared" si="276"/>
        <v>50.030500000000004</v>
      </c>
      <c r="LB49" s="12">
        <f t="shared" si="317"/>
        <v>2.501525</v>
      </c>
      <c r="LC49" s="12">
        <f t="shared" si="371"/>
        <v>50.030500000000004</v>
      </c>
      <c r="LD49" s="12">
        <f t="shared" si="403"/>
        <v>1.6676833333333334</v>
      </c>
      <c r="LE49" s="12">
        <f t="shared" si="277"/>
        <v>97.222999999999999</v>
      </c>
      <c r="LF49" s="12">
        <f>LE49/8</f>
        <v>12.152875</v>
      </c>
      <c r="LG49" s="12">
        <f t="shared" si="278"/>
        <v>54.073999999999998</v>
      </c>
      <c r="LH49" s="12">
        <f>LG49/1.5</f>
        <v>36.04933333333333</v>
      </c>
      <c r="LI49" s="12">
        <f t="shared" si="279"/>
        <v>138.42349999999999</v>
      </c>
      <c r="LJ49" s="14">
        <f>LI49/17.5</f>
        <v>7.9099142857142848</v>
      </c>
      <c r="LN49" s="11" t="s">
        <v>16</v>
      </c>
      <c r="LO49" s="12">
        <f t="shared" si="280"/>
        <v>98.693000000000012</v>
      </c>
      <c r="LP49" s="12">
        <f t="shared" si="404"/>
        <v>19.738600000000002</v>
      </c>
      <c r="LQ49" s="12">
        <f t="shared" si="281"/>
        <v>132.6225</v>
      </c>
      <c r="LR49" s="12">
        <f t="shared" si="318"/>
        <v>6.6311249999999999</v>
      </c>
      <c r="LS49" s="12">
        <f t="shared" si="372"/>
        <v>113.57599999999999</v>
      </c>
      <c r="LT49" s="12">
        <f t="shared" si="405"/>
        <v>3.7858666666666663</v>
      </c>
      <c r="LU49" s="12">
        <f t="shared" si="282"/>
        <v>140.815</v>
      </c>
      <c r="LV49" s="12">
        <f>LU49/8</f>
        <v>17.601875</v>
      </c>
      <c r="LW49" s="12">
        <f t="shared" si="283"/>
        <v>114.925</v>
      </c>
      <c r="LX49" s="12">
        <f>LW49/1.5</f>
        <v>76.61666666666666</v>
      </c>
      <c r="LY49" s="12">
        <f t="shared" si="284"/>
        <v>148.34649999999999</v>
      </c>
      <c r="LZ49" s="14">
        <f>LY49/17.5</f>
        <v>8.4769428571428573</v>
      </c>
      <c r="MC49" s="11" t="s">
        <v>16</v>
      </c>
      <c r="MD49" s="57"/>
      <c r="ME49" s="12">
        <f>MD49/4.5</f>
        <v>0</v>
      </c>
      <c r="MF49" s="12">
        <v>8.85</v>
      </c>
      <c r="MG49" s="12">
        <f t="shared" si="319"/>
        <v>0.4425</v>
      </c>
      <c r="MH49" s="12">
        <v>8.85</v>
      </c>
      <c r="MI49" s="12">
        <f t="shared" si="406"/>
        <v>0.29499999999999998</v>
      </c>
      <c r="MJ49" s="12"/>
      <c r="MK49" s="12">
        <f>MJ49/8</f>
        <v>0</v>
      </c>
      <c r="ML49" s="12"/>
      <c r="MM49" s="12">
        <f>ML49/1.5</f>
        <v>0</v>
      </c>
      <c r="MN49" s="12"/>
      <c r="MO49" s="14">
        <f>MN49/17.5</f>
        <v>0</v>
      </c>
      <c r="MS49" s="11" t="s">
        <v>16</v>
      </c>
      <c r="MT49" s="12"/>
      <c r="MU49" s="12">
        <f>MT49/4.5</f>
        <v>0</v>
      </c>
      <c r="MV49" s="12">
        <v>12.131</v>
      </c>
      <c r="MW49" s="12">
        <f t="shared" si="320"/>
        <v>0.60655000000000003</v>
      </c>
      <c r="MX49" s="12"/>
      <c r="MY49" s="12">
        <f t="shared" si="407"/>
        <v>0</v>
      </c>
      <c r="MZ49" s="12"/>
      <c r="NA49" s="12">
        <f>MZ49/8</f>
        <v>0</v>
      </c>
      <c r="NB49" s="56"/>
      <c r="NC49" s="12">
        <f>NB49/1.5</f>
        <v>0</v>
      </c>
      <c r="ND49" s="12"/>
      <c r="NE49" s="14">
        <f>ND49/17.5</f>
        <v>0</v>
      </c>
      <c r="NI49" s="11" t="s">
        <v>16</v>
      </c>
      <c r="NJ49" s="12"/>
      <c r="NK49" s="12">
        <f>NJ49/4.5</f>
        <v>0</v>
      </c>
      <c r="NL49" s="12"/>
      <c r="NM49" s="12">
        <f t="shared" si="321"/>
        <v>0</v>
      </c>
      <c r="NN49" s="12"/>
      <c r="NO49" s="12">
        <f t="shared" si="408"/>
        <v>0</v>
      </c>
      <c r="NP49" s="12"/>
      <c r="NQ49" s="12">
        <f>NP49/8</f>
        <v>0</v>
      </c>
      <c r="NR49" s="12"/>
      <c r="NS49" s="12">
        <f>NR49/1.5</f>
        <v>0</v>
      </c>
      <c r="NT49" s="12">
        <v>12.131</v>
      </c>
      <c r="NU49" s="14">
        <f>NT49/17.5</f>
        <v>0.69320000000000004</v>
      </c>
      <c r="NY49" s="11" t="s">
        <v>16</v>
      </c>
      <c r="NZ49" s="12"/>
      <c r="OA49" s="12">
        <f>NZ49/4.5</f>
        <v>0</v>
      </c>
      <c r="OB49" s="12"/>
      <c r="OC49" s="12">
        <f t="shared" si="322"/>
        <v>0</v>
      </c>
      <c r="OD49" s="12"/>
      <c r="OE49" s="12">
        <f t="shared" si="409"/>
        <v>0</v>
      </c>
      <c r="OF49" s="12"/>
      <c r="OG49" s="12">
        <f>OF49/8</f>
        <v>0</v>
      </c>
      <c r="OH49" s="12"/>
      <c r="OI49" s="12">
        <f>OH49/1.5</f>
        <v>0</v>
      </c>
      <c r="OJ49" s="12"/>
      <c r="OK49" s="14">
        <f>OJ49/17.5</f>
        <v>0</v>
      </c>
      <c r="ON49" s="11" t="s">
        <v>16</v>
      </c>
      <c r="OO49" s="12"/>
      <c r="OP49" s="12">
        <f>OO49/4.5</f>
        <v>0</v>
      </c>
      <c r="OQ49" s="12"/>
      <c r="OR49" s="12">
        <f t="shared" si="323"/>
        <v>0</v>
      </c>
      <c r="OS49" s="12">
        <v>16.18</v>
      </c>
      <c r="OT49" s="12">
        <f t="shared" si="410"/>
        <v>0.53933333333333333</v>
      </c>
      <c r="OU49" s="12">
        <v>16.18</v>
      </c>
      <c r="OV49" s="12">
        <f>OU49/8</f>
        <v>2.0225</v>
      </c>
      <c r="OW49" s="12">
        <v>25.106000000000002</v>
      </c>
      <c r="OX49" s="12">
        <f>OW49/1.5</f>
        <v>16.737333333333336</v>
      </c>
      <c r="OY49" s="12"/>
      <c r="OZ49" s="14">
        <f>OY49/17.5</f>
        <v>0</v>
      </c>
      <c r="PE49" s="11" t="s">
        <v>16</v>
      </c>
      <c r="PF49" s="12">
        <f t="shared" si="285"/>
        <v>0</v>
      </c>
      <c r="PG49" s="12">
        <f t="shared" si="411"/>
        <v>0</v>
      </c>
      <c r="PH49" s="12">
        <f t="shared" si="286"/>
        <v>20.981000000000002</v>
      </c>
      <c r="PI49" s="12">
        <f t="shared" si="324"/>
        <v>1.04905</v>
      </c>
      <c r="PJ49" s="12">
        <f t="shared" si="287"/>
        <v>25.03</v>
      </c>
      <c r="PK49" s="12">
        <f t="shared" si="412"/>
        <v>0.83433333333333337</v>
      </c>
      <c r="PL49" s="12">
        <f t="shared" si="249"/>
        <v>16.18</v>
      </c>
      <c r="PM49" s="12">
        <f>PL49/8</f>
        <v>2.0225</v>
      </c>
      <c r="PN49" s="12">
        <f t="shared" si="250"/>
        <v>25.106000000000002</v>
      </c>
      <c r="PO49" s="12">
        <f>PN49/1.5</f>
        <v>16.737333333333336</v>
      </c>
      <c r="PP49" s="12">
        <f t="shared" si="251"/>
        <v>12.131</v>
      </c>
      <c r="PQ49" s="14">
        <f>PP49/17.5</f>
        <v>0.69320000000000004</v>
      </c>
      <c r="PT49" s="11" t="s">
        <v>16</v>
      </c>
      <c r="PU49" s="12">
        <f t="shared" si="288"/>
        <v>98.693000000000012</v>
      </c>
      <c r="PV49" s="12">
        <f>PU49/4.5</f>
        <v>21.931777777777782</v>
      </c>
      <c r="PW49" s="12">
        <f t="shared" si="289"/>
        <v>153.6035</v>
      </c>
      <c r="PX49" s="12">
        <f t="shared" si="325"/>
        <v>7.6801750000000002</v>
      </c>
      <c r="PY49" s="12">
        <f t="shared" si="290"/>
        <v>138.60599999999999</v>
      </c>
      <c r="PZ49" s="12">
        <f t="shared" si="413"/>
        <v>4.6201999999999996</v>
      </c>
      <c r="QA49" s="12">
        <f t="shared" si="291"/>
        <v>156.995</v>
      </c>
      <c r="QB49" s="12">
        <f>QA49/8</f>
        <v>19.624375000000001</v>
      </c>
      <c r="QC49" s="12">
        <f t="shared" si="292"/>
        <v>140.03100000000001</v>
      </c>
      <c r="QD49" s="12">
        <f>QC49/1.5</f>
        <v>93.353999999999999</v>
      </c>
      <c r="QE49" s="12">
        <f t="shared" si="293"/>
        <v>160.47749999999999</v>
      </c>
      <c r="QF49" s="14">
        <f>QE49/17.5</f>
        <v>9.1701428571428565</v>
      </c>
      <c r="QI49" s="11" t="s">
        <v>16</v>
      </c>
      <c r="QJ49" s="12">
        <v>17.251000000000001</v>
      </c>
      <c r="QK49" s="12">
        <f>QJ49/4.5</f>
        <v>3.8335555555555558</v>
      </c>
      <c r="QL49" s="12">
        <f>12.143+12.143</f>
        <v>24.286000000000001</v>
      </c>
      <c r="QM49" s="12">
        <f t="shared" si="326"/>
        <v>1.2143000000000002</v>
      </c>
      <c r="QN49" s="12">
        <f>12.143+12.143</f>
        <v>24.286000000000001</v>
      </c>
      <c r="QO49" s="12">
        <f t="shared" si="414"/>
        <v>0.80953333333333333</v>
      </c>
      <c r="QP49" s="12">
        <v>17.251000000000001</v>
      </c>
      <c r="QQ49" s="12">
        <f>QP49/8</f>
        <v>2.1563750000000002</v>
      </c>
      <c r="QR49" s="12">
        <v>17.251000000000001</v>
      </c>
      <c r="QS49" s="12">
        <f>QR49/1.5</f>
        <v>11.500666666666667</v>
      </c>
      <c r="QT49" s="12">
        <f>8.6255+15.295</f>
        <v>23.920500000000001</v>
      </c>
      <c r="QU49" s="14">
        <f>QT49/17.5</f>
        <v>1.3668857142857143</v>
      </c>
      <c r="QX49" s="11" t="s">
        <v>16</v>
      </c>
      <c r="QY49" s="12"/>
      <c r="QZ49" s="12">
        <f>QY49/4.5</f>
        <v>0</v>
      </c>
      <c r="RA49" s="12">
        <f>4.453+4.453</f>
        <v>8.9060000000000006</v>
      </c>
      <c r="RB49" s="12">
        <f t="shared" si="327"/>
        <v>0.44530000000000003</v>
      </c>
      <c r="RC49" s="12">
        <v>8.9060000000000006</v>
      </c>
      <c r="RD49" s="12">
        <f t="shared" si="415"/>
        <v>0.29686666666666667</v>
      </c>
      <c r="RE49" s="12">
        <v>28.895</v>
      </c>
      <c r="RF49" s="12">
        <f>RE49/8</f>
        <v>3.6118749999999999</v>
      </c>
      <c r="RG49" s="12"/>
      <c r="RH49" s="12">
        <f>RG49/1.5</f>
        <v>0</v>
      </c>
      <c r="RI49" s="12">
        <v>11.607530000000001</v>
      </c>
      <c r="RJ49" s="14">
        <f>RI49/17.5</f>
        <v>0.66328742857142864</v>
      </c>
      <c r="RM49" s="11" t="s">
        <v>16</v>
      </c>
      <c r="RN49" s="12">
        <v>3.7759999999999998</v>
      </c>
      <c r="RO49" s="12">
        <f>RN49/4.5</f>
        <v>0.83911111111111103</v>
      </c>
      <c r="RP49" s="12">
        <f>31.674+26.8335</f>
        <v>58.5075</v>
      </c>
      <c r="RQ49" s="12">
        <f t="shared" si="328"/>
        <v>2.9253749999999998</v>
      </c>
      <c r="RR49" s="12">
        <f>6.324+31.8335</f>
        <v>38.157499999999999</v>
      </c>
      <c r="RS49" s="12">
        <f t="shared" si="416"/>
        <v>1.2719166666666666</v>
      </c>
      <c r="RT49" s="12">
        <v>10.09</v>
      </c>
      <c r="RU49" s="12">
        <f>RT49/8</f>
        <v>1.26125</v>
      </c>
      <c r="RV49" s="12">
        <v>15.395</v>
      </c>
      <c r="RW49" s="12">
        <f>RV49/1.5</f>
        <v>10.263333333333334</v>
      </c>
      <c r="RX49" s="12">
        <f>7.6945+7.6945</f>
        <v>15.388999999999999</v>
      </c>
      <c r="RY49" s="14">
        <f>RX49/17.5</f>
        <v>0.87937142857142858</v>
      </c>
      <c r="SB49" s="11" t="s">
        <v>16</v>
      </c>
      <c r="SC49" s="12">
        <v>18.891999999999999</v>
      </c>
      <c r="SD49" s="12">
        <f>SC49/4.5</f>
        <v>4.1982222222222223</v>
      </c>
      <c r="SE49" s="12">
        <f>14.5955+14.5955+1.844</f>
        <v>31.035</v>
      </c>
      <c r="SF49" s="12">
        <f t="shared" si="329"/>
        <v>1.55175</v>
      </c>
      <c r="SG49" s="12">
        <f>14.5955+14.5955+11.844</f>
        <v>41.034999999999997</v>
      </c>
      <c r="SH49" s="12">
        <f t="shared" si="417"/>
        <v>1.3678333333333332</v>
      </c>
      <c r="SI49" s="12">
        <v>66.478999999999999</v>
      </c>
      <c r="SJ49" s="12">
        <f>SI49/8</f>
        <v>8.3098749999999999</v>
      </c>
      <c r="SK49" s="12">
        <v>12.103</v>
      </c>
      <c r="SL49" s="12">
        <f>SK49/1.5</f>
        <v>8.0686666666666671</v>
      </c>
      <c r="SM49" s="12">
        <v>4.4530000000000003</v>
      </c>
      <c r="SN49" s="14">
        <f>SM49/17.5</f>
        <v>0.25445714285714288</v>
      </c>
      <c r="SQ49" s="11" t="s">
        <v>16</v>
      </c>
      <c r="SR49" s="12">
        <v>0.35399999999999998</v>
      </c>
      <c r="SS49" s="12">
        <f>SR49/4.5</f>
        <v>7.8666666666666663E-2</v>
      </c>
      <c r="ST49" s="12">
        <v>27</v>
      </c>
      <c r="SU49" s="12">
        <f t="shared" si="330"/>
        <v>1.35</v>
      </c>
      <c r="SV49" s="12"/>
      <c r="SW49" s="12">
        <f t="shared" si="418"/>
        <v>0</v>
      </c>
      <c r="SX49" s="12"/>
      <c r="SY49" s="12">
        <f>SX49/8</f>
        <v>0</v>
      </c>
      <c r="SZ49" s="12">
        <v>1.6990000000000001</v>
      </c>
      <c r="TA49" s="12">
        <f>SZ49/1.5</f>
        <v>1.1326666666666667</v>
      </c>
      <c r="TB49" s="12">
        <f>5.131+5.131+6.0515</f>
        <v>16.313500000000001</v>
      </c>
      <c r="TC49" s="14">
        <f>TB49/17.5</f>
        <v>0.93220000000000003</v>
      </c>
      <c r="TH49" s="11" t="s">
        <v>16</v>
      </c>
      <c r="TI49" s="12">
        <f t="shared" si="294"/>
        <v>40.272999999999996</v>
      </c>
      <c r="TJ49" s="12">
        <f t="shared" si="419"/>
        <v>8.0545999999999989</v>
      </c>
      <c r="TK49" s="12">
        <f t="shared" si="295"/>
        <v>149.7345</v>
      </c>
      <c r="TL49" s="12">
        <f t="shared" si="331"/>
        <v>7.4867249999999999</v>
      </c>
      <c r="TM49" s="12">
        <f>+SV49+SG49+RR49+RC49+QN49</f>
        <v>112.3845</v>
      </c>
      <c r="TN49" s="12">
        <f t="shared" si="420"/>
        <v>3.7461500000000001</v>
      </c>
      <c r="TO49" s="12">
        <f t="shared" si="253"/>
        <v>122.715</v>
      </c>
      <c r="TP49" s="12">
        <f>TO49/8</f>
        <v>15.339375</v>
      </c>
      <c r="TQ49" s="12">
        <f t="shared" si="254"/>
        <v>46.448</v>
      </c>
      <c r="TR49" s="12">
        <f>TQ49/1.5</f>
        <v>30.965333333333334</v>
      </c>
      <c r="TS49" s="12">
        <f t="shared" si="255"/>
        <v>71.683530000000005</v>
      </c>
      <c r="TT49" s="14">
        <f>TS49/17.5</f>
        <v>4.0962017142857148</v>
      </c>
      <c r="TW49" s="11" t="s">
        <v>16</v>
      </c>
      <c r="TX49" s="12">
        <f t="shared" si="296"/>
        <v>138.96600000000001</v>
      </c>
      <c r="TY49" s="12">
        <f>TX49/4.5</f>
        <v>30.881333333333334</v>
      </c>
      <c r="TZ49" s="12">
        <f t="shared" si="297"/>
        <v>303.33799999999997</v>
      </c>
      <c r="UA49" s="12">
        <f t="shared" si="332"/>
        <v>15.166899999999998</v>
      </c>
      <c r="UB49" s="12">
        <f t="shared" si="256"/>
        <v>250.9905</v>
      </c>
      <c r="UC49" s="12">
        <f t="shared" si="421"/>
        <v>8.3663500000000006</v>
      </c>
      <c r="UD49" s="12">
        <f t="shared" si="257"/>
        <v>279.71000000000004</v>
      </c>
      <c r="UE49" s="12">
        <f>UD49/8</f>
        <v>34.963750000000005</v>
      </c>
      <c r="UF49" s="12">
        <f t="shared" si="258"/>
        <v>186.47900000000001</v>
      </c>
      <c r="UG49" s="12">
        <f>UF49/1.5</f>
        <v>124.31933333333335</v>
      </c>
      <c r="UH49" s="12">
        <f t="shared" si="259"/>
        <v>232.16102999999998</v>
      </c>
      <c r="UI49" s="14">
        <f>UH49/17.5</f>
        <v>13.26634457142857</v>
      </c>
    </row>
    <row r="50" spans="18:556" x14ac:dyDescent="0.25">
      <c r="R50" s="11" t="s">
        <v>17</v>
      </c>
      <c r="S50" s="12"/>
      <c r="T50" s="12">
        <f>S50/5</f>
        <v>0</v>
      </c>
      <c r="U50" s="12"/>
      <c r="V50" s="12">
        <f t="shared" si="298"/>
        <v>0</v>
      </c>
      <c r="W50" s="12"/>
      <c r="X50" s="12">
        <f t="shared" si="374"/>
        <v>0</v>
      </c>
      <c r="Y50" s="12"/>
      <c r="Z50" s="12">
        <f>Y50/7</f>
        <v>0</v>
      </c>
      <c r="AA50" s="12"/>
      <c r="AB50" s="12">
        <f>AA50/1.5</f>
        <v>0</v>
      </c>
      <c r="AC50" s="12">
        <v>5.4104999999999999</v>
      </c>
      <c r="AD50" s="14">
        <f>AC50/17.5</f>
        <v>0.30917142857142854</v>
      </c>
      <c r="AH50" s="11" t="s">
        <v>17</v>
      </c>
      <c r="AI50" s="12"/>
      <c r="AJ50" s="12">
        <f>AI50/5</f>
        <v>0</v>
      </c>
      <c r="AK50" s="12"/>
      <c r="AL50" s="12">
        <f t="shared" si="299"/>
        <v>0</v>
      </c>
      <c r="AM50" s="12"/>
      <c r="AN50" s="12">
        <f t="shared" si="376"/>
        <v>0</v>
      </c>
      <c r="AO50" s="12"/>
      <c r="AP50" s="12">
        <f>AO50/7</f>
        <v>0</v>
      </c>
      <c r="AQ50" s="12"/>
      <c r="AR50" s="12">
        <f>AQ50/1.5</f>
        <v>0</v>
      </c>
      <c r="AS50" s="12"/>
      <c r="AT50" s="14">
        <f>AS50/17.5</f>
        <v>0</v>
      </c>
      <c r="AX50" s="11" t="s">
        <v>17</v>
      </c>
      <c r="AY50" s="12"/>
      <c r="AZ50" s="12">
        <f>AY50/5</f>
        <v>0</v>
      </c>
      <c r="BA50" s="12"/>
      <c r="BB50" s="12">
        <f t="shared" si="300"/>
        <v>0</v>
      </c>
      <c r="BC50" s="12"/>
      <c r="BD50" s="12">
        <f t="shared" si="378"/>
        <v>0</v>
      </c>
      <c r="BE50" s="12"/>
      <c r="BF50" s="12">
        <f>BE50/7</f>
        <v>0</v>
      </c>
      <c r="BG50" s="12"/>
      <c r="BH50" s="12">
        <f>BG50/1.5</f>
        <v>0</v>
      </c>
      <c r="BI50" s="12"/>
      <c r="BJ50" s="14">
        <f>BI50/17.5</f>
        <v>0</v>
      </c>
      <c r="BN50" s="11" t="s">
        <v>17</v>
      </c>
      <c r="BO50" s="12"/>
      <c r="BP50" s="12">
        <f>BO50/5</f>
        <v>0</v>
      </c>
      <c r="BQ50" s="12"/>
      <c r="BR50" s="12">
        <f t="shared" si="301"/>
        <v>0</v>
      </c>
      <c r="BS50" s="12"/>
      <c r="BT50" s="12">
        <f t="shared" si="380"/>
        <v>0</v>
      </c>
      <c r="BU50" s="12"/>
      <c r="BV50" s="12">
        <f>BU50/7</f>
        <v>0</v>
      </c>
      <c r="BW50" s="12"/>
      <c r="BX50" s="12">
        <f>BW50/1.5</f>
        <v>0</v>
      </c>
      <c r="BY50" s="12"/>
      <c r="BZ50" s="14">
        <f>BY50/17.5</f>
        <v>0</v>
      </c>
      <c r="CC50" s="11" t="s">
        <v>17</v>
      </c>
      <c r="CD50" s="12"/>
      <c r="CE50" s="12">
        <f>CD50/5</f>
        <v>0</v>
      </c>
      <c r="CF50" s="12"/>
      <c r="CG50" s="12">
        <f t="shared" si="302"/>
        <v>0</v>
      </c>
      <c r="CH50" s="12"/>
      <c r="CI50" s="12">
        <f t="shared" si="382"/>
        <v>0</v>
      </c>
      <c r="CJ50" s="12"/>
      <c r="CK50" s="12">
        <f>CJ50/7</f>
        <v>0</v>
      </c>
      <c r="CL50" s="12"/>
      <c r="CM50" s="12">
        <f>CL50/1.5</f>
        <v>0</v>
      </c>
      <c r="CN50" s="12"/>
      <c r="CO50" s="14">
        <f>CN50/17.5</f>
        <v>0</v>
      </c>
      <c r="CR50" s="11" t="s">
        <v>17</v>
      </c>
      <c r="CS50" s="12">
        <f t="shared" si="260"/>
        <v>0</v>
      </c>
      <c r="CT50" s="12">
        <f>CS50/5</f>
        <v>0</v>
      </c>
      <c r="CU50" s="12">
        <f t="shared" si="261"/>
        <v>0</v>
      </c>
      <c r="CV50" s="12">
        <f t="shared" si="303"/>
        <v>0</v>
      </c>
      <c r="CW50" s="12">
        <f t="shared" si="368"/>
        <v>0</v>
      </c>
      <c r="CX50" s="12">
        <f t="shared" si="384"/>
        <v>0</v>
      </c>
      <c r="CY50" s="12">
        <f t="shared" si="262"/>
        <v>0</v>
      </c>
      <c r="CZ50" s="12">
        <f>CY50/7</f>
        <v>0</v>
      </c>
      <c r="DA50" s="12">
        <f t="shared" si="263"/>
        <v>0</v>
      </c>
      <c r="DB50" s="12">
        <f>DA50/1.5</f>
        <v>0</v>
      </c>
      <c r="DC50" s="12">
        <f t="shared" si="264"/>
        <v>5.4104999999999999</v>
      </c>
      <c r="DD50" s="14">
        <f>DC50/17.5</f>
        <v>0.30917142857142854</v>
      </c>
      <c r="DG50" s="11" t="s">
        <v>17</v>
      </c>
      <c r="DH50" s="12"/>
      <c r="DI50" s="12">
        <f>DH50/5</f>
        <v>0</v>
      </c>
      <c r="DJ50" s="12"/>
      <c r="DK50" s="12">
        <f t="shared" si="304"/>
        <v>0</v>
      </c>
      <c r="DL50" s="12"/>
      <c r="DM50" s="12">
        <f t="shared" si="386"/>
        <v>0</v>
      </c>
      <c r="DN50" s="12"/>
      <c r="DO50" s="12">
        <f>DN50/7</f>
        <v>0</v>
      </c>
      <c r="DP50" s="12"/>
      <c r="DQ50" s="12">
        <f>DP50/1.5</f>
        <v>0</v>
      </c>
      <c r="DR50" s="12">
        <v>5.5910000000000002</v>
      </c>
      <c r="DS50" s="14">
        <f>DR50/17.5</f>
        <v>0.31948571428571432</v>
      </c>
      <c r="DV50" s="11" t="s">
        <v>17</v>
      </c>
      <c r="DW50" s="12"/>
      <c r="DX50" s="12">
        <f>DW50/5</f>
        <v>0</v>
      </c>
      <c r="DY50" s="12">
        <v>10.2575</v>
      </c>
      <c r="DZ50" s="12">
        <f t="shared" si="305"/>
        <v>0.51287499999999997</v>
      </c>
      <c r="EA50" s="12">
        <v>10.2575</v>
      </c>
      <c r="EB50" s="12">
        <f t="shared" si="388"/>
        <v>0.3419166666666667</v>
      </c>
      <c r="EC50" s="12">
        <v>20.515999999999998</v>
      </c>
      <c r="ED50" s="12">
        <f>EC50/7</f>
        <v>2.9308571428571426</v>
      </c>
      <c r="EE50" s="12"/>
      <c r="EF50" s="12">
        <f>EE50/1.5</f>
        <v>0</v>
      </c>
      <c r="EG50" s="12"/>
      <c r="EH50" s="14">
        <f>EG50/17.5</f>
        <v>0</v>
      </c>
      <c r="EK50" s="11" t="s">
        <v>17</v>
      </c>
      <c r="EL50" s="12"/>
      <c r="EM50" s="12">
        <f>EL50/4.5</f>
        <v>0</v>
      </c>
      <c r="EN50" s="12"/>
      <c r="EO50" s="12">
        <f t="shared" si="306"/>
        <v>0</v>
      </c>
      <c r="EP50" s="12"/>
      <c r="EQ50" s="12">
        <f t="shared" si="389"/>
        <v>0</v>
      </c>
      <c r="ER50" s="12"/>
      <c r="ES50" s="12">
        <f>ER50/7</f>
        <v>0</v>
      </c>
      <c r="ET50" s="12">
        <v>2.7210000000000001</v>
      </c>
      <c r="EU50" s="12">
        <f>ET50/1.5</f>
        <v>1.8140000000000001</v>
      </c>
      <c r="EV50" s="12">
        <v>17.200500000000002</v>
      </c>
      <c r="EW50" s="14">
        <f>EV50/17.5</f>
        <v>0.98288571428571436</v>
      </c>
      <c r="EZ50" s="11" t="s">
        <v>17</v>
      </c>
      <c r="FA50" s="12"/>
      <c r="FB50" s="12">
        <f>FA50/4.5</f>
        <v>0</v>
      </c>
      <c r="FC50" s="12"/>
      <c r="FD50" s="12">
        <f t="shared" si="307"/>
        <v>0</v>
      </c>
      <c r="FE50" s="12"/>
      <c r="FF50" s="12">
        <f t="shared" si="390"/>
        <v>0</v>
      </c>
      <c r="FG50" s="12"/>
      <c r="FH50" s="12">
        <f>FG50/7</f>
        <v>0</v>
      </c>
      <c r="FI50" s="12"/>
      <c r="FJ50" s="12">
        <f>FI50/1.5</f>
        <v>0</v>
      </c>
      <c r="FK50" s="12"/>
      <c r="FL50" s="14">
        <f>FK50/17.5</f>
        <v>0</v>
      </c>
      <c r="FO50" s="11" t="s">
        <v>17</v>
      </c>
      <c r="FP50" s="12"/>
      <c r="FQ50" s="12">
        <f>FP50/4.5</f>
        <v>0</v>
      </c>
      <c r="FR50" s="12"/>
      <c r="FS50" s="12">
        <f t="shared" si="308"/>
        <v>0</v>
      </c>
      <c r="FT50" s="12"/>
      <c r="FU50" s="12">
        <f t="shared" si="391"/>
        <v>0</v>
      </c>
      <c r="FV50" s="12"/>
      <c r="FW50" s="12">
        <f>FV50/7</f>
        <v>0</v>
      </c>
      <c r="FX50" s="12"/>
      <c r="FY50" s="12">
        <f>FX50/1.5</f>
        <v>0</v>
      </c>
      <c r="FZ50" s="12"/>
      <c r="GA50" s="14">
        <f>FZ50/17.5</f>
        <v>0</v>
      </c>
      <c r="GD50" s="11" t="s">
        <v>17</v>
      </c>
      <c r="GE50" s="12">
        <f t="shared" si="265"/>
        <v>0</v>
      </c>
      <c r="GF50" s="12">
        <f>GE50/5</f>
        <v>0</v>
      </c>
      <c r="GG50" s="12">
        <f t="shared" si="266"/>
        <v>10.2575</v>
      </c>
      <c r="GH50" s="12">
        <f t="shared" si="309"/>
        <v>0.51287499999999997</v>
      </c>
      <c r="GI50" s="12">
        <f t="shared" si="369"/>
        <v>10.2575</v>
      </c>
      <c r="GJ50" s="12">
        <f t="shared" si="393"/>
        <v>0.3419166666666667</v>
      </c>
      <c r="GK50" s="12">
        <f t="shared" si="267"/>
        <v>20.515999999999998</v>
      </c>
      <c r="GL50" s="12">
        <f>GK50/7</f>
        <v>2.9308571428571426</v>
      </c>
      <c r="GM50" s="12">
        <f t="shared" si="268"/>
        <v>2.7210000000000001</v>
      </c>
      <c r="GN50" s="12">
        <f>GM50/1.5</f>
        <v>1.8140000000000001</v>
      </c>
      <c r="GO50" s="12">
        <f t="shared" si="269"/>
        <v>22.791500000000003</v>
      </c>
      <c r="GP50" s="14">
        <f>GO50/17.5</f>
        <v>1.3023714285714287</v>
      </c>
      <c r="GT50" s="11" t="s">
        <v>17</v>
      </c>
      <c r="GU50" s="12">
        <f t="shared" si="270"/>
        <v>0</v>
      </c>
      <c r="GV50" s="12">
        <f>GU50/5</f>
        <v>0</v>
      </c>
      <c r="GW50" s="12">
        <f t="shared" si="271"/>
        <v>10.2575</v>
      </c>
      <c r="GX50" s="12">
        <f t="shared" si="310"/>
        <v>0.51287499999999997</v>
      </c>
      <c r="GY50" s="12">
        <f t="shared" si="370"/>
        <v>10.2575</v>
      </c>
      <c r="GZ50" s="12">
        <f t="shared" si="395"/>
        <v>0.3419166666666667</v>
      </c>
      <c r="HA50" s="12">
        <f t="shared" si="272"/>
        <v>20.515999999999998</v>
      </c>
      <c r="HB50" s="12">
        <f>HA50/7</f>
        <v>2.9308571428571426</v>
      </c>
      <c r="HC50" s="12">
        <f t="shared" si="273"/>
        <v>2.7210000000000001</v>
      </c>
      <c r="HD50" s="12">
        <f>HC50/1.5</f>
        <v>1.8140000000000001</v>
      </c>
      <c r="HE50" s="12">
        <f t="shared" si="274"/>
        <v>28.202000000000002</v>
      </c>
      <c r="HF50" s="14">
        <f>HE50/17.5</f>
        <v>1.6115428571428572</v>
      </c>
      <c r="HI50" s="11" t="s">
        <v>17</v>
      </c>
      <c r="HJ50" s="12"/>
      <c r="HK50" s="12">
        <f>HJ50/4.5</f>
        <v>0</v>
      </c>
      <c r="HL50" s="12"/>
      <c r="HM50" s="12">
        <f t="shared" si="311"/>
        <v>0</v>
      </c>
      <c r="HN50" s="12"/>
      <c r="HO50" s="12">
        <f t="shared" si="396"/>
        <v>0</v>
      </c>
      <c r="HP50" s="12"/>
      <c r="HQ50" s="12">
        <f>HP50/7</f>
        <v>0</v>
      </c>
      <c r="HR50" s="12"/>
      <c r="HS50" s="12">
        <f>HR50/1.5</f>
        <v>0</v>
      </c>
      <c r="HT50" s="12">
        <v>7.9139999999999997</v>
      </c>
      <c r="HU50" s="14">
        <f>HT50/17.5</f>
        <v>0.45222857142857142</v>
      </c>
      <c r="HY50" s="11" t="s">
        <v>17</v>
      </c>
      <c r="HZ50" s="12"/>
      <c r="IA50" s="12">
        <f>HZ50/4.5</f>
        <v>0</v>
      </c>
      <c r="IB50" s="12"/>
      <c r="IC50" s="12">
        <f t="shared" si="312"/>
        <v>0</v>
      </c>
      <c r="ID50" s="12"/>
      <c r="IE50" s="12">
        <f t="shared" si="397"/>
        <v>0</v>
      </c>
      <c r="IF50" s="12"/>
      <c r="IG50" s="12">
        <f>IF50/7</f>
        <v>0</v>
      </c>
      <c r="IH50" s="12"/>
      <c r="II50" s="12">
        <f>IH50/1.5</f>
        <v>0</v>
      </c>
      <c r="IJ50" s="12"/>
      <c r="IK50" s="14">
        <f>IJ50/17.5</f>
        <v>0</v>
      </c>
      <c r="IO50" s="11" t="s">
        <v>17</v>
      </c>
      <c r="IP50" s="12"/>
      <c r="IQ50" s="12">
        <f>IP50/4.5</f>
        <v>0</v>
      </c>
      <c r="IR50" s="12"/>
      <c r="IS50" s="12">
        <f t="shared" si="313"/>
        <v>0</v>
      </c>
      <c r="IT50" s="12"/>
      <c r="IU50" s="12">
        <f t="shared" si="398"/>
        <v>0</v>
      </c>
      <c r="IV50" s="12"/>
      <c r="IW50" s="12">
        <f>IV50/7</f>
        <v>0</v>
      </c>
      <c r="IX50" s="12"/>
      <c r="IY50" s="12">
        <f>IX50/1.5</f>
        <v>0</v>
      </c>
      <c r="IZ50" s="12"/>
      <c r="JA50" s="14">
        <f>IZ50/17.5</f>
        <v>0</v>
      </c>
      <c r="JE50" s="11" t="s">
        <v>17</v>
      </c>
      <c r="JF50" s="12"/>
      <c r="JG50" s="12">
        <f>JF50/4.5</f>
        <v>0</v>
      </c>
      <c r="JH50" s="12">
        <v>10.743</v>
      </c>
      <c r="JI50" s="12">
        <f t="shared" si="314"/>
        <v>0.53715000000000002</v>
      </c>
      <c r="JJ50" s="12">
        <v>10.743</v>
      </c>
      <c r="JK50" s="12">
        <f t="shared" si="399"/>
        <v>0.35810000000000003</v>
      </c>
      <c r="JL50" s="12">
        <f>5.643+15.843</f>
        <v>21.486000000000001</v>
      </c>
      <c r="JM50" s="12">
        <f>JL50/7</f>
        <v>3.0694285714285714</v>
      </c>
      <c r="JN50" s="12">
        <f>15.843+5.643</f>
        <v>21.486000000000001</v>
      </c>
      <c r="JO50" s="12">
        <f>JN50/1.5</f>
        <v>14.324</v>
      </c>
      <c r="JP50" s="12">
        <f>7.9215+7.9215</f>
        <v>15.843</v>
      </c>
      <c r="JQ50" s="14">
        <f>JP50/17.5</f>
        <v>0.90531428571428574</v>
      </c>
      <c r="JT50" s="11" t="s">
        <v>17</v>
      </c>
      <c r="JU50" s="12"/>
      <c r="JV50" s="12">
        <f>JU50/4.5</f>
        <v>0</v>
      </c>
      <c r="JW50" s="12"/>
      <c r="JX50" s="12">
        <f t="shared" si="315"/>
        <v>0</v>
      </c>
      <c r="JY50" s="12"/>
      <c r="JZ50" s="12">
        <f t="shared" si="400"/>
        <v>0</v>
      </c>
      <c r="KA50" s="12"/>
      <c r="KB50" s="12">
        <f>KA50/7</f>
        <v>0</v>
      </c>
      <c r="KC50" s="12"/>
      <c r="KD50" s="12">
        <f>KC50/1.5</f>
        <v>0</v>
      </c>
      <c r="KE50" s="12"/>
      <c r="KF50" s="14">
        <f>KE50/17.5</f>
        <v>0</v>
      </c>
      <c r="KI50" s="11" t="s">
        <v>17</v>
      </c>
      <c r="KJ50" s="12"/>
      <c r="KK50" s="12">
        <f>KJ50/4.5</f>
        <v>0</v>
      </c>
      <c r="KL50" s="12"/>
      <c r="KM50" s="12">
        <f t="shared" si="316"/>
        <v>0</v>
      </c>
      <c r="KN50" s="12"/>
      <c r="KO50" s="12">
        <f t="shared" si="401"/>
        <v>0</v>
      </c>
      <c r="KP50" s="12"/>
      <c r="KQ50" s="12">
        <f>KP50/7</f>
        <v>0</v>
      </c>
      <c r="KR50" s="12"/>
      <c r="KS50" s="12">
        <f>KR50/1.5</f>
        <v>0</v>
      </c>
      <c r="KT50" s="12"/>
      <c r="KU50" s="14">
        <f>KT50/17.5</f>
        <v>0</v>
      </c>
      <c r="KX50" s="11" t="s">
        <v>17</v>
      </c>
      <c r="KY50" s="12">
        <f t="shared" si="275"/>
        <v>0</v>
      </c>
      <c r="KZ50" s="12">
        <f>KY50/5</f>
        <v>0</v>
      </c>
      <c r="LA50" s="12">
        <f t="shared" si="276"/>
        <v>10.743</v>
      </c>
      <c r="LB50" s="12">
        <f t="shared" si="317"/>
        <v>0.53715000000000002</v>
      </c>
      <c r="LC50" s="12">
        <f t="shared" si="371"/>
        <v>10.743</v>
      </c>
      <c r="LD50" s="12">
        <f t="shared" si="403"/>
        <v>0.35810000000000003</v>
      </c>
      <c r="LE50" s="12">
        <f t="shared" si="277"/>
        <v>21.486000000000001</v>
      </c>
      <c r="LF50" s="12">
        <f>LE50/7</f>
        <v>3.0694285714285714</v>
      </c>
      <c r="LG50" s="12">
        <f t="shared" si="278"/>
        <v>21.486000000000001</v>
      </c>
      <c r="LH50" s="12">
        <f>LG50/1.5</f>
        <v>14.324</v>
      </c>
      <c r="LI50" s="12">
        <f t="shared" si="279"/>
        <v>23.756999999999998</v>
      </c>
      <c r="LJ50" s="14">
        <f>LI50/17.5</f>
        <v>1.3575428571428569</v>
      </c>
      <c r="LN50" s="11" t="s">
        <v>17</v>
      </c>
      <c r="LO50" s="12">
        <f t="shared" si="280"/>
        <v>0</v>
      </c>
      <c r="LP50" s="12">
        <f>LO50/5</f>
        <v>0</v>
      </c>
      <c r="LQ50" s="12">
        <f t="shared" si="281"/>
        <v>21.000500000000002</v>
      </c>
      <c r="LR50" s="12">
        <f t="shared" si="318"/>
        <v>1.0500250000000002</v>
      </c>
      <c r="LS50" s="12">
        <f t="shared" si="372"/>
        <v>21.000500000000002</v>
      </c>
      <c r="LT50" s="12">
        <f t="shared" si="405"/>
        <v>0.70001666666666673</v>
      </c>
      <c r="LU50" s="12">
        <f t="shared" si="282"/>
        <v>42.001999999999995</v>
      </c>
      <c r="LV50" s="12">
        <f>LU50/7</f>
        <v>6.000285714285714</v>
      </c>
      <c r="LW50" s="12">
        <f t="shared" si="283"/>
        <v>24.207000000000001</v>
      </c>
      <c r="LX50" s="12">
        <f>LW50/1.5</f>
        <v>16.138000000000002</v>
      </c>
      <c r="LY50" s="12">
        <f t="shared" si="284"/>
        <v>51.959000000000003</v>
      </c>
      <c r="LZ50" s="14">
        <f>LY50/17.5</f>
        <v>2.9690857142857143</v>
      </c>
      <c r="MC50" s="11" t="s">
        <v>17</v>
      </c>
      <c r="MD50" s="57"/>
      <c r="ME50" s="12">
        <f>MD50/4.5</f>
        <v>0</v>
      </c>
      <c r="MF50" s="12"/>
      <c r="MG50" s="12">
        <f t="shared" si="319"/>
        <v>0</v>
      </c>
      <c r="MH50" s="12"/>
      <c r="MI50" s="12">
        <f t="shared" si="406"/>
        <v>0</v>
      </c>
      <c r="MJ50" s="12">
        <v>14.028</v>
      </c>
      <c r="MK50" s="12">
        <f>MJ50/7</f>
        <v>2.004</v>
      </c>
      <c r="ML50" s="12">
        <v>14.026999999999999</v>
      </c>
      <c r="MM50" s="12">
        <f>ML50/1.5</f>
        <v>9.3513333333333328</v>
      </c>
      <c r="MN50" s="12"/>
      <c r="MO50" s="14">
        <f>MN50/17.5</f>
        <v>0</v>
      </c>
      <c r="MS50" s="11" t="s">
        <v>17</v>
      </c>
      <c r="MT50" s="12"/>
      <c r="MU50" s="12">
        <f>MT50/4.5</f>
        <v>0</v>
      </c>
      <c r="MV50" s="12">
        <v>1.583</v>
      </c>
      <c r="MW50" s="12">
        <f t="shared" si="320"/>
        <v>7.9149999999999998E-2</v>
      </c>
      <c r="MX50" s="12"/>
      <c r="MY50" s="12">
        <f t="shared" si="407"/>
        <v>0</v>
      </c>
      <c r="MZ50" s="12"/>
      <c r="NA50" s="12">
        <f>MZ50/7</f>
        <v>0</v>
      </c>
      <c r="NB50" s="12"/>
      <c r="NC50" s="12">
        <f>NB50/1.5</f>
        <v>0</v>
      </c>
      <c r="ND50" s="12"/>
      <c r="NE50" s="14">
        <f>ND50/17.5</f>
        <v>0</v>
      </c>
      <c r="NI50" s="11" t="s">
        <v>17</v>
      </c>
      <c r="NJ50" s="12"/>
      <c r="NK50" s="12">
        <f>NJ50/4.5</f>
        <v>0</v>
      </c>
      <c r="NL50" s="12"/>
      <c r="NM50" s="12">
        <f t="shared" si="321"/>
        <v>0</v>
      </c>
      <c r="NN50" s="12">
        <v>26.318999999999999</v>
      </c>
      <c r="NO50" s="12">
        <f t="shared" si="408"/>
        <v>0.87729999999999997</v>
      </c>
      <c r="NP50" s="12">
        <v>3.8959999999999999</v>
      </c>
      <c r="NQ50" s="12">
        <f>NP50/7</f>
        <v>0.55657142857142861</v>
      </c>
      <c r="NR50" s="12">
        <v>3.8959999999999999</v>
      </c>
      <c r="NS50" s="12">
        <f>NR50/1.5</f>
        <v>2.5973333333333333</v>
      </c>
      <c r="NT50" s="12">
        <v>1.583</v>
      </c>
      <c r="NU50" s="14">
        <f>NT50/17.5</f>
        <v>9.0457142857142861E-2</v>
      </c>
      <c r="NY50" s="11" t="s">
        <v>17</v>
      </c>
      <c r="NZ50" s="12"/>
      <c r="OA50" s="12">
        <f>NZ50/4.5</f>
        <v>0</v>
      </c>
      <c r="OB50" s="12"/>
      <c r="OC50" s="12">
        <f t="shared" si="322"/>
        <v>0</v>
      </c>
      <c r="OD50" s="12"/>
      <c r="OE50" s="12">
        <f t="shared" si="409"/>
        <v>0</v>
      </c>
      <c r="OF50" s="12"/>
      <c r="OG50" s="12">
        <f>OF50/7</f>
        <v>0</v>
      </c>
      <c r="OH50" s="12">
        <v>13.079000000000001</v>
      </c>
      <c r="OI50" s="12">
        <f>OH50/1.5</f>
        <v>8.7193333333333332</v>
      </c>
      <c r="OJ50" s="12">
        <v>16.024999999999999</v>
      </c>
      <c r="OK50" s="14">
        <f>OJ50/17.5</f>
        <v>0.91571428571428559</v>
      </c>
      <c r="ON50" s="11" t="s">
        <v>17</v>
      </c>
      <c r="OO50" s="12"/>
      <c r="OP50" s="12">
        <f>OO50/4.5</f>
        <v>0</v>
      </c>
      <c r="OQ50" s="12">
        <v>3.08</v>
      </c>
      <c r="OR50" s="12">
        <f t="shared" si="323"/>
        <v>0.154</v>
      </c>
      <c r="OS50" s="12">
        <v>3.08</v>
      </c>
      <c r="OT50" s="12">
        <f t="shared" si="410"/>
        <v>0.10266666666666667</v>
      </c>
      <c r="OU50" s="12"/>
      <c r="OV50" s="12">
        <f>OU50/7</f>
        <v>0</v>
      </c>
      <c r="OW50" s="12"/>
      <c r="OX50" s="12">
        <f>OW50/1.5</f>
        <v>0</v>
      </c>
      <c r="OY50" s="12"/>
      <c r="OZ50" s="14">
        <f>OY50/17.5</f>
        <v>0</v>
      </c>
      <c r="PE50" s="11" t="s">
        <v>17</v>
      </c>
      <c r="PF50" s="12">
        <f t="shared" si="285"/>
        <v>0</v>
      </c>
      <c r="PG50" s="12">
        <f>PF50/5</f>
        <v>0</v>
      </c>
      <c r="PH50" s="12">
        <f t="shared" si="286"/>
        <v>4.6630000000000003</v>
      </c>
      <c r="PI50" s="12">
        <f t="shared" si="324"/>
        <v>0.23315000000000002</v>
      </c>
      <c r="PJ50" s="12">
        <f t="shared" si="287"/>
        <v>29.399000000000001</v>
      </c>
      <c r="PK50" s="12">
        <f t="shared" si="412"/>
        <v>0.97996666666666665</v>
      </c>
      <c r="PL50" s="12">
        <f t="shared" si="249"/>
        <v>17.923999999999999</v>
      </c>
      <c r="PM50" s="12">
        <f>PL50/7</f>
        <v>2.5605714285714285</v>
      </c>
      <c r="PN50" s="12">
        <f t="shared" si="250"/>
        <v>31.002000000000002</v>
      </c>
      <c r="PO50" s="12">
        <f>PN50/1.5</f>
        <v>20.668000000000003</v>
      </c>
      <c r="PP50" s="12">
        <f t="shared" si="251"/>
        <v>17.607999999999997</v>
      </c>
      <c r="PQ50" s="14">
        <f>PP50/17.5</f>
        <v>1.0061714285714285</v>
      </c>
      <c r="PT50" s="11" t="s">
        <v>17</v>
      </c>
      <c r="PU50" s="12">
        <f t="shared" si="288"/>
        <v>0</v>
      </c>
      <c r="PV50" s="12">
        <f>PU50/4.5</f>
        <v>0</v>
      </c>
      <c r="PW50" s="12">
        <f t="shared" si="289"/>
        <v>25.663500000000003</v>
      </c>
      <c r="PX50" s="12">
        <f t="shared" si="325"/>
        <v>1.2831750000000002</v>
      </c>
      <c r="PY50" s="12">
        <f t="shared" si="290"/>
        <v>50.399500000000003</v>
      </c>
      <c r="PZ50" s="12">
        <f t="shared" si="413"/>
        <v>1.6799833333333334</v>
      </c>
      <c r="QA50" s="12">
        <f t="shared" si="291"/>
        <v>59.925999999999995</v>
      </c>
      <c r="QB50" s="12">
        <f>QA50/7</f>
        <v>8.5608571428571416</v>
      </c>
      <c r="QC50" s="12">
        <f t="shared" si="292"/>
        <v>55.209000000000003</v>
      </c>
      <c r="QD50" s="12">
        <f>QC50/1.5</f>
        <v>36.806000000000004</v>
      </c>
      <c r="QE50" s="12">
        <f t="shared" si="293"/>
        <v>69.567000000000007</v>
      </c>
      <c r="QF50" s="14">
        <f>QE50/17.5</f>
        <v>3.9752571428571435</v>
      </c>
      <c r="QI50" s="11" t="s">
        <v>17</v>
      </c>
      <c r="QJ50" s="12"/>
      <c r="QK50" s="12">
        <f>QJ50/4.5</f>
        <v>0</v>
      </c>
      <c r="QL50" s="12">
        <f>11.538+11.538</f>
        <v>23.076000000000001</v>
      </c>
      <c r="QM50" s="12">
        <f t="shared" si="326"/>
        <v>1.1537999999999999</v>
      </c>
      <c r="QN50" s="12">
        <f>11.538+11.538</f>
        <v>23.076000000000001</v>
      </c>
      <c r="QO50" s="12">
        <f t="shared" si="414"/>
        <v>0.76919999999999999</v>
      </c>
      <c r="QP50" s="12"/>
      <c r="QQ50" s="12">
        <f>QP50/7</f>
        <v>0</v>
      </c>
      <c r="QR50" s="12"/>
      <c r="QS50" s="12">
        <f>QR50/1.5</f>
        <v>0</v>
      </c>
      <c r="QT50" s="12">
        <f>1.739+1.739</f>
        <v>3.4780000000000002</v>
      </c>
      <c r="QU50" s="14">
        <f>QT50/17.5</f>
        <v>0.19874285714285717</v>
      </c>
      <c r="QX50" s="11" t="s">
        <v>17</v>
      </c>
      <c r="QY50" s="12"/>
      <c r="QZ50" s="12">
        <f>QY50/4.5</f>
        <v>0</v>
      </c>
      <c r="RA50" s="12"/>
      <c r="RB50" s="12">
        <f t="shared" si="327"/>
        <v>0</v>
      </c>
      <c r="RC50" s="12"/>
      <c r="RD50" s="12">
        <f t="shared" si="415"/>
        <v>0</v>
      </c>
      <c r="RE50" s="12"/>
      <c r="RF50" s="12">
        <f>RE50/7</f>
        <v>0</v>
      </c>
      <c r="RG50" s="12"/>
      <c r="RH50" s="12">
        <f>RG50/1.5</f>
        <v>0</v>
      </c>
      <c r="RI50" s="12">
        <f>11.538+7.4865</f>
        <v>19.0245</v>
      </c>
      <c r="RJ50" s="14">
        <f>RI50/17.5</f>
        <v>1.0871142857142857</v>
      </c>
      <c r="RM50" s="11" t="s">
        <v>17</v>
      </c>
      <c r="RN50" s="12"/>
      <c r="RO50" s="12">
        <f>RN50/4.5</f>
        <v>0</v>
      </c>
      <c r="RP50" s="12"/>
      <c r="RQ50" s="12">
        <f t="shared" si="328"/>
        <v>0</v>
      </c>
      <c r="RR50" s="12"/>
      <c r="RS50" s="12">
        <f t="shared" si="416"/>
        <v>0</v>
      </c>
      <c r="RT50" s="12"/>
      <c r="RU50" s="12">
        <f>RT50/7</f>
        <v>0</v>
      </c>
      <c r="RV50" s="12"/>
      <c r="RW50" s="12">
        <f>RV50/1.5</f>
        <v>0</v>
      </c>
      <c r="RX50" s="12"/>
      <c r="RY50" s="14">
        <f>RX50/17.5</f>
        <v>0</v>
      </c>
      <c r="SB50" s="11" t="s">
        <v>17</v>
      </c>
      <c r="SC50" s="12"/>
      <c r="SD50" s="12">
        <f>SC50/4.5</f>
        <v>0</v>
      </c>
      <c r="SE50" s="12"/>
      <c r="SF50" s="12">
        <f t="shared" si="329"/>
        <v>0</v>
      </c>
      <c r="SG50" s="12"/>
      <c r="SH50" s="12">
        <f t="shared" si="417"/>
        <v>0</v>
      </c>
      <c r="SI50" s="12"/>
      <c r="SJ50" s="12">
        <f>SI50/7</f>
        <v>0</v>
      </c>
      <c r="SK50" s="12"/>
      <c r="SL50" s="12">
        <f>SK50/1.5</f>
        <v>0</v>
      </c>
      <c r="SM50" s="12"/>
      <c r="SN50" s="14">
        <f>SM50/17.5</f>
        <v>0</v>
      </c>
      <c r="SQ50" s="11" t="s">
        <v>17</v>
      </c>
      <c r="SR50" s="12"/>
      <c r="SS50" s="12">
        <f>SR50/4.5</f>
        <v>0</v>
      </c>
      <c r="ST50" s="12">
        <f>0.059+0.059</f>
        <v>0.11799999999999999</v>
      </c>
      <c r="SU50" s="12">
        <f t="shared" si="330"/>
        <v>5.8999999999999999E-3</v>
      </c>
      <c r="SV50" s="12">
        <f>0.059+0.059</f>
        <v>0.11799999999999999</v>
      </c>
      <c r="SW50" s="12">
        <f t="shared" si="418"/>
        <v>3.933333333333333E-3</v>
      </c>
      <c r="SX50" s="12"/>
      <c r="SY50" s="12">
        <f>SX50/7</f>
        <v>0</v>
      </c>
      <c r="SZ50" s="12"/>
      <c r="TA50" s="12">
        <f>SZ50/1.5</f>
        <v>0</v>
      </c>
      <c r="TB50" s="12"/>
      <c r="TC50" s="14">
        <f>TB50/17.5</f>
        <v>0</v>
      </c>
      <c r="TH50" s="11" t="s">
        <v>17</v>
      </c>
      <c r="TI50" s="12">
        <f t="shared" si="294"/>
        <v>0</v>
      </c>
      <c r="TJ50" s="12">
        <f>TI50/5</f>
        <v>0</v>
      </c>
      <c r="TK50" s="12">
        <f t="shared" si="295"/>
        <v>23.193999999999999</v>
      </c>
      <c r="TL50" s="12">
        <f t="shared" si="331"/>
        <v>1.1597</v>
      </c>
      <c r="TM50" s="12">
        <f t="shared" ref="TM50:TM55" si="422">+SV50+SG50+RR50+RC50+QN50</f>
        <v>23.193999999999999</v>
      </c>
      <c r="TN50" s="12">
        <f t="shared" si="420"/>
        <v>0.77313333333333334</v>
      </c>
      <c r="TO50" s="12">
        <f t="shared" si="253"/>
        <v>0</v>
      </c>
      <c r="TP50" s="12">
        <f>TO50/7</f>
        <v>0</v>
      </c>
      <c r="TQ50" s="12">
        <f t="shared" si="254"/>
        <v>0</v>
      </c>
      <c r="TR50" s="12">
        <f>TQ50/1.5</f>
        <v>0</v>
      </c>
      <c r="TS50" s="12">
        <f t="shared" si="255"/>
        <v>22.502500000000001</v>
      </c>
      <c r="TT50" s="14">
        <f>TS50/17.5</f>
        <v>1.285857142857143</v>
      </c>
      <c r="TW50" s="11" t="s">
        <v>17</v>
      </c>
      <c r="TX50" s="12">
        <f t="shared" si="296"/>
        <v>0</v>
      </c>
      <c r="TY50" s="12">
        <f>TX50/4.5</f>
        <v>0</v>
      </c>
      <c r="TZ50" s="12">
        <f t="shared" si="297"/>
        <v>48.857500000000002</v>
      </c>
      <c r="UA50" s="12">
        <f t="shared" si="332"/>
        <v>2.4428749999999999</v>
      </c>
      <c r="UB50" s="12">
        <f t="shared" si="256"/>
        <v>73.593500000000006</v>
      </c>
      <c r="UC50" s="12">
        <f t="shared" si="421"/>
        <v>2.4531166666666668</v>
      </c>
      <c r="UD50" s="12">
        <f t="shared" si="257"/>
        <v>59.925999999999995</v>
      </c>
      <c r="UE50" s="12">
        <f>UD50/7</f>
        <v>8.5608571428571416</v>
      </c>
      <c r="UF50" s="12">
        <f t="shared" si="258"/>
        <v>55.209000000000003</v>
      </c>
      <c r="UG50" s="12">
        <f>UF50/1.5</f>
        <v>36.806000000000004</v>
      </c>
      <c r="UH50" s="12">
        <f t="shared" si="259"/>
        <v>92.069500000000005</v>
      </c>
      <c r="UI50" s="14">
        <f>UH50/17.5</f>
        <v>5.2611142857142861</v>
      </c>
    </row>
    <row r="51" spans="18:556" x14ac:dyDescent="0.25">
      <c r="R51" s="15" t="s">
        <v>18</v>
      </c>
      <c r="S51" s="12"/>
      <c r="T51" s="12">
        <f t="shared" ref="T51:T53" si="423">S51/2.6</f>
        <v>0</v>
      </c>
      <c r="U51" s="12"/>
      <c r="V51" s="12"/>
      <c r="W51" s="12"/>
      <c r="X51" s="12"/>
      <c r="Y51" s="12"/>
      <c r="Z51" s="12"/>
      <c r="AA51" s="12"/>
      <c r="AB51" s="12"/>
      <c r="AC51" s="12"/>
      <c r="AD51" s="14"/>
      <c r="AH51" s="15" t="s">
        <v>18</v>
      </c>
      <c r="AI51" s="12">
        <v>72.745000000000005</v>
      </c>
      <c r="AJ51" s="12">
        <f t="shared" ref="AJ51:AJ53" si="424">AI51/2.6</f>
        <v>27.978846153846156</v>
      </c>
      <c r="AK51" s="12"/>
      <c r="AL51" s="12"/>
      <c r="AM51" s="12"/>
      <c r="AN51" s="12"/>
      <c r="AO51" s="12"/>
      <c r="AP51" s="12"/>
      <c r="AQ51" s="12"/>
      <c r="AR51" s="12"/>
      <c r="AS51" s="12"/>
      <c r="AT51" s="14"/>
      <c r="AX51" s="15" t="s">
        <v>18</v>
      </c>
      <c r="AY51" s="12"/>
      <c r="AZ51" s="12">
        <f t="shared" ref="AZ51:AZ53" si="425">AY51/2.6</f>
        <v>0</v>
      </c>
      <c r="BA51" s="12"/>
      <c r="BB51" s="12"/>
      <c r="BC51" s="12"/>
      <c r="BD51" s="12"/>
      <c r="BE51" s="12"/>
      <c r="BF51" s="12"/>
      <c r="BG51" s="12"/>
      <c r="BH51" s="12"/>
      <c r="BI51" s="12"/>
      <c r="BJ51" s="14"/>
      <c r="BN51" s="15" t="s">
        <v>18</v>
      </c>
      <c r="BO51" s="12"/>
      <c r="BP51" s="12">
        <f t="shared" ref="BP51:BP53" si="426">BO51/2.6</f>
        <v>0</v>
      </c>
      <c r="BQ51" s="12"/>
      <c r="BR51" s="12"/>
      <c r="BS51" s="12"/>
      <c r="BT51" s="12"/>
      <c r="BU51" s="12"/>
      <c r="BV51" s="12"/>
      <c r="BW51" s="12"/>
      <c r="BX51" s="12"/>
      <c r="BY51" s="12"/>
      <c r="BZ51" s="14"/>
      <c r="CC51" s="15" t="s">
        <v>18</v>
      </c>
      <c r="CD51" s="12"/>
      <c r="CE51" s="12">
        <f t="shared" ref="CE51:CE53" si="427">CD51/2.6</f>
        <v>0</v>
      </c>
      <c r="CF51" s="12"/>
      <c r="CG51" s="12"/>
      <c r="CH51" s="12"/>
      <c r="CI51" s="12"/>
      <c r="CJ51" s="12"/>
      <c r="CK51" s="12"/>
      <c r="CL51" s="12"/>
      <c r="CM51" s="12"/>
      <c r="CN51" s="12"/>
      <c r="CO51" s="14"/>
      <c r="CR51" s="15" t="s">
        <v>18</v>
      </c>
      <c r="CS51" s="12">
        <f t="shared" si="260"/>
        <v>72.745000000000005</v>
      </c>
      <c r="CT51" s="12">
        <f t="shared" ref="CT51:CT53" si="428">CS51/2.6</f>
        <v>27.978846153846156</v>
      </c>
      <c r="CU51" s="12">
        <f t="shared" si="261"/>
        <v>0</v>
      </c>
      <c r="CV51" s="12"/>
      <c r="CW51" s="12"/>
      <c r="CX51" s="12"/>
      <c r="CY51" s="12">
        <f t="shared" si="262"/>
        <v>0</v>
      </c>
      <c r="CZ51" s="12"/>
      <c r="DA51" s="12">
        <f t="shared" si="263"/>
        <v>0</v>
      </c>
      <c r="DB51" s="12"/>
      <c r="DC51" s="12">
        <f t="shared" si="264"/>
        <v>0</v>
      </c>
      <c r="DD51" s="14"/>
      <c r="DG51" s="15" t="s">
        <v>18</v>
      </c>
      <c r="DH51" s="12"/>
      <c r="DI51" s="12">
        <f t="shared" ref="DI51:DI53" si="429">DH51/2.6</f>
        <v>0</v>
      </c>
      <c r="DJ51" s="12"/>
      <c r="DK51" s="12"/>
      <c r="DL51" s="12"/>
      <c r="DM51" s="12"/>
      <c r="DN51" s="12"/>
      <c r="DO51" s="12"/>
      <c r="DP51" s="12"/>
      <c r="DQ51" s="12"/>
      <c r="DR51" s="12"/>
      <c r="DS51" s="14"/>
      <c r="DV51" s="15" t="s">
        <v>18</v>
      </c>
      <c r="DW51" s="12">
        <v>12.574999999999999</v>
      </c>
      <c r="DX51" s="12">
        <f t="shared" ref="DX51:DX53" si="430">DW51/2.6</f>
        <v>4.8365384615384608</v>
      </c>
      <c r="DY51" s="12"/>
      <c r="DZ51" s="12"/>
      <c r="EA51" s="12"/>
      <c r="EB51" s="12"/>
      <c r="EC51" s="12"/>
      <c r="ED51" s="12"/>
      <c r="EE51" s="12"/>
      <c r="EF51" s="12"/>
      <c r="EG51" s="12"/>
      <c r="EH51" s="14"/>
      <c r="EK51" s="15" t="s">
        <v>18</v>
      </c>
      <c r="EL51" s="12"/>
      <c r="EM51" s="12">
        <f t="shared" ref="EM51:EM53" si="431">EL51/2.6</f>
        <v>0</v>
      </c>
      <c r="EN51" s="12"/>
      <c r="EO51" s="12"/>
      <c r="EP51" s="12"/>
      <c r="EQ51" s="12"/>
      <c r="ER51" s="12"/>
      <c r="ES51" s="12"/>
      <c r="ET51" s="12"/>
      <c r="EU51" s="12"/>
      <c r="EV51" s="12"/>
      <c r="EW51" s="14"/>
      <c r="EZ51" s="15" t="s">
        <v>18</v>
      </c>
      <c r="FA51" s="12"/>
      <c r="FB51" s="12">
        <f t="shared" ref="FB51:FB53" si="432">FA51/2.6</f>
        <v>0</v>
      </c>
      <c r="FC51" s="12"/>
      <c r="FD51" s="12"/>
      <c r="FE51" s="12"/>
      <c r="FF51" s="12"/>
      <c r="FG51" s="12"/>
      <c r="FH51" s="12"/>
      <c r="FI51" s="12"/>
      <c r="FJ51" s="12"/>
      <c r="FK51" s="12"/>
      <c r="FL51" s="14"/>
      <c r="FO51" s="15" t="s">
        <v>18</v>
      </c>
      <c r="FP51" s="12"/>
      <c r="FQ51" s="12">
        <f t="shared" ref="FQ51:FQ53" si="433">FP51/2.6</f>
        <v>0</v>
      </c>
      <c r="FR51" s="12"/>
      <c r="FS51" s="12"/>
      <c r="FT51" s="12"/>
      <c r="FU51" s="12"/>
      <c r="FV51" s="12"/>
      <c r="FW51" s="12"/>
      <c r="FX51" s="12"/>
      <c r="FY51" s="12"/>
      <c r="FZ51" s="12"/>
      <c r="GA51" s="14"/>
      <c r="GD51" s="15" t="s">
        <v>18</v>
      </c>
      <c r="GE51" s="12">
        <f t="shared" si="265"/>
        <v>12.574999999999999</v>
      </c>
      <c r="GF51" s="12">
        <f t="shared" ref="GF51:GF53" si="434">GE51/2.6</f>
        <v>4.8365384615384608</v>
      </c>
      <c r="GG51" s="12">
        <f t="shared" si="266"/>
        <v>0</v>
      </c>
      <c r="GH51" s="12"/>
      <c r="GI51" s="12"/>
      <c r="GJ51" s="12"/>
      <c r="GK51" s="12">
        <f t="shared" si="267"/>
        <v>0</v>
      </c>
      <c r="GL51" s="12"/>
      <c r="GM51" s="12">
        <f t="shared" si="268"/>
        <v>0</v>
      </c>
      <c r="GN51" s="12"/>
      <c r="GO51" s="12">
        <f t="shared" si="269"/>
        <v>0</v>
      </c>
      <c r="GP51" s="14"/>
      <c r="GT51" s="15" t="s">
        <v>18</v>
      </c>
      <c r="GU51" s="12">
        <f t="shared" si="270"/>
        <v>85.320000000000007</v>
      </c>
      <c r="GV51" s="12">
        <f t="shared" ref="GV51:GV53" si="435">GU51/2.6</f>
        <v>32.815384615384616</v>
      </c>
      <c r="GW51" s="12">
        <f t="shared" si="271"/>
        <v>0</v>
      </c>
      <c r="GX51" s="12"/>
      <c r="GY51" s="12"/>
      <c r="GZ51" s="12"/>
      <c r="HA51" s="12"/>
      <c r="HB51" s="12"/>
      <c r="HC51" s="12"/>
      <c r="HD51" s="12"/>
      <c r="HE51" s="12"/>
      <c r="HF51" s="14"/>
      <c r="HI51" s="15" t="s">
        <v>18</v>
      </c>
      <c r="HJ51" s="12"/>
      <c r="HK51" s="12">
        <f t="shared" ref="HK51:HK53" si="436">HJ51/2.6</f>
        <v>0</v>
      </c>
      <c r="HL51" s="12"/>
      <c r="HM51" s="12"/>
      <c r="HN51" s="12"/>
      <c r="HO51" s="12"/>
      <c r="HP51" s="12"/>
      <c r="HQ51" s="12"/>
      <c r="HR51" s="12"/>
      <c r="HS51" s="12"/>
      <c r="HT51" s="12"/>
      <c r="HU51" s="14"/>
      <c r="HY51" s="15" t="s">
        <v>18</v>
      </c>
      <c r="HZ51" s="12">
        <v>12.726000000000001</v>
      </c>
      <c r="IA51" s="12">
        <f t="shared" ref="IA51:IA53" si="437">HZ51/2.6</f>
        <v>4.8946153846153848</v>
      </c>
      <c r="IB51" s="12"/>
      <c r="IC51" s="12"/>
      <c r="ID51" s="12"/>
      <c r="IE51" s="12"/>
      <c r="IF51" s="12"/>
      <c r="IG51" s="12"/>
      <c r="IH51" s="12"/>
      <c r="II51" s="12"/>
      <c r="IJ51" s="12"/>
      <c r="IK51" s="14"/>
      <c r="IO51" s="15" t="s">
        <v>18</v>
      </c>
      <c r="IP51" s="12"/>
      <c r="IQ51" s="12">
        <f t="shared" ref="IQ51:IQ53" si="438">IP51/2.6</f>
        <v>0</v>
      </c>
      <c r="IR51" s="12"/>
      <c r="IS51" s="12"/>
      <c r="IT51" s="12"/>
      <c r="IU51" s="12"/>
      <c r="IV51" s="12"/>
      <c r="IW51" s="12"/>
      <c r="IX51" s="12"/>
      <c r="IY51" s="12"/>
      <c r="IZ51" s="12"/>
      <c r="JA51" s="14"/>
      <c r="JE51" s="15" t="s">
        <v>18</v>
      </c>
      <c r="JF51" s="12"/>
      <c r="JG51" s="12">
        <f t="shared" ref="JG51:JG53" si="439">JF51/2.6</f>
        <v>0</v>
      </c>
      <c r="JH51" s="12"/>
      <c r="JI51" s="12"/>
      <c r="JJ51" s="12"/>
      <c r="JK51" s="12"/>
      <c r="JL51" s="12"/>
      <c r="JM51" s="12"/>
      <c r="JN51" s="12"/>
      <c r="JO51" s="12"/>
      <c r="JP51" s="12"/>
      <c r="JQ51" s="14"/>
      <c r="JT51" s="15" t="s">
        <v>18</v>
      </c>
      <c r="JU51" s="12"/>
      <c r="JV51" s="12">
        <f t="shared" ref="JV51:JV53" si="440">JU51/2.6</f>
        <v>0</v>
      </c>
      <c r="JW51" s="12"/>
      <c r="JX51" s="12"/>
      <c r="JY51" s="12"/>
      <c r="JZ51" s="12"/>
      <c r="KA51" s="12"/>
      <c r="KB51" s="12"/>
      <c r="KC51" s="12"/>
      <c r="KD51" s="12"/>
      <c r="KE51" s="12"/>
      <c r="KF51" s="14"/>
      <c r="KI51" s="15" t="s">
        <v>18</v>
      </c>
      <c r="KJ51" s="12"/>
      <c r="KK51" s="12">
        <f t="shared" ref="KK51:KK53" si="441">KJ51/2.6</f>
        <v>0</v>
      </c>
      <c r="KL51" s="12"/>
      <c r="KM51" s="12"/>
      <c r="KN51" s="12"/>
      <c r="KO51" s="12"/>
      <c r="KP51" s="12"/>
      <c r="KQ51" s="12"/>
      <c r="KR51" s="12"/>
      <c r="KS51" s="12"/>
      <c r="KT51" s="12"/>
      <c r="KU51" s="14"/>
      <c r="KX51" s="15" t="s">
        <v>18</v>
      </c>
      <c r="KY51" s="12">
        <f t="shared" si="275"/>
        <v>12.726000000000001</v>
      </c>
      <c r="KZ51" s="12">
        <f t="shared" ref="KZ51:KZ53" si="442">KY51/2.6</f>
        <v>4.8946153846153848</v>
      </c>
      <c r="LA51" s="12"/>
      <c r="LB51" s="12"/>
      <c r="LC51" s="12"/>
      <c r="LD51" s="12"/>
      <c r="LE51" s="12"/>
      <c r="LF51" s="12"/>
      <c r="LG51" s="12"/>
      <c r="LH51" s="12"/>
      <c r="LI51" s="12"/>
      <c r="LJ51" s="14"/>
      <c r="LN51" s="15" t="s">
        <v>18</v>
      </c>
      <c r="LO51" s="12">
        <f t="shared" si="280"/>
        <v>98.046000000000006</v>
      </c>
      <c r="LP51" s="12">
        <f t="shared" ref="LP51:LP53" si="443">LO51/2.6</f>
        <v>37.71</v>
      </c>
      <c r="LQ51" s="12"/>
      <c r="LR51" s="12"/>
      <c r="LS51" s="12"/>
      <c r="LT51" s="12"/>
      <c r="LU51" s="12"/>
      <c r="LV51" s="12"/>
      <c r="LW51" s="12"/>
      <c r="LX51" s="12"/>
      <c r="LY51" s="12"/>
      <c r="LZ51" s="14"/>
      <c r="MC51" s="15" t="s">
        <v>18</v>
      </c>
      <c r="MD51" s="57">
        <v>8.85</v>
      </c>
      <c r="ME51" s="12">
        <f t="shared" ref="ME51:ME53" si="444">MD51/2.6</f>
        <v>3.4038461538461537</v>
      </c>
      <c r="MF51" s="12"/>
      <c r="MG51" s="12"/>
      <c r="MH51" s="12"/>
      <c r="MI51" s="12"/>
      <c r="MJ51" s="12"/>
      <c r="MK51" s="12"/>
      <c r="ML51" s="12"/>
      <c r="MM51" s="12"/>
      <c r="MN51" s="12"/>
      <c r="MO51" s="14"/>
      <c r="MS51" s="15" t="s">
        <v>18</v>
      </c>
      <c r="MT51" s="12"/>
      <c r="MU51" s="12">
        <f t="shared" ref="MU51:MU53" si="445">MT51/2.6</f>
        <v>0</v>
      </c>
      <c r="MV51" s="12"/>
      <c r="MW51" s="12"/>
      <c r="MX51" s="12"/>
      <c r="MY51" s="12"/>
      <c r="MZ51" s="12"/>
      <c r="NA51" s="12"/>
      <c r="NB51" s="12"/>
      <c r="NC51" s="12"/>
      <c r="ND51" s="12"/>
      <c r="NE51" s="14"/>
      <c r="NI51" s="15" t="s">
        <v>18</v>
      </c>
      <c r="NJ51" s="12"/>
      <c r="NK51" s="12">
        <f t="shared" ref="NK51:NK53" si="446">NJ51/2.6</f>
        <v>0</v>
      </c>
      <c r="NL51" s="12"/>
      <c r="NM51" s="12"/>
      <c r="NN51" s="12"/>
      <c r="NO51" s="12"/>
      <c r="NP51" s="12"/>
      <c r="NQ51" s="12"/>
      <c r="NR51" s="12"/>
      <c r="NS51" s="12"/>
      <c r="NT51" s="12"/>
      <c r="NU51" s="14"/>
      <c r="NY51" s="15" t="s">
        <v>18</v>
      </c>
      <c r="NZ51" s="12">
        <v>27.948</v>
      </c>
      <c r="OA51" s="12">
        <f t="shared" ref="OA51:OA53" si="447">NZ51/2.6</f>
        <v>10.749230769230769</v>
      </c>
      <c r="OB51" s="12"/>
      <c r="OC51" s="12"/>
      <c r="OD51" s="12"/>
      <c r="OE51" s="12"/>
      <c r="OF51" s="12"/>
      <c r="OG51" s="12"/>
      <c r="OH51" s="12"/>
      <c r="OI51" s="12"/>
      <c r="OJ51" s="12"/>
      <c r="OK51" s="14"/>
      <c r="ON51" s="15" t="s">
        <v>18</v>
      </c>
      <c r="OO51" s="12"/>
      <c r="OP51" s="12">
        <f t="shared" ref="OP51:OP53" si="448">OO51/2.6</f>
        <v>0</v>
      </c>
      <c r="OQ51" s="12"/>
      <c r="OR51" s="12"/>
      <c r="OS51" s="12"/>
      <c r="OT51" s="12"/>
      <c r="OU51" s="12"/>
      <c r="OV51" s="12"/>
      <c r="OW51" s="12"/>
      <c r="OX51" s="12"/>
      <c r="OY51" s="12"/>
      <c r="OZ51" s="14"/>
      <c r="PE51" s="15" t="s">
        <v>18</v>
      </c>
      <c r="PF51" s="12">
        <f t="shared" si="285"/>
        <v>36.798000000000002</v>
      </c>
      <c r="PG51" s="12">
        <f t="shared" ref="PG51:PG53" si="449">PF51/2.6</f>
        <v>14.153076923076924</v>
      </c>
      <c r="PH51" s="12">
        <f t="shared" si="286"/>
        <v>0</v>
      </c>
      <c r="PI51" s="12"/>
      <c r="PJ51" s="12">
        <f t="shared" si="287"/>
        <v>0</v>
      </c>
      <c r="PK51" s="12"/>
      <c r="PL51" s="12">
        <f t="shared" si="249"/>
        <v>0</v>
      </c>
      <c r="PM51" s="12"/>
      <c r="PN51" s="12">
        <f t="shared" si="250"/>
        <v>0</v>
      </c>
      <c r="PO51" s="12"/>
      <c r="PP51" s="12">
        <f t="shared" si="251"/>
        <v>0</v>
      </c>
      <c r="PQ51" s="14"/>
      <c r="PT51" s="15" t="s">
        <v>18</v>
      </c>
      <c r="PU51" s="12">
        <f t="shared" si="288"/>
        <v>134.84399999999999</v>
      </c>
      <c r="PV51" s="12">
        <f>PU51/2.6</f>
        <v>51.863076923076918</v>
      </c>
      <c r="PW51" s="12">
        <f t="shared" si="289"/>
        <v>0</v>
      </c>
      <c r="PX51" s="12"/>
      <c r="PY51" s="12">
        <f t="shared" si="290"/>
        <v>0</v>
      </c>
      <c r="PZ51" s="12"/>
      <c r="QA51" s="12">
        <f t="shared" si="291"/>
        <v>0</v>
      </c>
      <c r="QB51" s="12"/>
      <c r="QC51" s="12">
        <f t="shared" si="292"/>
        <v>0</v>
      </c>
      <c r="QD51" s="12"/>
      <c r="QE51" s="12">
        <f t="shared" si="293"/>
        <v>0</v>
      </c>
      <c r="QF51" s="14"/>
      <c r="QI51" s="15" t="s">
        <v>18</v>
      </c>
      <c r="QJ51" s="12"/>
      <c r="QK51" s="12">
        <f t="shared" ref="QK51:QK53" si="450">QJ51/2.6</f>
        <v>0</v>
      </c>
      <c r="QL51" s="12"/>
      <c r="QM51" s="12"/>
      <c r="QN51" s="12"/>
      <c r="QO51" s="12"/>
      <c r="QP51" s="12"/>
      <c r="QQ51" s="12"/>
      <c r="QR51" s="12"/>
      <c r="QS51" s="12"/>
      <c r="QT51" s="12"/>
      <c r="QU51" s="14"/>
      <c r="QX51" s="15" t="s">
        <v>18</v>
      </c>
      <c r="QY51" s="12"/>
      <c r="QZ51" s="12">
        <f t="shared" ref="QZ51:QZ53" si="451">QY51/2.6</f>
        <v>0</v>
      </c>
      <c r="RA51" s="12"/>
      <c r="RB51" s="12"/>
      <c r="RC51" s="12"/>
      <c r="RD51" s="12"/>
      <c r="RE51" s="12"/>
      <c r="RF51" s="12"/>
      <c r="RG51" s="12"/>
      <c r="RH51" s="12"/>
      <c r="RI51" s="12"/>
      <c r="RJ51" s="14"/>
      <c r="RM51" s="15" t="s">
        <v>18</v>
      </c>
      <c r="RN51" s="12"/>
      <c r="RO51" s="12">
        <f t="shared" ref="RO51:RO53" si="452">RN51/2.6</f>
        <v>0</v>
      </c>
      <c r="RP51" s="12"/>
      <c r="RQ51" s="12"/>
      <c r="RR51" s="12"/>
      <c r="RS51" s="12"/>
      <c r="RT51" s="12"/>
      <c r="RU51" s="12"/>
      <c r="RV51" s="12"/>
      <c r="RW51" s="12"/>
      <c r="RX51" s="12"/>
      <c r="RY51" s="14"/>
      <c r="SB51" s="15" t="s">
        <v>18</v>
      </c>
      <c r="SC51" s="12"/>
      <c r="SD51" s="12">
        <f t="shared" ref="SD51:SD53" si="453">SC51/2.6</f>
        <v>0</v>
      </c>
      <c r="SE51" s="12"/>
      <c r="SF51" s="12"/>
      <c r="SG51" s="12"/>
      <c r="SH51" s="12"/>
      <c r="SI51" s="12"/>
      <c r="SJ51" s="12"/>
      <c r="SK51" s="12"/>
      <c r="SL51" s="12"/>
      <c r="SM51" s="12"/>
      <c r="SN51" s="14"/>
      <c r="SQ51" s="15" t="s">
        <v>18</v>
      </c>
      <c r="SR51" s="12"/>
      <c r="SS51" s="12">
        <f t="shared" ref="SS51:SS53" si="454">SR51/2.6</f>
        <v>0</v>
      </c>
      <c r="ST51" s="12"/>
      <c r="SU51" s="12"/>
      <c r="SV51" s="12"/>
      <c r="SW51" s="12"/>
      <c r="SX51" s="12"/>
      <c r="SY51" s="12"/>
      <c r="SZ51" s="12"/>
      <c r="TA51" s="12"/>
      <c r="TB51" s="12"/>
      <c r="TC51" s="14"/>
      <c r="TH51" s="15" t="s">
        <v>18</v>
      </c>
      <c r="TI51" s="12">
        <f t="shared" si="294"/>
        <v>0</v>
      </c>
      <c r="TJ51" s="12">
        <f t="shared" ref="TJ51:TJ53" si="455">TI51/2.6</f>
        <v>0</v>
      </c>
      <c r="TK51" s="12">
        <f t="shared" si="295"/>
        <v>0</v>
      </c>
      <c r="TL51" s="12"/>
      <c r="TM51" s="12">
        <f t="shared" si="422"/>
        <v>0</v>
      </c>
      <c r="TN51" s="12"/>
      <c r="TO51" s="12">
        <f t="shared" si="253"/>
        <v>0</v>
      </c>
      <c r="TP51" s="12"/>
      <c r="TQ51" s="12">
        <f t="shared" si="254"/>
        <v>0</v>
      </c>
      <c r="TR51" s="12"/>
      <c r="TS51" s="12">
        <f t="shared" si="255"/>
        <v>0</v>
      </c>
      <c r="TT51" s="14"/>
      <c r="TW51" s="15" t="s">
        <v>18</v>
      </c>
      <c r="TX51" s="12">
        <f t="shared" si="296"/>
        <v>134.84399999999999</v>
      </c>
      <c r="TY51" s="12">
        <f>TX51/2.6</f>
        <v>51.863076923076918</v>
      </c>
      <c r="TZ51" s="12">
        <f t="shared" si="297"/>
        <v>0</v>
      </c>
      <c r="UA51" s="12"/>
      <c r="UB51" s="12">
        <f t="shared" si="256"/>
        <v>0</v>
      </c>
      <c r="UC51" s="12"/>
      <c r="UD51" s="12">
        <f t="shared" si="257"/>
        <v>0</v>
      </c>
      <c r="UE51" s="12"/>
      <c r="UF51" s="12">
        <f t="shared" si="258"/>
        <v>0</v>
      </c>
      <c r="UG51" s="12"/>
      <c r="UH51" s="12">
        <f t="shared" si="259"/>
        <v>0</v>
      </c>
      <c r="UI51" s="14"/>
    </row>
    <row r="52" spans="18:556" x14ac:dyDescent="0.25">
      <c r="R52" s="15" t="s">
        <v>19</v>
      </c>
      <c r="S52" s="12"/>
      <c r="T52" s="12">
        <f t="shared" si="423"/>
        <v>0</v>
      </c>
      <c r="U52" s="12"/>
      <c r="V52" s="12"/>
      <c r="W52" s="12"/>
      <c r="X52" s="12"/>
      <c r="Y52" s="12"/>
      <c r="Z52" s="12"/>
      <c r="AA52" s="12"/>
      <c r="AB52" s="12"/>
      <c r="AC52" s="12"/>
      <c r="AD52" s="14"/>
      <c r="AH52" s="15" t="s">
        <v>19</v>
      </c>
      <c r="AI52" s="12">
        <v>10.247</v>
      </c>
      <c r="AJ52" s="12">
        <f t="shared" si="424"/>
        <v>3.941153846153846</v>
      </c>
      <c r="AK52" s="12"/>
      <c r="AL52" s="12"/>
      <c r="AM52" s="12"/>
      <c r="AN52" s="12"/>
      <c r="AO52" s="12"/>
      <c r="AP52" s="12"/>
      <c r="AQ52" s="12"/>
      <c r="AR52" s="12"/>
      <c r="AS52" s="12"/>
      <c r="AT52" s="14"/>
      <c r="AX52" s="15" t="s">
        <v>19</v>
      </c>
      <c r="AY52" s="12"/>
      <c r="AZ52" s="12">
        <f t="shared" si="425"/>
        <v>0</v>
      </c>
      <c r="BA52" s="12"/>
      <c r="BB52" s="12"/>
      <c r="BC52" s="12"/>
      <c r="BD52" s="12"/>
      <c r="BE52" s="12"/>
      <c r="BF52" s="12"/>
      <c r="BG52" s="12"/>
      <c r="BH52" s="12"/>
      <c r="BI52" s="12"/>
      <c r="BJ52" s="14"/>
      <c r="BN52" s="15" t="s">
        <v>19</v>
      </c>
      <c r="BO52" s="12"/>
      <c r="BP52" s="12">
        <f t="shared" si="426"/>
        <v>0</v>
      </c>
      <c r="BQ52" s="12"/>
      <c r="BR52" s="12"/>
      <c r="BS52" s="12"/>
      <c r="BT52" s="12"/>
      <c r="BU52" s="12"/>
      <c r="BV52" s="12"/>
      <c r="BW52" s="12"/>
      <c r="BX52" s="12"/>
      <c r="BY52" s="12"/>
      <c r="BZ52" s="14"/>
      <c r="CC52" s="15" t="s">
        <v>19</v>
      </c>
      <c r="CD52" s="12"/>
      <c r="CE52" s="12">
        <f t="shared" si="427"/>
        <v>0</v>
      </c>
      <c r="CF52" s="12"/>
      <c r="CG52" s="12"/>
      <c r="CH52" s="12"/>
      <c r="CI52" s="12"/>
      <c r="CJ52" s="12"/>
      <c r="CK52" s="12"/>
      <c r="CL52" s="12"/>
      <c r="CM52" s="12"/>
      <c r="CN52" s="12"/>
      <c r="CO52" s="14"/>
      <c r="CR52" s="15" t="s">
        <v>19</v>
      </c>
      <c r="CS52" s="12">
        <f t="shared" si="260"/>
        <v>10.247</v>
      </c>
      <c r="CT52" s="12">
        <f t="shared" si="428"/>
        <v>3.941153846153846</v>
      </c>
      <c r="CU52" s="12">
        <f t="shared" si="261"/>
        <v>0</v>
      </c>
      <c r="CV52" s="12"/>
      <c r="CW52" s="12"/>
      <c r="CX52" s="12"/>
      <c r="CY52" s="12">
        <f t="shared" si="262"/>
        <v>0</v>
      </c>
      <c r="CZ52" s="12"/>
      <c r="DA52" s="12">
        <f t="shared" si="263"/>
        <v>0</v>
      </c>
      <c r="DB52" s="12"/>
      <c r="DC52" s="12">
        <f t="shared" si="264"/>
        <v>0</v>
      </c>
      <c r="DD52" s="14"/>
      <c r="DG52" s="15" t="s">
        <v>19</v>
      </c>
      <c r="DH52" s="12">
        <v>81.307000000000002</v>
      </c>
      <c r="DI52" s="12">
        <f t="shared" si="429"/>
        <v>31.271923076923077</v>
      </c>
      <c r="DJ52" s="12"/>
      <c r="DK52" s="12"/>
      <c r="DL52" s="12"/>
      <c r="DM52" s="12"/>
      <c r="DN52" s="12"/>
      <c r="DO52" s="12"/>
      <c r="DP52" s="12"/>
      <c r="DQ52" s="12"/>
      <c r="DR52" s="12"/>
      <c r="DS52" s="14"/>
      <c r="DV52" s="15" t="s">
        <v>19</v>
      </c>
      <c r="DW52" s="12">
        <v>17.021999999999998</v>
      </c>
      <c r="DX52" s="12">
        <f t="shared" si="430"/>
        <v>6.5469230769230764</v>
      </c>
      <c r="DY52" s="12"/>
      <c r="DZ52" s="12"/>
      <c r="EA52" s="12"/>
      <c r="EB52" s="12"/>
      <c r="EC52" s="12"/>
      <c r="ED52" s="12"/>
      <c r="EE52" s="12"/>
      <c r="EF52" s="12"/>
      <c r="EG52" s="12"/>
      <c r="EH52" s="14"/>
      <c r="EK52" s="15" t="s">
        <v>19</v>
      </c>
      <c r="EL52" s="12"/>
      <c r="EM52" s="12">
        <f t="shared" si="431"/>
        <v>0</v>
      </c>
      <c r="EN52" s="12"/>
      <c r="EO52" s="12"/>
      <c r="EP52" s="12"/>
      <c r="EQ52" s="12"/>
      <c r="ER52" s="12"/>
      <c r="ES52" s="12"/>
      <c r="ET52" s="12"/>
      <c r="EU52" s="12"/>
      <c r="EV52" s="12"/>
      <c r="EW52" s="14"/>
      <c r="EZ52" s="15" t="s">
        <v>19</v>
      </c>
      <c r="FA52" s="12"/>
      <c r="FB52" s="12">
        <f t="shared" si="432"/>
        <v>0</v>
      </c>
      <c r="FC52" s="12"/>
      <c r="FD52" s="12"/>
      <c r="FE52" s="12"/>
      <c r="FF52" s="12"/>
      <c r="FG52" s="12"/>
      <c r="FH52" s="12"/>
      <c r="FI52" s="12"/>
      <c r="FJ52" s="12"/>
      <c r="FK52" s="12"/>
      <c r="FL52" s="14"/>
      <c r="FO52" s="15" t="s">
        <v>19</v>
      </c>
      <c r="FP52" s="12"/>
      <c r="FQ52" s="12">
        <f t="shared" si="433"/>
        <v>0</v>
      </c>
      <c r="FR52" s="12"/>
      <c r="FS52" s="12"/>
      <c r="FT52" s="12"/>
      <c r="FU52" s="12"/>
      <c r="FV52" s="12"/>
      <c r="FW52" s="12"/>
      <c r="FX52" s="12"/>
      <c r="FY52" s="12"/>
      <c r="FZ52" s="12"/>
      <c r="GA52" s="14"/>
      <c r="GD52" s="15" t="s">
        <v>19</v>
      </c>
      <c r="GE52" s="12">
        <f t="shared" si="265"/>
        <v>98.329000000000008</v>
      </c>
      <c r="GF52" s="12">
        <f t="shared" si="434"/>
        <v>37.818846153846152</v>
      </c>
      <c r="GG52" s="12">
        <f t="shared" si="266"/>
        <v>0</v>
      </c>
      <c r="GH52" s="12"/>
      <c r="GI52" s="12"/>
      <c r="GJ52" s="12"/>
      <c r="GK52" s="12">
        <f t="shared" si="267"/>
        <v>0</v>
      </c>
      <c r="GL52" s="12"/>
      <c r="GM52" s="12">
        <f t="shared" si="268"/>
        <v>0</v>
      </c>
      <c r="GN52" s="12"/>
      <c r="GO52" s="12">
        <f t="shared" si="269"/>
        <v>0</v>
      </c>
      <c r="GP52" s="14"/>
      <c r="GT52" s="15" t="s">
        <v>19</v>
      </c>
      <c r="GU52" s="12">
        <f t="shared" si="270"/>
        <v>108.57600000000001</v>
      </c>
      <c r="GV52" s="12">
        <f t="shared" si="435"/>
        <v>41.76</v>
      </c>
      <c r="GW52" s="12">
        <f t="shared" si="271"/>
        <v>0</v>
      </c>
      <c r="GX52" s="12"/>
      <c r="GY52" s="12"/>
      <c r="GZ52" s="12"/>
      <c r="HA52" s="12"/>
      <c r="HB52" s="12"/>
      <c r="HC52" s="12"/>
      <c r="HD52" s="12"/>
      <c r="HE52" s="12"/>
      <c r="HF52" s="14"/>
      <c r="HI52" s="15" t="s">
        <v>19</v>
      </c>
      <c r="HJ52" s="12">
        <v>39.029000000000003</v>
      </c>
      <c r="HK52" s="12">
        <f t="shared" si="436"/>
        <v>15.011153846153848</v>
      </c>
      <c r="HL52" s="12"/>
      <c r="HM52" s="12"/>
      <c r="HN52" s="12"/>
      <c r="HO52" s="12"/>
      <c r="HP52" s="12"/>
      <c r="HQ52" s="12"/>
      <c r="HR52" s="12"/>
      <c r="HS52" s="12"/>
      <c r="HT52" s="12"/>
      <c r="HU52" s="14"/>
      <c r="HY52" s="15" t="s">
        <v>19</v>
      </c>
      <c r="HZ52" s="12">
        <v>10.55</v>
      </c>
      <c r="IA52" s="12">
        <f t="shared" si="437"/>
        <v>4.0576923076923075</v>
      </c>
      <c r="IB52" s="12"/>
      <c r="IC52" s="12"/>
      <c r="ID52" s="12"/>
      <c r="IE52" s="12"/>
      <c r="IF52" s="12"/>
      <c r="IG52" s="12"/>
      <c r="IH52" s="12"/>
      <c r="II52" s="12"/>
      <c r="IJ52" s="12"/>
      <c r="IK52" s="14"/>
      <c r="IO52" s="15" t="s">
        <v>19</v>
      </c>
      <c r="IP52" s="12"/>
      <c r="IQ52" s="12">
        <f t="shared" si="438"/>
        <v>0</v>
      </c>
      <c r="IR52" s="12"/>
      <c r="IS52" s="12"/>
      <c r="IT52" s="12"/>
      <c r="IU52" s="12"/>
      <c r="IV52" s="12"/>
      <c r="IW52" s="12"/>
      <c r="IX52" s="12"/>
      <c r="IY52" s="12"/>
      <c r="IZ52" s="12"/>
      <c r="JA52" s="14"/>
      <c r="JE52" s="15" t="s">
        <v>19</v>
      </c>
      <c r="JF52" s="12"/>
      <c r="JG52" s="12">
        <f t="shared" si="439"/>
        <v>0</v>
      </c>
      <c r="JH52" s="12"/>
      <c r="JI52" s="12"/>
      <c r="JJ52" s="12"/>
      <c r="JK52" s="12"/>
      <c r="JL52" s="12"/>
      <c r="JM52" s="12"/>
      <c r="JN52" s="12"/>
      <c r="JO52" s="12"/>
      <c r="JP52" s="12"/>
      <c r="JQ52" s="14"/>
      <c r="JT52" s="15" t="s">
        <v>19</v>
      </c>
      <c r="JU52" s="12"/>
      <c r="JV52" s="12">
        <f t="shared" si="440"/>
        <v>0</v>
      </c>
      <c r="JW52" s="12"/>
      <c r="JX52" s="12"/>
      <c r="JY52" s="12"/>
      <c r="JZ52" s="12"/>
      <c r="KA52" s="12"/>
      <c r="KB52" s="12"/>
      <c r="KC52" s="12"/>
      <c r="KD52" s="12"/>
      <c r="KE52" s="12"/>
      <c r="KF52" s="14"/>
      <c r="KI52" s="15" t="s">
        <v>19</v>
      </c>
      <c r="KJ52" s="12"/>
      <c r="KK52" s="12">
        <f t="shared" si="441"/>
        <v>0</v>
      </c>
      <c r="KL52" s="12"/>
      <c r="KM52" s="12"/>
      <c r="KN52" s="12"/>
      <c r="KO52" s="12"/>
      <c r="KP52" s="12"/>
      <c r="KQ52" s="12"/>
      <c r="KR52" s="12"/>
      <c r="KS52" s="12"/>
      <c r="KT52" s="12"/>
      <c r="KU52" s="14"/>
      <c r="KX52" s="15" t="s">
        <v>19</v>
      </c>
      <c r="KY52" s="12">
        <f t="shared" si="275"/>
        <v>49.579000000000008</v>
      </c>
      <c r="KZ52" s="12">
        <f t="shared" si="442"/>
        <v>19.068846153846156</v>
      </c>
      <c r="LA52" s="12"/>
      <c r="LB52" s="12"/>
      <c r="LC52" s="12"/>
      <c r="LD52" s="12"/>
      <c r="LE52" s="12"/>
      <c r="LF52" s="12"/>
      <c r="LG52" s="12"/>
      <c r="LH52" s="12"/>
      <c r="LI52" s="12"/>
      <c r="LJ52" s="14"/>
      <c r="LN52" s="15" t="s">
        <v>19</v>
      </c>
      <c r="LO52" s="12">
        <f t="shared" si="280"/>
        <v>158.15500000000003</v>
      </c>
      <c r="LP52" s="12">
        <f t="shared" si="443"/>
        <v>60.828846153846165</v>
      </c>
      <c r="LQ52" s="12"/>
      <c r="LR52" s="12"/>
      <c r="LS52" s="12"/>
      <c r="LT52" s="12"/>
      <c r="LU52" s="12"/>
      <c r="LV52" s="12"/>
      <c r="LW52" s="12"/>
      <c r="LX52" s="12"/>
      <c r="LY52" s="12"/>
      <c r="LZ52" s="14"/>
      <c r="MC52" s="15" t="s">
        <v>19</v>
      </c>
      <c r="MD52" s="57"/>
      <c r="ME52" s="12">
        <f t="shared" si="444"/>
        <v>0</v>
      </c>
      <c r="MF52" s="12"/>
      <c r="MG52" s="12"/>
      <c r="MH52" s="12"/>
      <c r="MI52" s="12"/>
      <c r="MJ52" s="12"/>
      <c r="MK52" s="12"/>
      <c r="ML52" s="12"/>
      <c r="MM52" s="12"/>
      <c r="MN52" s="12"/>
      <c r="MO52" s="14"/>
      <c r="MS52" s="15" t="s">
        <v>19</v>
      </c>
      <c r="MT52" s="12"/>
      <c r="MU52" s="12">
        <f t="shared" si="445"/>
        <v>0</v>
      </c>
      <c r="MV52" s="12"/>
      <c r="MW52" s="12"/>
      <c r="MX52" s="12"/>
      <c r="MY52" s="12"/>
      <c r="MZ52" s="12"/>
      <c r="NA52" s="12"/>
      <c r="NB52" s="12"/>
      <c r="NC52" s="12"/>
      <c r="ND52" s="12"/>
      <c r="NE52" s="14"/>
      <c r="NI52" s="15" t="s">
        <v>19</v>
      </c>
      <c r="NJ52" s="12">
        <v>9.0830000000000002</v>
      </c>
      <c r="NK52" s="12">
        <f t="shared" si="446"/>
        <v>3.4934615384615384</v>
      </c>
      <c r="NL52" s="12"/>
      <c r="NM52" s="12"/>
      <c r="NN52" s="12"/>
      <c r="NO52" s="12"/>
      <c r="NP52" s="12"/>
      <c r="NQ52" s="12"/>
      <c r="NR52" s="12"/>
      <c r="NS52" s="12"/>
      <c r="NT52" s="12"/>
      <c r="NU52" s="14"/>
      <c r="NY52" s="15" t="s">
        <v>19</v>
      </c>
      <c r="NZ52" s="12"/>
      <c r="OA52" s="12">
        <f t="shared" si="447"/>
        <v>0</v>
      </c>
      <c r="OB52" s="12"/>
      <c r="OC52" s="12"/>
      <c r="OD52" s="12"/>
      <c r="OE52" s="12"/>
      <c r="OF52" s="12"/>
      <c r="OG52" s="12"/>
      <c r="OH52" s="12"/>
      <c r="OI52" s="12"/>
      <c r="OJ52" s="12"/>
      <c r="OK52" s="14"/>
      <c r="ON52" s="15" t="s">
        <v>19</v>
      </c>
      <c r="OO52" s="12"/>
      <c r="OP52" s="12">
        <f t="shared" si="448"/>
        <v>0</v>
      </c>
      <c r="OQ52" s="12"/>
      <c r="OR52" s="12"/>
      <c r="OS52" s="12"/>
      <c r="OT52" s="12"/>
      <c r="OU52" s="12"/>
      <c r="OV52" s="12"/>
      <c r="OW52" s="12"/>
      <c r="OX52" s="12"/>
      <c r="OY52" s="12"/>
      <c r="OZ52" s="14"/>
      <c r="PE52" s="15" t="s">
        <v>19</v>
      </c>
      <c r="PF52" s="12">
        <f t="shared" si="285"/>
        <v>9.0830000000000002</v>
      </c>
      <c r="PG52" s="12">
        <f t="shared" si="449"/>
        <v>3.4934615384615384</v>
      </c>
      <c r="PH52" s="12">
        <f t="shared" si="286"/>
        <v>0</v>
      </c>
      <c r="PI52" s="12"/>
      <c r="PJ52" s="12">
        <f t="shared" si="287"/>
        <v>0</v>
      </c>
      <c r="PK52" s="12"/>
      <c r="PL52" s="12">
        <f t="shared" si="249"/>
        <v>0</v>
      </c>
      <c r="PM52" s="12"/>
      <c r="PN52" s="12">
        <f t="shared" si="250"/>
        <v>0</v>
      </c>
      <c r="PO52" s="12"/>
      <c r="PP52" s="12">
        <f t="shared" si="251"/>
        <v>0</v>
      </c>
      <c r="PQ52" s="14"/>
      <c r="PT52" s="15" t="s">
        <v>19</v>
      </c>
      <c r="PU52" s="12">
        <f t="shared" si="288"/>
        <v>167.23800000000003</v>
      </c>
      <c r="PV52" s="12">
        <f>PU52/2.6</f>
        <v>64.322307692307703</v>
      </c>
      <c r="PW52" s="12">
        <f t="shared" si="289"/>
        <v>0</v>
      </c>
      <c r="PX52" s="12"/>
      <c r="PY52" s="12">
        <f t="shared" si="290"/>
        <v>0</v>
      </c>
      <c r="PZ52" s="12"/>
      <c r="QA52" s="12">
        <f t="shared" si="291"/>
        <v>0</v>
      </c>
      <c r="QB52" s="12"/>
      <c r="QC52" s="12">
        <f t="shared" si="292"/>
        <v>0</v>
      </c>
      <c r="QD52" s="12"/>
      <c r="QE52" s="12">
        <f t="shared" si="293"/>
        <v>0</v>
      </c>
      <c r="QF52" s="14"/>
      <c r="QI52" s="15" t="s">
        <v>19</v>
      </c>
      <c r="QJ52" s="12"/>
      <c r="QK52" s="12">
        <f t="shared" si="450"/>
        <v>0</v>
      </c>
      <c r="QL52" s="12"/>
      <c r="QM52" s="12"/>
      <c r="QN52" s="12"/>
      <c r="QO52" s="12"/>
      <c r="QP52" s="12"/>
      <c r="QQ52" s="12"/>
      <c r="QR52" s="12"/>
      <c r="QS52" s="12"/>
      <c r="QT52" s="12"/>
      <c r="QU52" s="14"/>
      <c r="QX52" s="15" t="s">
        <v>19</v>
      </c>
      <c r="QY52" s="12"/>
      <c r="QZ52" s="12">
        <f t="shared" si="451"/>
        <v>0</v>
      </c>
      <c r="RA52" s="12"/>
      <c r="RB52" s="12"/>
      <c r="RC52" s="12"/>
      <c r="RD52" s="12"/>
      <c r="RE52" s="12"/>
      <c r="RF52" s="12"/>
      <c r="RG52" s="12"/>
      <c r="RH52" s="12"/>
      <c r="RI52" s="12"/>
      <c r="RJ52" s="14"/>
      <c r="RM52" s="15" t="s">
        <v>19</v>
      </c>
      <c r="RN52" s="12"/>
      <c r="RO52" s="12">
        <f t="shared" si="452"/>
        <v>0</v>
      </c>
      <c r="RP52" s="12"/>
      <c r="RQ52" s="12"/>
      <c r="RR52" s="12"/>
      <c r="RS52" s="12"/>
      <c r="RT52" s="12"/>
      <c r="RU52" s="12"/>
      <c r="RV52" s="12"/>
      <c r="RW52" s="12"/>
      <c r="RX52" s="12"/>
      <c r="RY52" s="14"/>
      <c r="SB52" s="15" t="s">
        <v>19</v>
      </c>
      <c r="SC52" s="12"/>
      <c r="SD52" s="12">
        <f t="shared" si="453"/>
        <v>0</v>
      </c>
      <c r="SE52" s="12"/>
      <c r="SF52" s="12"/>
      <c r="SG52" s="12"/>
      <c r="SH52" s="12"/>
      <c r="SI52" s="12"/>
      <c r="SJ52" s="12"/>
      <c r="SK52" s="12"/>
      <c r="SL52" s="12"/>
      <c r="SM52" s="12"/>
      <c r="SN52" s="14"/>
      <c r="SQ52" s="15" t="s">
        <v>19</v>
      </c>
      <c r="SR52" s="12">
        <v>12.044</v>
      </c>
      <c r="SS52" s="12">
        <f t="shared" si="454"/>
        <v>4.632307692307692</v>
      </c>
      <c r="ST52" s="12"/>
      <c r="SU52" s="12"/>
      <c r="SV52" s="12"/>
      <c r="SW52" s="12"/>
      <c r="SX52" s="12"/>
      <c r="SY52" s="12"/>
      <c r="SZ52" s="12"/>
      <c r="TA52" s="12"/>
      <c r="TB52" s="12"/>
      <c r="TC52" s="14"/>
      <c r="TH52" s="15" t="s">
        <v>19</v>
      </c>
      <c r="TI52" s="12">
        <f t="shared" si="294"/>
        <v>12.044</v>
      </c>
      <c r="TJ52" s="12">
        <f t="shared" si="455"/>
        <v>4.632307692307692</v>
      </c>
      <c r="TK52" s="12">
        <f t="shared" si="295"/>
        <v>0</v>
      </c>
      <c r="TL52" s="12"/>
      <c r="TM52" s="12">
        <f t="shared" si="422"/>
        <v>0</v>
      </c>
      <c r="TN52" s="12"/>
      <c r="TO52" s="12">
        <f t="shared" si="253"/>
        <v>0</v>
      </c>
      <c r="TP52" s="12"/>
      <c r="TQ52" s="12">
        <f t="shared" si="254"/>
        <v>0</v>
      </c>
      <c r="TR52" s="12"/>
      <c r="TS52" s="12">
        <f t="shared" si="255"/>
        <v>0</v>
      </c>
      <c r="TT52" s="14"/>
      <c r="TW52" s="15" t="s">
        <v>19</v>
      </c>
      <c r="TX52" s="12">
        <f t="shared" si="296"/>
        <v>179.28200000000004</v>
      </c>
      <c r="TY52" s="12">
        <f>TX52/2.6</f>
        <v>68.954615384615394</v>
      </c>
      <c r="TZ52" s="12">
        <f t="shared" si="297"/>
        <v>0</v>
      </c>
      <c r="UA52" s="12"/>
      <c r="UB52" s="12">
        <f t="shared" si="256"/>
        <v>0</v>
      </c>
      <c r="UC52" s="12"/>
      <c r="UD52" s="12">
        <f t="shared" si="257"/>
        <v>0</v>
      </c>
      <c r="UE52" s="12"/>
      <c r="UF52" s="12">
        <f t="shared" si="258"/>
        <v>0</v>
      </c>
      <c r="UG52" s="12"/>
      <c r="UH52" s="12">
        <f t="shared" si="259"/>
        <v>0</v>
      </c>
      <c r="UI52" s="14"/>
    </row>
    <row r="53" spans="18:556" x14ac:dyDescent="0.25">
      <c r="R53" s="15" t="s">
        <v>20</v>
      </c>
      <c r="S53" s="12">
        <v>49.356000000000002</v>
      </c>
      <c r="T53" s="12">
        <f t="shared" si="423"/>
        <v>18.983076923076922</v>
      </c>
      <c r="U53" s="12"/>
      <c r="V53" s="12"/>
      <c r="W53" s="12"/>
      <c r="X53" s="12"/>
      <c r="Y53" s="12"/>
      <c r="Z53" s="12"/>
      <c r="AA53" s="12"/>
      <c r="AB53" s="12"/>
      <c r="AC53" s="12"/>
      <c r="AD53" s="14"/>
      <c r="AH53" s="15" t="s">
        <v>20</v>
      </c>
      <c r="AI53" s="12">
        <v>11.884</v>
      </c>
      <c r="AJ53" s="12">
        <f t="shared" si="424"/>
        <v>4.5707692307692307</v>
      </c>
      <c r="AK53" s="12"/>
      <c r="AL53" s="12"/>
      <c r="AM53" s="12"/>
      <c r="AN53" s="12"/>
      <c r="AO53" s="12"/>
      <c r="AP53" s="12"/>
      <c r="AQ53" s="12"/>
      <c r="AR53" s="12"/>
      <c r="AS53" s="12"/>
      <c r="AT53" s="14"/>
      <c r="AX53" s="15" t="s">
        <v>20</v>
      </c>
      <c r="AY53" s="12"/>
      <c r="AZ53" s="12">
        <f t="shared" si="425"/>
        <v>0</v>
      </c>
      <c r="BA53" s="12"/>
      <c r="BB53" s="12"/>
      <c r="BC53" s="12"/>
      <c r="BD53" s="12"/>
      <c r="BE53" s="12"/>
      <c r="BF53" s="12"/>
      <c r="BG53" s="12"/>
      <c r="BH53" s="12"/>
      <c r="BI53" s="12"/>
      <c r="BJ53" s="14"/>
      <c r="BN53" s="15" t="s">
        <v>20</v>
      </c>
      <c r="BO53" s="12"/>
      <c r="BP53" s="12">
        <f t="shared" si="426"/>
        <v>0</v>
      </c>
      <c r="BQ53" s="12"/>
      <c r="BR53" s="12"/>
      <c r="BS53" s="12"/>
      <c r="BT53" s="12"/>
      <c r="BU53" s="12"/>
      <c r="BV53" s="12"/>
      <c r="BW53" s="12"/>
      <c r="BX53" s="12"/>
      <c r="BY53" s="12"/>
      <c r="BZ53" s="14"/>
      <c r="CC53" s="15" t="s">
        <v>20</v>
      </c>
      <c r="CD53" s="12"/>
      <c r="CE53" s="12">
        <f t="shared" si="427"/>
        <v>0</v>
      </c>
      <c r="CF53" s="12"/>
      <c r="CG53" s="12"/>
      <c r="CH53" s="12"/>
      <c r="CI53" s="12"/>
      <c r="CJ53" s="12"/>
      <c r="CK53" s="12"/>
      <c r="CL53" s="12"/>
      <c r="CM53" s="12"/>
      <c r="CN53" s="12"/>
      <c r="CO53" s="14"/>
      <c r="CR53" s="15" t="s">
        <v>20</v>
      </c>
      <c r="CS53" s="12">
        <f t="shared" si="260"/>
        <v>61.24</v>
      </c>
      <c r="CT53" s="12">
        <f t="shared" si="428"/>
        <v>23.553846153846155</v>
      </c>
      <c r="CU53" s="12">
        <f t="shared" si="261"/>
        <v>0</v>
      </c>
      <c r="CV53" s="12"/>
      <c r="CW53" s="12"/>
      <c r="CX53" s="12"/>
      <c r="CY53" s="12">
        <f t="shared" si="262"/>
        <v>0</v>
      </c>
      <c r="CZ53" s="12"/>
      <c r="DA53" s="12">
        <f t="shared" si="263"/>
        <v>0</v>
      </c>
      <c r="DB53" s="12"/>
      <c r="DC53" s="12">
        <f t="shared" si="264"/>
        <v>0</v>
      </c>
      <c r="DD53" s="14"/>
      <c r="DG53" s="15" t="s">
        <v>20</v>
      </c>
      <c r="DH53" s="12"/>
      <c r="DI53" s="12">
        <f t="shared" si="429"/>
        <v>0</v>
      </c>
      <c r="DJ53" s="12"/>
      <c r="DK53" s="12"/>
      <c r="DL53" s="12"/>
      <c r="DM53" s="12"/>
      <c r="DN53" s="12"/>
      <c r="DO53" s="12"/>
      <c r="DP53" s="12"/>
      <c r="DQ53" s="12"/>
      <c r="DR53" s="12"/>
      <c r="DS53" s="14"/>
      <c r="DV53" s="15" t="s">
        <v>20</v>
      </c>
      <c r="DW53" s="12"/>
      <c r="DX53" s="12">
        <f t="shared" si="430"/>
        <v>0</v>
      </c>
      <c r="DY53" s="12"/>
      <c r="DZ53" s="12"/>
      <c r="EA53" s="12"/>
      <c r="EB53" s="12"/>
      <c r="EC53" s="12"/>
      <c r="ED53" s="12"/>
      <c r="EE53" s="12"/>
      <c r="EF53" s="12"/>
      <c r="EG53" s="12"/>
      <c r="EH53" s="14"/>
      <c r="EK53" s="15" t="s">
        <v>20</v>
      </c>
      <c r="EL53" s="12">
        <v>35.194000000000003</v>
      </c>
      <c r="EM53" s="12">
        <f t="shared" si="431"/>
        <v>13.536153846153846</v>
      </c>
      <c r="EN53" s="12"/>
      <c r="EO53" s="12"/>
      <c r="EP53" s="12"/>
      <c r="EQ53" s="12"/>
      <c r="ER53" s="12"/>
      <c r="ES53" s="12"/>
      <c r="ET53" s="12"/>
      <c r="EU53" s="12"/>
      <c r="EV53" s="12"/>
      <c r="EW53" s="14"/>
      <c r="EZ53" s="15" t="s">
        <v>20</v>
      </c>
      <c r="FA53" s="12"/>
      <c r="FB53" s="12">
        <f t="shared" si="432"/>
        <v>0</v>
      </c>
      <c r="FC53" s="12"/>
      <c r="FD53" s="12"/>
      <c r="FE53" s="12"/>
      <c r="FF53" s="12"/>
      <c r="FG53" s="12"/>
      <c r="FH53" s="12"/>
      <c r="FI53" s="12"/>
      <c r="FJ53" s="12"/>
      <c r="FK53" s="12"/>
      <c r="FL53" s="14"/>
      <c r="FO53" s="15" t="s">
        <v>20</v>
      </c>
      <c r="FP53" s="12"/>
      <c r="FQ53" s="12">
        <f t="shared" si="433"/>
        <v>0</v>
      </c>
      <c r="FR53" s="12"/>
      <c r="FS53" s="12"/>
      <c r="FT53" s="12"/>
      <c r="FU53" s="12"/>
      <c r="FV53" s="12"/>
      <c r="FW53" s="12"/>
      <c r="FX53" s="12"/>
      <c r="FY53" s="12"/>
      <c r="FZ53" s="12"/>
      <c r="GA53" s="14"/>
      <c r="GD53" s="15" t="s">
        <v>20</v>
      </c>
      <c r="GE53" s="12">
        <f t="shared" si="265"/>
        <v>35.194000000000003</v>
      </c>
      <c r="GF53" s="12">
        <f t="shared" si="434"/>
        <v>13.536153846153846</v>
      </c>
      <c r="GG53" s="12">
        <f t="shared" si="266"/>
        <v>0</v>
      </c>
      <c r="GH53" s="12"/>
      <c r="GI53" s="12"/>
      <c r="GJ53" s="12"/>
      <c r="GK53" s="12">
        <f t="shared" si="267"/>
        <v>0</v>
      </c>
      <c r="GL53" s="12"/>
      <c r="GM53" s="12">
        <f t="shared" si="268"/>
        <v>0</v>
      </c>
      <c r="GN53" s="12"/>
      <c r="GO53" s="12">
        <f t="shared" si="269"/>
        <v>0</v>
      </c>
      <c r="GP53" s="14"/>
      <c r="GT53" s="15" t="s">
        <v>20</v>
      </c>
      <c r="GU53" s="12">
        <f t="shared" si="270"/>
        <v>96.433999999999997</v>
      </c>
      <c r="GV53" s="12">
        <f t="shared" si="435"/>
        <v>37.089999999999996</v>
      </c>
      <c r="GW53" s="12">
        <f t="shared" si="271"/>
        <v>0</v>
      </c>
      <c r="GX53" s="12"/>
      <c r="GY53" s="12"/>
      <c r="GZ53" s="12"/>
      <c r="HA53" s="12"/>
      <c r="HB53" s="12"/>
      <c r="HC53" s="12"/>
      <c r="HD53" s="12"/>
      <c r="HE53" s="12"/>
      <c r="HF53" s="14"/>
      <c r="HI53" s="15" t="s">
        <v>20</v>
      </c>
      <c r="HJ53" s="12"/>
      <c r="HK53" s="12">
        <f t="shared" si="436"/>
        <v>0</v>
      </c>
      <c r="HL53" s="12"/>
      <c r="HM53" s="12"/>
      <c r="HN53" s="12"/>
      <c r="HO53" s="12"/>
      <c r="HP53" s="12"/>
      <c r="HQ53" s="12"/>
      <c r="HR53" s="12"/>
      <c r="HS53" s="12"/>
      <c r="HT53" s="12"/>
      <c r="HU53" s="14"/>
      <c r="HY53" s="15" t="s">
        <v>20</v>
      </c>
      <c r="HZ53" s="12"/>
      <c r="IA53" s="12">
        <f t="shared" si="437"/>
        <v>0</v>
      </c>
      <c r="IB53" s="12"/>
      <c r="IC53" s="12"/>
      <c r="ID53" s="12"/>
      <c r="IE53" s="12"/>
      <c r="IF53" s="12"/>
      <c r="IG53" s="12"/>
      <c r="IH53" s="12"/>
      <c r="II53" s="12"/>
      <c r="IJ53" s="12"/>
      <c r="IK53" s="14"/>
      <c r="IO53" s="15" t="s">
        <v>20</v>
      </c>
      <c r="IP53" s="12">
        <v>38.845999999999997</v>
      </c>
      <c r="IQ53" s="12">
        <f t="shared" si="438"/>
        <v>14.940769230769229</v>
      </c>
      <c r="IR53" s="12"/>
      <c r="IS53" s="12"/>
      <c r="IT53" s="12"/>
      <c r="IU53" s="12"/>
      <c r="IV53" s="12"/>
      <c r="IW53" s="12"/>
      <c r="IX53" s="12"/>
      <c r="IY53" s="12"/>
      <c r="IZ53" s="12"/>
      <c r="JA53" s="14"/>
      <c r="JE53" s="15" t="s">
        <v>20</v>
      </c>
      <c r="JF53" s="12"/>
      <c r="JG53" s="12">
        <f t="shared" si="439"/>
        <v>0</v>
      </c>
      <c r="JH53" s="12"/>
      <c r="JI53" s="12"/>
      <c r="JJ53" s="12"/>
      <c r="JK53" s="12"/>
      <c r="JL53" s="12"/>
      <c r="JM53" s="12"/>
      <c r="JN53" s="12"/>
      <c r="JO53" s="12"/>
      <c r="JP53" s="12"/>
      <c r="JQ53" s="14"/>
      <c r="JT53" s="15" t="s">
        <v>20</v>
      </c>
      <c r="JU53" s="12"/>
      <c r="JV53" s="12">
        <f t="shared" si="440"/>
        <v>0</v>
      </c>
      <c r="JW53" s="12"/>
      <c r="JX53" s="12"/>
      <c r="JY53" s="12"/>
      <c r="JZ53" s="12"/>
      <c r="KA53" s="12"/>
      <c r="KB53" s="12"/>
      <c r="KC53" s="12"/>
      <c r="KD53" s="12"/>
      <c r="KE53" s="12"/>
      <c r="KF53" s="14"/>
      <c r="KI53" s="15" t="s">
        <v>20</v>
      </c>
      <c r="KJ53" s="12"/>
      <c r="KK53" s="12">
        <f t="shared" si="441"/>
        <v>0</v>
      </c>
      <c r="KL53" s="12"/>
      <c r="KM53" s="12"/>
      <c r="KN53" s="12"/>
      <c r="KO53" s="12"/>
      <c r="KP53" s="12"/>
      <c r="KQ53" s="12"/>
      <c r="KR53" s="12"/>
      <c r="KS53" s="12"/>
      <c r="KT53" s="12"/>
      <c r="KU53" s="14"/>
      <c r="KX53" s="15" t="s">
        <v>20</v>
      </c>
      <c r="KY53" s="12">
        <f t="shared" si="275"/>
        <v>38.845999999999997</v>
      </c>
      <c r="KZ53" s="12">
        <f t="shared" si="442"/>
        <v>14.940769230769229</v>
      </c>
      <c r="LA53" s="12"/>
      <c r="LB53" s="12"/>
      <c r="LC53" s="12"/>
      <c r="LD53" s="12"/>
      <c r="LE53" s="12"/>
      <c r="LF53" s="12"/>
      <c r="LG53" s="12"/>
      <c r="LH53" s="12"/>
      <c r="LI53" s="12"/>
      <c r="LJ53" s="14"/>
      <c r="LN53" s="15" t="s">
        <v>20</v>
      </c>
      <c r="LO53" s="12">
        <f t="shared" si="280"/>
        <v>135.28</v>
      </c>
      <c r="LP53" s="12">
        <f t="shared" si="443"/>
        <v>52.030769230769231</v>
      </c>
      <c r="LQ53" s="12"/>
      <c r="LR53" s="12"/>
      <c r="LS53" s="12"/>
      <c r="LT53" s="12"/>
      <c r="LU53" s="12"/>
      <c r="LV53" s="12"/>
      <c r="LW53" s="12"/>
      <c r="LX53" s="12"/>
      <c r="LY53" s="12"/>
      <c r="LZ53" s="14"/>
      <c r="MC53" s="15" t="s">
        <v>20</v>
      </c>
      <c r="MD53" s="57">
        <v>8.1539999999999999</v>
      </c>
      <c r="ME53" s="12">
        <f t="shared" si="444"/>
        <v>3.1361538461538458</v>
      </c>
      <c r="MF53" s="12"/>
      <c r="MG53" s="12"/>
      <c r="MH53" s="12"/>
      <c r="MI53" s="12"/>
      <c r="MJ53" s="12"/>
      <c r="MK53" s="12"/>
      <c r="ML53" s="12"/>
      <c r="MM53" s="12"/>
      <c r="MN53" s="12"/>
      <c r="MO53" s="14"/>
      <c r="MS53" s="15" t="s">
        <v>20</v>
      </c>
      <c r="MT53" s="12">
        <v>38.167999999999999</v>
      </c>
      <c r="MU53" s="12">
        <f t="shared" si="445"/>
        <v>14.68</v>
      </c>
      <c r="MV53" s="12"/>
      <c r="MW53" s="12"/>
      <c r="MX53" s="12"/>
      <c r="MY53" s="12"/>
      <c r="MZ53" s="12"/>
      <c r="NA53" s="12"/>
      <c r="NB53" s="12"/>
      <c r="NC53" s="12"/>
      <c r="ND53" s="12"/>
      <c r="NE53" s="14"/>
      <c r="NI53" s="15" t="s">
        <v>20</v>
      </c>
      <c r="NJ53" s="12">
        <v>37.040999999999997</v>
      </c>
      <c r="NK53" s="12">
        <f t="shared" si="446"/>
        <v>14.24653846153846</v>
      </c>
      <c r="NL53" s="12"/>
      <c r="NM53" s="12"/>
      <c r="NN53" s="12"/>
      <c r="NO53" s="12"/>
      <c r="NP53" s="12"/>
      <c r="NQ53" s="12"/>
      <c r="NR53" s="12"/>
      <c r="NS53" s="12"/>
      <c r="NT53" s="12"/>
      <c r="NU53" s="14"/>
      <c r="NY53" s="15" t="s">
        <v>20</v>
      </c>
      <c r="NZ53" s="12">
        <v>34.264000000000003</v>
      </c>
      <c r="OA53" s="12">
        <f t="shared" si="447"/>
        <v>13.178461538461539</v>
      </c>
      <c r="OB53" s="12"/>
      <c r="OC53" s="12"/>
      <c r="OD53" s="12"/>
      <c r="OE53" s="12"/>
      <c r="OF53" s="12"/>
      <c r="OG53" s="12"/>
      <c r="OH53" s="12"/>
      <c r="OI53" s="12"/>
      <c r="OJ53" s="12"/>
      <c r="OK53" s="14"/>
      <c r="ON53" s="15" t="s">
        <v>20</v>
      </c>
      <c r="OO53" s="12"/>
      <c r="OP53" s="12">
        <f t="shared" si="448"/>
        <v>0</v>
      </c>
      <c r="OQ53" s="12"/>
      <c r="OR53" s="12"/>
      <c r="OS53" s="12"/>
      <c r="OT53" s="12"/>
      <c r="OU53" s="12"/>
      <c r="OV53" s="12"/>
      <c r="OW53" s="12"/>
      <c r="OX53" s="12"/>
      <c r="OY53" s="12"/>
      <c r="OZ53" s="14"/>
      <c r="PE53" s="15" t="s">
        <v>20</v>
      </c>
      <c r="PF53" s="12">
        <f t="shared" si="285"/>
        <v>117.62700000000001</v>
      </c>
      <c r="PG53" s="12">
        <f t="shared" si="449"/>
        <v>45.24115384615385</v>
      </c>
      <c r="PH53" s="12">
        <f t="shared" si="286"/>
        <v>0</v>
      </c>
      <c r="PI53" s="12"/>
      <c r="PJ53" s="12">
        <f t="shared" si="287"/>
        <v>0</v>
      </c>
      <c r="PK53" s="12"/>
      <c r="PL53" s="12">
        <f t="shared" si="249"/>
        <v>0</v>
      </c>
      <c r="PM53" s="12"/>
      <c r="PN53" s="12">
        <f t="shared" si="250"/>
        <v>0</v>
      </c>
      <c r="PO53" s="12"/>
      <c r="PP53" s="12">
        <f t="shared" si="251"/>
        <v>0</v>
      </c>
      <c r="PQ53" s="14"/>
      <c r="PT53" s="15" t="s">
        <v>20</v>
      </c>
      <c r="PU53" s="12">
        <f t="shared" si="288"/>
        <v>252.90700000000001</v>
      </c>
      <c r="PV53" s="12">
        <f t="shared" ref="PV53" si="456">PU53/2.6</f>
        <v>97.271923076923073</v>
      </c>
      <c r="PW53" s="12">
        <f t="shared" si="289"/>
        <v>0</v>
      </c>
      <c r="PX53" s="12"/>
      <c r="PY53" s="12">
        <f t="shared" si="290"/>
        <v>0</v>
      </c>
      <c r="PZ53" s="12"/>
      <c r="QA53" s="12">
        <f t="shared" si="291"/>
        <v>0</v>
      </c>
      <c r="QB53" s="12"/>
      <c r="QC53" s="12">
        <f t="shared" si="292"/>
        <v>0</v>
      </c>
      <c r="QD53" s="12"/>
      <c r="QE53" s="12">
        <f t="shared" si="293"/>
        <v>0</v>
      </c>
      <c r="QF53" s="14"/>
      <c r="QI53" s="15" t="s">
        <v>20</v>
      </c>
      <c r="QJ53" s="12"/>
      <c r="QK53" s="12">
        <f t="shared" si="450"/>
        <v>0</v>
      </c>
      <c r="QL53" s="12"/>
      <c r="QM53" s="12"/>
      <c r="QN53" s="12"/>
      <c r="QO53" s="12"/>
      <c r="QP53" s="12"/>
      <c r="QQ53" s="12"/>
      <c r="QR53" s="12"/>
      <c r="QS53" s="12"/>
      <c r="QT53" s="12"/>
      <c r="QU53" s="14"/>
      <c r="QX53" s="15" t="s">
        <v>20</v>
      </c>
      <c r="QY53" s="12"/>
      <c r="QZ53" s="12">
        <f t="shared" si="451"/>
        <v>0</v>
      </c>
      <c r="RA53" s="12"/>
      <c r="RB53" s="12"/>
      <c r="RC53" s="12"/>
      <c r="RD53" s="12"/>
      <c r="RE53" s="12"/>
      <c r="RF53" s="12"/>
      <c r="RG53" s="12"/>
      <c r="RH53" s="12"/>
      <c r="RI53" s="12"/>
      <c r="RJ53" s="14"/>
      <c r="RM53" s="15" t="s">
        <v>20</v>
      </c>
      <c r="RN53" s="12"/>
      <c r="RO53" s="12">
        <f t="shared" si="452"/>
        <v>0</v>
      </c>
      <c r="RP53" s="12"/>
      <c r="RQ53" s="12"/>
      <c r="RR53" s="12"/>
      <c r="RS53" s="12"/>
      <c r="RT53" s="12"/>
      <c r="RU53" s="12"/>
      <c r="RV53" s="12"/>
      <c r="RW53" s="12"/>
      <c r="RX53" s="12"/>
      <c r="RY53" s="14"/>
      <c r="SB53" s="15" t="s">
        <v>20</v>
      </c>
      <c r="SC53" s="12"/>
      <c r="SD53" s="12">
        <f t="shared" si="453"/>
        <v>0</v>
      </c>
      <c r="SE53" s="12"/>
      <c r="SF53" s="12"/>
      <c r="SG53" s="12"/>
      <c r="SH53" s="12"/>
      <c r="SI53" s="12"/>
      <c r="SJ53" s="12"/>
      <c r="SK53" s="12"/>
      <c r="SL53" s="12"/>
      <c r="SM53" s="12"/>
      <c r="SN53" s="14"/>
      <c r="SQ53" s="15" t="s">
        <v>20</v>
      </c>
      <c r="SR53" s="12"/>
      <c r="SS53" s="12">
        <f t="shared" si="454"/>
        <v>0</v>
      </c>
      <c r="ST53" s="12"/>
      <c r="SU53" s="12"/>
      <c r="SV53" s="12"/>
      <c r="SW53" s="12"/>
      <c r="SX53" s="12"/>
      <c r="SY53" s="12"/>
      <c r="SZ53" s="12"/>
      <c r="TA53" s="12"/>
      <c r="TB53" s="12"/>
      <c r="TC53" s="14"/>
      <c r="TH53" s="15" t="s">
        <v>20</v>
      </c>
      <c r="TI53" s="12">
        <f t="shared" si="294"/>
        <v>0</v>
      </c>
      <c r="TJ53" s="12">
        <f t="shared" si="455"/>
        <v>0</v>
      </c>
      <c r="TK53" s="12">
        <f t="shared" si="295"/>
        <v>0</v>
      </c>
      <c r="TL53" s="12"/>
      <c r="TM53" s="12">
        <f t="shared" si="422"/>
        <v>0</v>
      </c>
      <c r="TN53" s="12"/>
      <c r="TO53" s="12">
        <f t="shared" si="253"/>
        <v>0</v>
      </c>
      <c r="TP53" s="12"/>
      <c r="TQ53" s="12">
        <f t="shared" si="254"/>
        <v>0</v>
      </c>
      <c r="TR53" s="12"/>
      <c r="TS53" s="12">
        <f t="shared" si="255"/>
        <v>0</v>
      </c>
      <c r="TT53" s="14"/>
      <c r="TW53" s="15" t="s">
        <v>20</v>
      </c>
      <c r="TX53" s="12">
        <f t="shared" si="296"/>
        <v>252.90700000000001</v>
      </c>
      <c r="TY53" s="12">
        <f t="shared" ref="TY53" si="457">TX53/2.6</f>
        <v>97.271923076923073</v>
      </c>
      <c r="TZ53" s="12">
        <f t="shared" si="297"/>
        <v>0</v>
      </c>
      <c r="UA53" s="12"/>
      <c r="UB53" s="12">
        <f t="shared" si="256"/>
        <v>0</v>
      </c>
      <c r="UC53" s="12"/>
      <c r="UD53" s="12">
        <f t="shared" si="257"/>
        <v>0</v>
      </c>
      <c r="UE53" s="12"/>
      <c r="UF53" s="12">
        <f t="shared" si="258"/>
        <v>0</v>
      </c>
      <c r="UG53" s="12"/>
      <c r="UH53" s="12">
        <f t="shared" si="259"/>
        <v>0</v>
      </c>
      <c r="UI53" s="14"/>
    </row>
    <row r="54" spans="18:556" x14ac:dyDescent="0.25">
      <c r="R54" s="15" t="s">
        <v>21</v>
      </c>
      <c r="S54" s="12"/>
      <c r="T54" s="12">
        <f>S54/2.6</f>
        <v>0</v>
      </c>
      <c r="U54" s="12"/>
      <c r="V54" s="12"/>
      <c r="W54" s="12"/>
      <c r="X54" s="12"/>
      <c r="Y54" s="12"/>
      <c r="Z54" s="12"/>
      <c r="AA54" s="12"/>
      <c r="AB54" s="12"/>
      <c r="AC54" s="12"/>
      <c r="AD54" s="14"/>
      <c r="AH54" s="15" t="s">
        <v>21</v>
      </c>
      <c r="AI54" s="12">
        <v>11.183</v>
      </c>
      <c r="AJ54" s="12">
        <f>AI54/2.6</f>
        <v>4.3011538461538459</v>
      </c>
      <c r="AK54" s="12"/>
      <c r="AL54" s="12"/>
      <c r="AM54" s="12"/>
      <c r="AN54" s="12"/>
      <c r="AO54" s="12"/>
      <c r="AP54" s="12"/>
      <c r="AQ54" s="12"/>
      <c r="AR54" s="12"/>
      <c r="AS54" s="12"/>
      <c r="AT54" s="14"/>
      <c r="AX54" s="15" t="s">
        <v>21</v>
      </c>
      <c r="AY54" s="12"/>
      <c r="AZ54" s="12">
        <f>AY54/2.6</f>
        <v>0</v>
      </c>
      <c r="BA54" s="12"/>
      <c r="BB54" s="12"/>
      <c r="BC54" s="12"/>
      <c r="BD54" s="12"/>
      <c r="BE54" s="12"/>
      <c r="BF54" s="12"/>
      <c r="BG54" s="12"/>
      <c r="BH54" s="12"/>
      <c r="BI54" s="12"/>
      <c r="BJ54" s="14"/>
      <c r="BN54" s="15" t="s">
        <v>21</v>
      </c>
      <c r="BO54" s="12"/>
      <c r="BP54" s="12">
        <f>BO54/2.6</f>
        <v>0</v>
      </c>
      <c r="BQ54" s="12"/>
      <c r="BR54" s="12"/>
      <c r="BS54" s="12"/>
      <c r="BT54" s="12"/>
      <c r="BU54" s="12"/>
      <c r="BV54" s="12"/>
      <c r="BW54" s="12"/>
      <c r="BX54" s="12"/>
      <c r="BY54" s="12"/>
      <c r="BZ54" s="14"/>
      <c r="CC54" s="15" t="s">
        <v>21</v>
      </c>
      <c r="CD54" s="12"/>
      <c r="CE54" s="12">
        <f>CD54/2.6</f>
        <v>0</v>
      </c>
      <c r="CF54" s="12"/>
      <c r="CG54" s="12"/>
      <c r="CH54" s="12"/>
      <c r="CI54" s="12"/>
      <c r="CJ54" s="12"/>
      <c r="CK54" s="12"/>
      <c r="CL54" s="12"/>
      <c r="CM54" s="12"/>
      <c r="CN54" s="12"/>
      <c r="CO54" s="14"/>
      <c r="CR54" s="15" t="s">
        <v>21</v>
      </c>
      <c r="CS54" s="12">
        <f t="shared" si="260"/>
        <v>11.183</v>
      </c>
      <c r="CT54" s="12">
        <f>CS54/2.6</f>
        <v>4.3011538461538459</v>
      </c>
      <c r="CU54" s="12">
        <f t="shared" si="261"/>
        <v>0</v>
      </c>
      <c r="CV54" s="12"/>
      <c r="CW54" s="12"/>
      <c r="CX54" s="12"/>
      <c r="CY54" s="12">
        <f t="shared" si="262"/>
        <v>0</v>
      </c>
      <c r="CZ54" s="12"/>
      <c r="DA54" s="12">
        <f t="shared" si="263"/>
        <v>0</v>
      </c>
      <c r="DB54" s="12"/>
      <c r="DC54" s="12">
        <f t="shared" si="264"/>
        <v>0</v>
      </c>
      <c r="DD54" s="14"/>
      <c r="DG54" s="15" t="s">
        <v>21</v>
      </c>
      <c r="DH54" s="12"/>
      <c r="DI54" s="12">
        <f>DH54/2.6</f>
        <v>0</v>
      </c>
      <c r="DJ54" s="12"/>
      <c r="DK54" s="12"/>
      <c r="DL54" s="12"/>
      <c r="DM54" s="12"/>
      <c r="DN54" s="12"/>
      <c r="DO54" s="12"/>
      <c r="DP54" s="12"/>
      <c r="DQ54" s="12"/>
      <c r="DR54" s="12"/>
      <c r="DS54" s="14"/>
      <c r="DV54" s="15" t="s">
        <v>21</v>
      </c>
      <c r="DW54" s="12">
        <v>13.885999999999999</v>
      </c>
      <c r="DX54" s="12">
        <f>DW54/2.6</f>
        <v>5.3407692307692303</v>
      </c>
      <c r="DY54" s="12"/>
      <c r="DZ54" s="12"/>
      <c r="EA54" s="12"/>
      <c r="EB54" s="12"/>
      <c r="EC54" s="12"/>
      <c r="ED54" s="12"/>
      <c r="EE54" s="12"/>
      <c r="EF54" s="12"/>
      <c r="EG54" s="12"/>
      <c r="EH54" s="14"/>
      <c r="EK54" s="15" t="s">
        <v>21</v>
      </c>
      <c r="EL54" s="12">
        <v>19.655999999999999</v>
      </c>
      <c r="EM54" s="12">
        <f>EL54/2.6</f>
        <v>7.56</v>
      </c>
      <c r="EN54" s="12"/>
      <c r="EO54" s="12"/>
      <c r="EP54" s="12"/>
      <c r="EQ54" s="12"/>
      <c r="ER54" s="12"/>
      <c r="ES54" s="12"/>
      <c r="ET54" s="12"/>
      <c r="EU54" s="12"/>
      <c r="EV54" s="12"/>
      <c r="EW54" s="14"/>
      <c r="EZ54" s="15" t="s">
        <v>21</v>
      </c>
      <c r="FA54" s="12"/>
      <c r="FB54" s="12">
        <f>FA54/2.6</f>
        <v>0</v>
      </c>
      <c r="FC54" s="12"/>
      <c r="FD54" s="12"/>
      <c r="FE54" s="12"/>
      <c r="FF54" s="12"/>
      <c r="FG54" s="12"/>
      <c r="FH54" s="12"/>
      <c r="FI54" s="12"/>
      <c r="FJ54" s="12"/>
      <c r="FK54" s="12"/>
      <c r="FL54" s="14"/>
      <c r="FO54" s="15" t="s">
        <v>21</v>
      </c>
      <c r="FP54" s="12"/>
      <c r="FQ54" s="12">
        <f>FP54/2.6</f>
        <v>0</v>
      </c>
      <c r="FR54" s="12"/>
      <c r="FS54" s="12"/>
      <c r="FT54" s="12"/>
      <c r="FU54" s="12"/>
      <c r="FV54" s="12"/>
      <c r="FW54" s="12"/>
      <c r="FX54" s="12"/>
      <c r="FY54" s="12"/>
      <c r="FZ54" s="12"/>
      <c r="GA54" s="14"/>
      <c r="GD54" s="15" t="s">
        <v>21</v>
      </c>
      <c r="GE54" s="12">
        <f t="shared" si="265"/>
        <v>33.542000000000002</v>
      </c>
      <c r="GF54" s="12">
        <f>GE54/2.6</f>
        <v>12.900769230769232</v>
      </c>
      <c r="GG54" s="12">
        <f t="shared" si="266"/>
        <v>0</v>
      </c>
      <c r="GH54" s="12"/>
      <c r="GI54" s="12"/>
      <c r="GJ54" s="12"/>
      <c r="GK54" s="12">
        <f t="shared" si="267"/>
        <v>0</v>
      </c>
      <c r="GL54" s="12"/>
      <c r="GM54" s="12">
        <f t="shared" si="268"/>
        <v>0</v>
      </c>
      <c r="GN54" s="12"/>
      <c r="GO54" s="12">
        <f t="shared" si="269"/>
        <v>0</v>
      </c>
      <c r="GP54" s="14"/>
      <c r="GT54" s="15" t="s">
        <v>21</v>
      </c>
      <c r="GU54" s="12">
        <f t="shared" si="270"/>
        <v>44.725000000000001</v>
      </c>
      <c r="GV54" s="12">
        <f>GU54/2.6</f>
        <v>17.201923076923077</v>
      </c>
      <c r="GW54" s="12">
        <f t="shared" si="271"/>
        <v>0</v>
      </c>
      <c r="GX54" s="12"/>
      <c r="GY54" s="12"/>
      <c r="GZ54" s="12"/>
      <c r="HA54" s="12"/>
      <c r="HB54" s="12"/>
      <c r="HC54" s="12"/>
      <c r="HD54" s="12"/>
      <c r="HE54" s="12"/>
      <c r="HF54" s="14"/>
      <c r="HI54" s="15" t="s">
        <v>21</v>
      </c>
      <c r="HJ54" s="12"/>
      <c r="HK54" s="12">
        <f>HJ54/2.6</f>
        <v>0</v>
      </c>
      <c r="HL54" s="12"/>
      <c r="HM54" s="12"/>
      <c r="HN54" s="12"/>
      <c r="HO54" s="12"/>
      <c r="HP54" s="12"/>
      <c r="HQ54" s="12"/>
      <c r="HR54" s="12"/>
      <c r="HS54" s="12"/>
      <c r="HT54" s="12"/>
      <c r="HU54" s="14"/>
      <c r="HY54" s="15" t="s">
        <v>21</v>
      </c>
      <c r="HZ54" s="12"/>
      <c r="IA54" s="12">
        <f>HZ54/2.6</f>
        <v>0</v>
      </c>
      <c r="IB54" s="12"/>
      <c r="IC54" s="12"/>
      <c r="ID54" s="12"/>
      <c r="IE54" s="12"/>
      <c r="IF54" s="12"/>
      <c r="IG54" s="12"/>
      <c r="IH54" s="12"/>
      <c r="II54" s="12"/>
      <c r="IJ54" s="12"/>
      <c r="IK54" s="14"/>
      <c r="IO54" s="15" t="s">
        <v>21</v>
      </c>
      <c r="IP54" s="12"/>
      <c r="IQ54" s="12">
        <f>IP54/2.6</f>
        <v>0</v>
      </c>
      <c r="IR54" s="12"/>
      <c r="IS54" s="12"/>
      <c r="IT54" s="12"/>
      <c r="IU54" s="12"/>
      <c r="IV54" s="12"/>
      <c r="IW54" s="12"/>
      <c r="IX54" s="12"/>
      <c r="IY54" s="12"/>
      <c r="IZ54" s="12"/>
      <c r="JA54" s="14"/>
      <c r="JE54" s="15" t="s">
        <v>21</v>
      </c>
      <c r="JF54" s="12"/>
      <c r="JG54" s="12">
        <f>JF54/2.6</f>
        <v>0</v>
      </c>
      <c r="JH54" s="12"/>
      <c r="JI54" s="12"/>
      <c r="JJ54" s="12"/>
      <c r="JK54" s="12"/>
      <c r="JL54" s="12"/>
      <c r="JM54" s="12"/>
      <c r="JN54" s="12"/>
      <c r="JO54" s="12"/>
      <c r="JP54" s="12"/>
      <c r="JQ54" s="14"/>
      <c r="JT54" s="15" t="s">
        <v>21</v>
      </c>
      <c r="JU54" s="12"/>
      <c r="JV54" s="12">
        <f>JU54/2.6</f>
        <v>0</v>
      </c>
      <c r="JW54" s="12"/>
      <c r="JX54" s="12"/>
      <c r="JY54" s="12"/>
      <c r="JZ54" s="12"/>
      <c r="KA54" s="12"/>
      <c r="KB54" s="12"/>
      <c r="KC54" s="12"/>
      <c r="KD54" s="12"/>
      <c r="KE54" s="12"/>
      <c r="KF54" s="14"/>
      <c r="KI54" s="15" t="s">
        <v>21</v>
      </c>
      <c r="KJ54" s="12"/>
      <c r="KK54" s="12">
        <f>KJ54/2.6</f>
        <v>0</v>
      </c>
      <c r="KL54" s="12"/>
      <c r="KM54" s="12"/>
      <c r="KN54" s="12"/>
      <c r="KO54" s="12"/>
      <c r="KP54" s="12"/>
      <c r="KQ54" s="12"/>
      <c r="KR54" s="12"/>
      <c r="KS54" s="12"/>
      <c r="KT54" s="12"/>
      <c r="KU54" s="14"/>
      <c r="KX54" s="15" t="s">
        <v>21</v>
      </c>
      <c r="KY54" s="12">
        <f t="shared" si="275"/>
        <v>0</v>
      </c>
      <c r="KZ54" s="12">
        <f>KY54/2.6</f>
        <v>0</v>
      </c>
      <c r="LA54" s="12"/>
      <c r="LB54" s="12"/>
      <c r="LC54" s="12"/>
      <c r="LD54" s="12"/>
      <c r="LE54" s="12"/>
      <c r="LF54" s="12"/>
      <c r="LG54" s="12"/>
      <c r="LH54" s="12"/>
      <c r="LI54" s="12"/>
      <c r="LJ54" s="14"/>
      <c r="LN54" s="15" t="s">
        <v>21</v>
      </c>
      <c r="LO54" s="12">
        <f t="shared" si="280"/>
        <v>44.725000000000001</v>
      </c>
      <c r="LP54" s="12">
        <f>LO54/2.6</f>
        <v>17.201923076923077</v>
      </c>
      <c r="LQ54" s="12"/>
      <c r="LR54" s="12"/>
      <c r="LS54" s="12"/>
      <c r="LT54" s="12"/>
      <c r="LU54" s="12"/>
      <c r="LV54" s="12"/>
      <c r="LW54" s="12"/>
      <c r="LX54" s="12"/>
      <c r="LY54" s="12"/>
      <c r="LZ54" s="14"/>
      <c r="MC54" s="15" t="s">
        <v>21</v>
      </c>
      <c r="MD54" s="57"/>
      <c r="ME54" s="12">
        <f>MD54/2.6</f>
        <v>0</v>
      </c>
      <c r="MF54" s="12"/>
      <c r="MG54" s="12"/>
      <c r="MH54" s="12"/>
      <c r="MI54" s="12"/>
      <c r="MJ54" s="12"/>
      <c r="MK54" s="12"/>
      <c r="ML54" s="12"/>
      <c r="MM54" s="12"/>
      <c r="MN54" s="12"/>
      <c r="MO54" s="14"/>
      <c r="MS54" s="15" t="s">
        <v>21</v>
      </c>
      <c r="MT54" s="12"/>
      <c r="MU54" s="12">
        <f>MT54/2.6</f>
        <v>0</v>
      </c>
      <c r="MV54" s="12"/>
      <c r="MW54" s="12"/>
      <c r="MX54" s="12"/>
      <c r="MY54" s="12"/>
      <c r="MZ54" s="12"/>
      <c r="NA54" s="12"/>
      <c r="NB54" s="12"/>
      <c r="NC54" s="12"/>
      <c r="ND54" s="12"/>
      <c r="NE54" s="14"/>
      <c r="NI54" s="15" t="s">
        <v>21</v>
      </c>
      <c r="NJ54" s="12"/>
      <c r="NK54" s="12">
        <f>NJ54/2.6</f>
        <v>0</v>
      </c>
      <c r="NL54" s="12"/>
      <c r="NM54" s="12"/>
      <c r="NN54" s="12"/>
      <c r="NO54" s="12"/>
      <c r="NP54" s="12"/>
      <c r="NQ54" s="12"/>
      <c r="NR54" s="12"/>
      <c r="NS54" s="12"/>
      <c r="NT54" s="12"/>
      <c r="NU54" s="14"/>
      <c r="NY54" s="15" t="s">
        <v>21</v>
      </c>
      <c r="NZ54" s="12"/>
      <c r="OA54" s="12">
        <f>NZ54/2.6</f>
        <v>0</v>
      </c>
      <c r="OB54" s="12"/>
      <c r="OC54" s="12"/>
      <c r="OD54" s="12"/>
      <c r="OE54" s="12"/>
      <c r="OF54" s="12"/>
      <c r="OG54" s="12"/>
      <c r="OH54" s="12"/>
      <c r="OI54" s="12"/>
      <c r="OJ54" s="12"/>
      <c r="OK54" s="14"/>
      <c r="ON54" s="15" t="s">
        <v>21</v>
      </c>
      <c r="OO54" s="12">
        <v>29.513999999999999</v>
      </c>
      <c r="OP54" s="12">
        <f>OO54/2.6</f>
        <v>11.35153846153846</v>
      </c>
      <c r="OQ54" s="12"/>
      <c r="OR54" s="12"/>
      <c r="OS54" s="12"/>
      <c r="OT54" s="12"/>
      <c r="OU54" s="12"/>
      <c r="OV54" s="12"/>
      <c r="OW54" s="12"/>
      <c r="OX54" s="12"/>
      <c r="OY54" s="12"/>
      <c r="OZ54" s="14"/>
      <c r="PE54" s="15" t="s">
        <v>21</v>
      </c>
      <c r="PF54" s="12">
        <f t="shared" si="285"/>
        <v>29.513999999999999</v>
      </c>
      <c r="PG54" s="12">
        <f>PF54/2.6</f>
        <v>11.35153846153846</v>
      </c>
      <c r="PH54" s="12">
        <f t="shared" si="286"/>
        <v>0</v>
      </c>
      <c r="PI54" s="12"/>
      <c r="PJ54" s="12">
        <f t="shared" si="287"/>
        <v>0</v>
      </c>
      <c r="PK54" s="12"/>
      <c r="PL54" s="12">
        <f t="shared" si="249"/>
        <v>0</v>
      </c>
      <c r="PM54" s="12"/>
      <c r="PN54" s="12">
        <f t="shared" si="250"/>
        <v>0</v>
      </c>
      <c r="PO54" s="12"/>
      <c r="PP54" s="12">
        <f t="shared" si="251"/>
        <v>0</v>
      </c>
      <c r="PQ54" s="14"/>
      <c r="PT54" s="15" t="s">
        <v>21</v>
      </c>
      <c r="PU54" s="12">
        <f t="shared" si="288"/>
        <v>74.239000000000004</v>
      </c>
      <c r="PV54" s="12">
        <f>PU54/2.6</f>
        <v>28.553461538461541</v>
      </c>
      <c r="PW54" s="12">
        <f t="shared" si="289"/>
        <v>0</v>
      </c>
      <c r="PX54" s="12"/>
      <c r="PY54" s="12">
        <f t="shared" si="290"/>
        <v>0</v>
      </c>
      <c r="PZ54" s="12"/>
      <c r="QA54" s="12">
        <f t="shared" si="291"/>
        <v>0</v>
      </c>
      <c r="QB54" s="12"/>
      <c r="QC54" s="12">
        <f t="shared" si="292"/>
        <v>0</v>
      </c>
      <c r="QD54" s="12"/>
      <c r="QE54" s="12">
        <f t="shared" si="293"/>
        <v>0</v>
      </c>
      <c r="QF54" s="14"/>
      <c r="QI54" s="15" t="s">
        <v>21</v>
      </c>
      <c r="QJ54" s="12"/>
      <c r="QK54" s="12">
        <f>QJ54/2.6</f>
        <v>0</v>
      </c>
      <c r="QL54" s="12"/>
      <c r="QM54" s="12"/>
      <c r="QN54" s="12"/>
      <c r="QO54" s="12"/>
      <c r="QP54" s="12"/>
      <c r="QQ54" s="12"/>
      <c r="QR54" s="12"/>
      <c r="QS54" s="12"/>
      <c r="QT54" s="12"/>
      <c r="QU54" s="14"/>
      <c r="QX54" s="15" t="s">
        <v>21</v>
      </c>
      <c r="QY54" s="12"/>
      <c r="QZ54" s="12">
        <f>QY54/2.6</f>
        <v>0</v>
      </c>
      <c r="RA54" s="12"/>
      <c r="RB54" s="12"/>
      <c r="RC54" s="12"/>
      <c r="RD54" s="12"/>
      <c r="RE54" s="12"/>
      <c r="RF54" s="12"/>
      <c r="RG54" s="12"/>
      <c r="RH54" s="12"/>
      <c r="RI54" s="12"/>
      <c r="RJ54" s="14"/>
      <c r="RM54" s="15" t="s">
        <v>21</v>
      </c>
      <c r="RN54" s="12"/>
      <c r="RO54" s="12">
        <f>RN54/2.6</f>
        <v>0</v>
      </c>
      <c r="RP54" s="12"/>
      <c r="RQ54" s="12"/>
      <c r="RR54" s="12"/>
      <c r="RS54" s="12"/>
      <c r="RT54" s="12"/>
      <c r="RU54" s="12"/>
      <c r="RV54" s="12"/>
      <c r="RW54" s="12"/>
      <c r="RX54" s="12"/>
      <c r="RY54" s="14"/>
      <c r="SB54" s="15" t="s">
        <v>21</v>
      </c>
      <c r="SC54" s="12"/>
      <c r="SD54" s="12">
        <f>SC54/2.6</f>
        <v>0</v>
      </c>
      <c r="SE54" s="12"/>
      <c r="SF54" s="12"/>
      <c r="SG54" s="12"/>
      <c r="SH54" s="12"/>
      <c r="SI54" s="12"/>
      <c r="SJ54" s="12"/>
      <c r="SK54" s="12"/>
      <c r="SL54" s="12"/>
      <c r="SM54" s="12"/>
      <c r="SN54" s="14"/>
      <c r="SQ54" s="15" t="s">
        <v>21</v>
      </c>
      <c r="SR54" s="12"/>
      <c r="SS54" s="12">
        <f>SR54/2.6</f>
        <v>0</v>
      </c>
      <c r="ST54" s="12"/>
      <c r="SU54" s="12"/>
      <c r="SV54" s="12"/>
      <c r="SW54" s="12"/>
      <c r="SX54" s="12"/>
      <c r="SY54" s="12"/>
      <c r="SZ54" s="12"/>
      <c r="TA54" s="12"/>
      <c r="TB54" s="12"/>
      <c r="TC54" s="14"/>
      <c r="TH54" s="15" t="s">
        <v>21</v>
      </c>
      <c r="TI54" s="12">
        <f t="shared" si="294"/>
        <v>0</v>
      </c>
      <c r="TJ54" s="12">
        <f>TI54/2.6</f>
        <v>0</v>
      </c>
      <c r="TK54" s="12">
        <f t="shared" si="295"/>
        <v>0</v>
      </c>
      <c r="TL54" s="12"/>
      <c r="TM54" s="12">
        <f t="shared" si="422"/>
        <v>0</v>
      </c>
      <c r="TN54" s="12"/>
      <c r="TO54" s="12">
        <f t="shared" si="253"/>
        <v>0</v>
      </c>
      <c r="TP54" s="12"/>
      <c r="TQ54" s="12">
        <f t="shared" si="254"/>
        <v>0</v>
      </c>
      <c r="TR54" s="12"/>
      <c r="TS54" s="12">
        <f t="shared" si="255"/>
        <v>0</v>
      </c>
      <c r="TT54" s="14"/>
      <c r="TW54" s="15" t="s">
        <v>21</v>
      </c>
      <c r="TX54" s="12">
        <f t="shared" si="296"/>
        <v>74.239000000000004</v>
      </c>
      <c r="TY54" s="12">
        <f>TX54/2.6</f>
        <v>28.553461538461541</v>
      </c>
      <c r="TZ54" s="12">
        <f t="shared" si="297"/>
        <v>0</v>
      </c>
      <c r="UA54" s="12"/>
      <c r="UB54" s="12">
        <f t="shared" si="256"/>
        <v>0</v>
      </c>
      <c r="UC54" s="12"/>
      <c r="UD54" s="12">
        <f t="shared" si="257"/>
        <v>0</v>
      </c>
      <c r="UE54" s="12"/>
      <c r="UF54" s="12">
        <f t="shared" si="258"/>
        <v>0</v>
      </c>
      <c r="UG54" s="12"/>
      <c r="UH54" s="12">
        <f t="shared" si="259"/>
        <v>0</v>
      </c>
      <c r="UI54" s="14"/>
    </row>
    <row r="55" spans="18:556" ht="15.75" thickBot="1" x14ac:dyDescent="0.3">
      <c r="R55" s="16" t="s">
        <v>22</v>
      </c>
      <c r="S55" s="12">
        <v>30</v>
      </c>
      <c r="T55" s="17">
        <f>S55/15</f>
        <v>2</v>
      </c>
      <c r="U55" s="12">
        <v>30</v>
      </c>
      <c r="V55" s="12">
        <f>U55/28</f>
        <v>1.0714285714285714</v>
      </c>
      <c r="W55" s="12"/>
      <c r="X55" s="18"/>
      <c r="Y55" s="12">
        <v>14</v>
      </c>
      <c r="Z55" s="17">
        <f>Y55/20</f>
        <v>0.7</v>
      </c>
      <c r="AA55" s="12"/>
      <c r="AB55" s="17">
        <f>AA55/10</f>
        <v>0</v>
      </c>
      <c r="AC55" s="12"/>
      <c r="AD55" s="19">
        <f>AC55/20</f>
        <v>0</v>
      </c>
      <c r="AH55" s="16" t="s">
        <v>22</v>
      </c>
      <c r="AI55" s="12"/>
      <c r="AJ55" s="17">
        <f>AI55/15</f>
        <v>0</v>
      </c>
      <c r="AK55" s="12"/>
      <c r="AL55" s="12">
        <f>AK55/28</f>
        <v>0</v>
      </c>
      <c r="AM55" s="12"/>
      <c r="AN55" s="18"/>
      <c r="AO55" s="12">
        <v>13</v>
      </c>
      <c r="AP55" s="17">
        <f>AO55/20</f>
        <v>0.65</v>
      </c>
      <c r="AQ55" s="12"/>
      <c r="AR55" s="17">
        <f>AQ55/10</f>
        <v>0</v>
      </c>
      <c r="AS55" s="12"/>
      <c r="AT55" s="19">
        <f>AS55/20</f>
        <v>0</v>
      </c>
      <c r="AX55" s="16" t="s">
        <v>22</v>
      </c>
      <c r="AY55" s="12"/>
      <c r="AZ55" s="17">
        <f>AY55/15</f>
        <v>0</v>
      </c>
      <c r="BA55" s="12"/>
      <c r="BB55" s="12">
        <f>BA55/28</f>
        <v>0</v>
      </c>
      <c r="BC55" s="12"/>
      <c r="BD55" s="18"/>
      <c r="BE55" s="12"/>
      <c r="BF55" s="17">
        <f>BE55/20</f>
        <v>0</v>
      </c>
      <c r="BG55" s="12"/>
      <c r="BH55" s="17">
        <f>BG55/10</f>
        <v>0</v>
      </c>
      <c r="BI55" s="12"/>
      <c r="BJ55" s="19">
        <f>BI55/20</f>
        <v>0</v>
      </c>
      <c r="BN55" s="16" t="s">
        <v>22</v>
      </c>
      <c r="BO55" s="12"/>
      <c r="BP55" s="17">
        <f>BO55/15</f>
        <v>0</v>
      </c>
      <c r="BQ55" s="12"/>
      <c r="BR55" s="12">
        <f>BQ55/28</f>
        <v>0</v>
      </c>
      <c r="BS55" s="12"/>
      <c r="BT55" s="18"/>
      <c r="BU55" s="12"/>
      <c r="BV55" s="17">
        <f>BU55/20</f>
        <v>0</v>
      </c>
      <c r="BW55" s="12"/>
      <c r="BX55" s="17">
        <f>BW55/10</f>
        <v>0</v>
      </c>
      <c r="BY55" s="12"/>
      <c r="BZ55" s="19">
        <f>BY55/20</f>
        <v>0</v>
      </c>
      <c r="CC55" s="16" t="s">
        <v>22</v>
      </c>
      <c r="CD55" s="12"/>
      <c r="CE55" s="17">
        <f>CD55/15</f>
        <v>0</v>
      </c>
      <c r="CF55" s="12"/>
      <c r="CG55" s="12">
        <f>CF55/28</f>
        <v>0</v>
      </c>
      <c r="CH55" s="12"/>
      <c r="CI55" s="18"/>
      <c r="CJ55" s="12"/>
      <c r="CK55" s="17">
        <f>CJ55/20</f>
        <v>0</v>
      </c>
      <c r="CL55" s="12"/>
      <c r="CM55" s="17">
        <f>CL55/10</f>
        <v>0</v>
      </c>
      <c r="CN55" s="12"/>
      <c r="CO55" s="19">
        <f>CN55/20</f>
        <v>0</v>
      </c>
      <c r="CR55" s="16" t="s">
        <v>22</v>
      </c>
      <c r="CS55" s="12">
        <f t="shared" si="260"/>
        <v>30</v>
      </c>
      <c r="CT55" s="17">
        <f>CS55/15</f>
        <v>2</v>
      </c>
      <c r="CU55" s="12">
        <f t="shared" si="261"/>
        <v>30</v>
      </c>
      <c r="CV55" s="12">
        <f>CU55/28</f>
        <v>1.0714285714285714</v>
      </c>
      <c r="CW55" s="12"/>
      <c r="CX55" s="18"/>
      <c r="CY55" s="12">
        <f t="shared" si="262"/>
        <v>27</v>
      </c>
      <c r="CZ55" s="17">
        <f>CY55/20</f>
        <v>1.35</v>
      </c>
      <c r="DA55" s="12">
        <f t="shared" si="263"/>
        <v>0</v>
      </c>
      <c r="DB55" s="17">
        <f>DA55/10</f>
        <v>0</v>
      </c>
      <c r="DC55" s="12">
        <f t="shared" si="264"/>
        <v>0</v>
      </c>
      <c r="DD55" s="19">
        <f>DC55/20</f>
        <v>0</v>
      </c>
      <c r="DG55" s="16" t="s">
        <v>22</v>
      </c>
      <c r="DH55" s="12">
        <v>20</v>
      </c>
      <c r="DI55" s="17">
        <f>DH55/15</f>
        <v>1.3333333333333333</v>
      </c>
      <c r="DJ55" s="12">
        <v>19</v>
      </c>
      <c r="DK55" s="12">
        <f>DJ55/28</f>
        <v>0.6785714285714286</v>
      </c>
      <c r="DL55" s="12"/>
      <c r="DM55" s="18"/>
      <c r="DN55" s="12">
        <v>16</v>
      </c>
      <c r="DO55" s="17">
        <f>DN55/20</f>
        <v>0.8</v>
      </c>
      <c r="DP55" s="12"/>
      <c r="DQ55" s="17">
        <f>DP55/10</f>
        <v>0</v>
      </c>
      <c r="DR55" s="12"/>
      <c r="DS55" s="19">
        <f>DR55/20</f>
        <v>0</v>
      </c>
      <c r="DV55" s="16" t="s">
        <v>22</v>
      </c>
      <c r="DW55" s="12">
        <v>29</v>
      </c>
      <c r="DX55" s="17">
        <f>DW55/15</f>
        <v>1.9333333333333333</v>
      </c>
      <c r="DY55" s="12">
        <v>28</v>
      </c>
      <c r="DZ55" s="12">
        <f>DY55/28</f>
        <v>1</v>
      </c>
      <c r="EA55" s="12"/>
      <c r="EB55" s="18"/>
      <c r="EC55" s="12">
        <v>18</v>
      </c>
      <c r="ED55" s="17">
        <f>EC55/20</f>
        <v>0.9</v>
      </c>
      <c r="EE55" s="12"/>
      <c r="EF55" s="17">
        <f>EE55/10</f>
        <v>0</v>
      </c>
      <c r="EG55" s="12"/>
      <c r="EH55" s="19">
        <f>EG55/20</f>
        <v>0</v>
      </c>
      <c r="EK55" s="16" t="s">
        <v>22</v>
      </c>
      <c r="EL55" s="12">
        <v>20</v>
      </c>
      <c r="EM55" s="17">
        <f>EL55/10</f>
        <v>2</v>
      </c>
      <c r="EN55" s="12">
        <v>19</v>
      </c>
      <c r="EO55" s="12">
        <f>EN55/28</f>
        <v>0.6785714285714286</v>
      </c>
      <c r="EP55" s="12"/>
      <c r="EQ55" s="18"/>
      <c r="ER55" s="12"/>
      <c r="ES55" s="17">
        <f>ER55/20</f>
        <v>0</v>
      </c>
      <c r="ET55" s="12">
        <v>1</v>
      </c>
      <c r="EU55" s="17">
        <f>ET55/10</f>
        <v>0.1</v>
      </c>
      <c r="EV55" s="12"/>
      <c r="EW55" s="19">
        <f>EV55/20</f>
        <v>0</v>
      </c>
      <c r="EZ55" s="16" t="s">
        <v>22</v>
      </c>
      <c r="FA55" s="12"/>
      <c r="FB55" s="17">
        <f>FA55/10</f>
        <v>0</v>
      </c>
      <c r="FC55" s="12"/>
      <c r="FD55" s="12">
        <f>FC55/28</f>
        <v>0</v>
      </c>
      <c r="FE55" s="12"/>
      <c r="FF55" s="18"/>
      <c r="FG55" s="12"/>
      <c r="FH55" s="17">
        <f>FG55/20</f>
        <v>0</v>
      </c>
      <c r="FI55" s="12"/>
      <c r="FJ55" s="17">
        <f>FI55/10</f>
        <v>0</v>
      </c>
      <c r="FK55" s="12"/>
      <c r="FL55" s="19">
        <f>FK55/20</f>
        <v>0</v>
      </c>
      <c r="FO55" s="16" t="s">
        <v>22</v>
      </c>
      <c r="FP55" s="12"/>
      <c r="FQ55" s="17">
        <f>FP55/10</f>
        <v>0</v>
      </c>
      <c r="FR55" s="12"/>
      <c r="FS55" s="12">
        <f>FR55/28</f>
        <v>0</v>
      </c>
      <c r="FT55" s="12"/>
      <c r="FU55" s="18"/>
      <c r="FV55" s="12"/>
      <c r="FW55" s="17">
        <f>FV55/20</f>
        <v>0</v>
      </c>
      <c r="FX55" s="12"/>
      <c r="FY55" s="17">
        <f>FX55/10</f>
        <v>0</v>
      </c>
      <c r="FZ55" s="12"/>
      <c r="GA55" s="19">
        <f>FZ55/20</f>
        <v>0</v>
      </c>
      <c r="GD55" s="16" t="s">
        <v>22</v>
      </c>
      <c r="GE55" s="12">
        <f t="shared" si="265"/>
        <v>69</v>
      </c>
      <c r="GF55" s="17">
        <f>GE55/15</f>
        <v>4.5999999999999996</v>
      </c>
      <c r="GG55" s="12">
        <f t="shared" si="266"/>
        <v>66</v>
      </c>
      <c r="GH55" s="12">
        <f>GG55/28</f>
        <v>2.3571428571428572</v>
      </c>
      <c r="GI55" s="12"/>
      <c r="GJ55" s="18"/>
      <c r="GK55" s="12">
        <f t="shared" si="267"/>
        <v>34</v>
      </c>
      <c r="GL55" s="17">
        <f>GK55/20</f>
        <v>1.7</v>
      </c>
      <c r="GM55" s="12">
        <f t="shared" si="268"/>
        <v>1</v>
      </c>
      <c r="GN55" s="17">
        <f>GM55/10</f>
        <v>0.1</v>
      </c>
      <c r="GO55" s="12">
        <f t="shared" si="269"/>
        <v>0</v>
      </c>
      <c r="GP55" s="19">
        <f>GO55/20</f>
        <v>0</v>
      </c>
      <c r="GT55" s="16" t="s">
        <v>22</v>
      </c>
      <c r="GU55" s="12">
        <f t="shared" si="270"/>
        <v>99</v>
      </c>
      <c r="GV55" s="17">
        <f>GU55/15</f>
        <v>6.6</v>
      </c>
      <c r="GW55" s="12">
        <f>GG55+CU55</f>
        <v>96</v>
      </c>
      <c r="GX55" s="12">
        <f>GW55/28</f>
        <v>3.4285714285714284</v>
      </c>
      <c r="GY55" s="12"/>
      <c r="GZ55" s="18"/>
      <c r="HA55" s="12">
        <f t="shared" ref="HA55" si="458">GK55+CY55</f>
        <v>61</v>
      </c>
      <c r="HB55" s="17">
        <f>HA55/20</f>
        <v>3.05</v>
      </c>
      <c r="HC55" s="12">
        <f>GM55+DA55</f>
        <v>1</v>
      </c>
      <c r="HD55" s="17">
        <f>HC55/10</f>
        <v>0.1</v>
      </c>
      <c r="HE55" s="12">
        <f>GO55+DC55</f>
        <v>0</v>
      </c>
      <c r="HF55" s="19">
        <f>HE55/20</f>
        <v>0</v>
      </c>
      <c r="HI55" s="16" t="s">
        <v>22</v>
      </c>
      <c r="HJ55" s="12">
        <v>27</v>
      </c>
      <c r="HK55" s="17">
        <f>HJ55/10</f>
        <v>2.7</v>
      </c>
      <c r="HL55" s="12">
        <v>37</v>
      </c>
      <c r="HM55" s="12">
        <f>HL55/28</f>
        <v>1.3214285714285714</v>
      </c>
      <c r="HN55" s="12"/>
      <c r="HO55" s="18"/>
      <c r="HP55" s="12"/>
      <c r="HQ55" s="17">
        <f>HP55/20</f>
        <v>0</v>
      </c>
      <c r="HR55" s="12"/>
      <c r="HS55" s="17">
        <f>HR55/10</f>
        <v>0</v>
      </c>
      <c r="HT55" s="12"/>
      <c r="HU55" s="19">
        <f>HT55/20</f>
        <v>0</v>
      </c>
      <c r="HY55" s="16" t="s">
        <v>22</v>
      </c>
      <c r="HZ55" s="12">
        <v>32</v>
      </c>
      <c r="IA55" s="17">
        <f>HZ55/10</f>
        <v>3.2</v>
      </c>
      <c r="IB55" s="12">
        <f>16+16</f>
        <v>32</v>
      </c>
      <c r="IC55" s="12">
        <f>IB55/28</f>
        <v>1.1428571428571428</v>
      </c>
      <c r="ID55" s="12"/>
      <c r="IE55" s="18"/>
      <c r="IF55" s="12">
        <v>32</v>
      </c>
      <c r="IG55" s="17">
        <f>IF55/20</f>
        <v>1.6</v>
      </c>
      <c r="IH55" s="12">
        <v>32</v>
      </c>
      <c r="II55" s="17">
        <f>IH55/10</f>
        <v>3.2</v>
      </c>
      <c r="IJ55" s="12"/>
      <c r="IK55" s="19">
        <f>IJ55/20</f>
        <v>0</v>
      </c>
      <c r="IO55" s="16" t="s">
        <v>22</v>
      </c>
      <c r="IP55" s="12">
        <v>14</v>
      </c>
      <c r="IQ55" s="17">
        <f>IP55/10</f>
        <v>1.4</v>
      </c>
      <c r="IR55" s="12">
        <v>20</v>
      </c>
      <c r="IS55" s="12">
        <f>IR55/28</f>
        <v>0.7142857142857143</v>
      </c>
      <c r="IT55" s="12"/>
      <c r="IU55" s="18"/>
      <c r="IV55" s="12">
        <v>25</v>
      </c>
      <c r="IW55" s="17">
        <f>IV55/20</f>
        <v>1.25</v>
      </c>
      <c r="IX55" s="12">
        <v>25</v>
      </c>
      <c r="IY55" s="17">
        <f>IX55/10</f>
        <v>2.5</v>
      </c>
      <c r="IZ55" s="12"/>
      <c r="JA55" s="19">
        <f>IZ55/20</f>
        <v>0</v>
      </c>
      <c r="JE55" s="16" t="s">
        <v>22</v>
      </c>
      <c r="JF55" s="12">
        <v>26</v>
      </c>
      <c r="JG55" s="17">
        <f>JF55/10</f>
        <v>2.6</v>
      </c>
      <c r="JH55" s="12">
        <v>29</v>
      </c>
      <c r="JI55" s="12">
        <f>JH55/28</f>
        <v>1.0357142857142858</v>
      </c>
      <c r="JJ55" s="12"/>
      <c r="JK55" s="18"/>
      <c r="JL55" s="12">
        <v>26</v>
      </c>
      <c r="JM55" s="17">
        <f>JL55/20</f>
        <v>1.3</v>
      </c>
      <c r="JN55" s="12">
        <v>26</v>
      </c>
      <c r="JO55" s="17">
        <f>JN55/10</f>
        <v>2.6</v>
      </c>
      <c r="JP55" s="12">
        <v>26</v>
      </c>
      <c r="JQ55" s="19">
        <f>JP55/20</f>
        <v>1.3</v>
      </c>
      <c r="JT55" s="16" t="s">
        <v>22</v>
      </c>
      <c r="JU55" s="12">
        <v>60</v>
      </c>
      <c r="JV55" s="17">
        <f>JU55/10</f>
        <v>6</v>
      </c>
      <c r="JW55" s="12">
        <v>60</v>
      </c>
      <c r="JX55" s="12">
        <f>JW55/28</f>
        <v>2.1428571428571428</v>
      </c>
      <c r="JY55" s="12"/>
      <c r="JZ55" s="18"/>
      <c r="KA55" s="12">
        <v>44</v>
      </c>
      <c r="KB55" s="17">
        <f>KA55/20</f>
        <v>2.2000000000000002</v>
      </c>
      <c r="KC55" s="12"/>
      <c r="KD55" s="17">
        <f>KC55/10</f>
        <v>0</v>
      </c>
      <c r="KE55" s="12">
        <v>1</v>
      </c>
      <c r="KF55" s="19">
        <f>KE55/20</f>
        <v>0.05</v>
      </c>
      <c r="KI55" s="16" t="s">
        <v>22</v>
      </c>
      <c r="KJ55" s="12"/>
      <c r="KK55" s="17">
        <f>KJ55/10</f>
        <v>0</v>
      </c>
      <c r="KL55" s="12"/>
      <c r="KM55" s="12">
        <f>KL55/28</f>
        <v>0</v>
      </c>
      <c r="KN55" s="12"/>
      <c r="KO55" s="18"/>
      <c r="KP55" s="12"/>
      <c r="KQ55" s="17">
        <f>KP55/20</f>
        <v>0</v>
      </c>
      <c r="KR55" s="12"/>
      <c r="KS55" s="17">
        <f>KR55/10</f>
        <v>0</v>
      </c>
      <c r="KT55" s="12"/>
      <c r="KU55" s="19">
        <f>KT55/20</f>
        <v>0</v>
      </c>
      <c r="KX55" s="16" t="s">
        <v>22</v>
      </c>
      <c r="KY55" s="12">
        <f t="shared" si="275"/>
        <v>159</v>
      </c>
      <c r="KZ55" s="17">
        <f>KY55/15</f>
        <v>10.6</v>
      </c>
      <c r="LA55" s="12">
        <f t="shared" ref="LA55" si="459">JW55+JH55+IR55+IB55+HL55</f>
        <v>178</v>
      </c>
      <c r="LB55" s="12">
        <f>LA55/28</f>
        <v>6.3571428571428568</v>
      </c>
      <c r="LC55" s="12"/>
      <c r="LD55" s="18"/>
      <c r="LE55" s="12">
        <f t="shared" ref="LE55" si="460">KA55+JL55+IV55+IF55+HP55</f>
        <v>127</v>
      </c>
      <c r="LF55" s="17">
        <f>LE55/20</f>
        <v>6.35</v>
      </c>
      <c r="LG55" s="12">
        <f t="shared" ref="LG55" si="461">KC55+JN55+IX55+IH55+HR55</f>
        <v>83</v>
      </c>
      <c r="LH55" s="17">
        <f>LG55/10</f>
        <v>8.3000000000000007</v>
      </c>
      <c r="LI55" s="12">
        <f>KE55+JP55+IZ55+IJ55+HT55</f>
        <v>27</v>
      </c>
      <c r="LJ55" s="19">
        <f>LI55/20</f>
        <v>1.35</v>
      </c>
      <c r="LN55" s="16" t="s">
        <v>22</v>
      </c>
      <c r="LO55" s="12">
        <f t="shared" si="280"/>
        <v>258</v>
      </c>
      <c r="LP55" s="17">
        <f>LO55/15</f>
        <v>17.2</v>
      </c>
      <c r="LQ55" s="12">
        <f t="shared" ref="LQ55" si="462">LA55+GW55</f>
        <v>274</v>
      </c>
      <c r="LR55" s="12">
        <f>LQ55/28</f>
        <v>9.7857142857142865</v>
      </c>
      <c r="LS55" s="12"/>
      <c r="LT55" s="18"/>
      <c r="LU55" s="12">
        <f t="shared" ref="LU55" si="463">LE55+HA55</f>
        <v>188</v>
      </c>
      <c r="LV55" s="17">
        <f>LU55/20</f>
        <v>9.4</v>
      </c>
      <c r="LW55" s="12">
        <f t="shared" ref="LW55" si="464">LG55+HC55</f>
        <v>84</v>
      </c>
      <c r="LX55" s="17">
        <f>LW55/10</f>
        <v>8.4</v>
      </c>
      <c r="LY55" s="12">
        <f t="shared" ref="LY55" si="465">LI55+HE55</f>
        <v>27</v>
      </c>
      <c r="LZ55" s="19">
        <f>LY55/20</f>
        <v>1.35</v>
      </c>
      <c r="MC55" s="16" t="s">
        <v>22</v>
      </c>
      <c r="MD55" s="57">
        <v>28</v>
      </c>
      <c r="ME55" s="17">
        <f>MD55/10</f>
        <v>2.8</v>
      </c>
      <c r="MF55" s="12">
        <v>16</v>
      </c>
      <c r="MG55" s="12">
        <f>MF55/28</f>
        <v>0.5714285714285714</v>
      </c>
      <c r="MH55" s="12"/>
      <c r="MI55" s="18"/>
      <c r="MJ55" s="12"/>
      <c r="MK55" s="17">
        <f>MJ55/20</f>
        <v>0</v>
      </c>
      <c r="ML55" s="12"/>
      <c r="MM55" s="17">
        <f>ML55/10</f>
        <v>0</v>
      </c>
      <c r="MN55" s="12"/>
      <c r="MO55" s="19">
        <f>MN55/20</f>
        <v>0</v>
      </c>
      <c r="MS55" s="16" t="s">
        <v>22</v>
      </c>
      <c r="MT55" s="12">
        <f>22+16</f>
        <v>38</v>
      </c>
      <c r="MU55" s="17">
        <f>MT55/10</f>
        <v>3.8</v>
      </c>
      <c r="MV55" s="12">
        <v>30</v>
      </c>
      <c r="MW55" s="12">
        <f>MV55/28</f>
        <v>1.0714285714285714</v>
      </c>
      <c r="MX55" s="12"/>
      <c r="MY55" s="18"/>
      <c r="MZ55" s="12">
        <v>32</v>
      </c>
      <c r="NA55" s="17">
        <f>MZ55/20</f>
        <v>1.6</v>
      </c>
      <c r="NB55" s="12"/>
      <c r="NC55" s="17">
        <f>NB55/10</f>
        <v>0</v>
      </c>
      <c r="ND55" s="12"/>
      <c r="NE55" s="19">
        <f>ND55/20</f>
        <v>0</v>
      </c>
      <c r="NI55" s="16" t="s">
        <v>22</v>
      </c>
      <c r="NJ55" s="12">
        <v>23</v>
      </c>
      <c r="NK55" s="17">
        <f>NJ55/10</f>
        <v>2.2999999999999998</v>
      </c>
      <c r="NL55" s="12">
        <v>22</v>
      </c>
      <c r="NM55" s="12">
        <f>NL55/28</f>
        <v>0.7857142857142857</v>
      </c>
      <c r="NN55" s="12"/>
      <c r="NO55" s="18"/>
      <c r="NP55" s="12"/>
      <c r="NQ55" s="17">
        <f>NP55/20</f>
        <v>0</v>
      </c>
      <c r="NR55" s="12"/>
      <c r="NS55" s="17">
        <f>NR55/10</f>
        <v>0</v>
      </c>
      <c r="NT55" s="12"/>
      <c r="NU55" s="19">
        <f>NT55/20</f>
        <v>0</v>
      </c>
      <c r="NY55" s="16" t="s">
        <v>22</v>
      </c>
      <c r="NZ55" s="12">
        <v>39</v>
      </c>
      <c r="OA55" s="17">
        <f>NZ55/10</f>
        <v>3.9</v>
      </c>
      <c r="OB55" s="12">
        <v>49</v>
      </c>
      <c r="OC55" s="12">
        <f>OB55/28</f>
        <v>1.75</v>
      </c>
      <c r="OD55" s="12"/>
      <c r="OE55" s="18"/>
      <c r="OF55" s="12"/>
      <c r="OG55" s="17">
        <f>OF55/20</f>
        <v>0</v>
      </c>
      <c r="OH55" s="12">
        <v>1</v>
      </c>
      <c r="OI55" s="17">
        <f>OH55/10</f>
        <v>0.1</v>
      </c>
      <c r="OJ55" s="12"/>
      <c r="OK55" s="19">
        <f>OJ55/20</f>
        <v>0</v>
      </c>
      <c r="ON55" s="16" t="s">
        <v>22</v>
      </c>
      <c r="OO55" s="12"/>
      <c r="OP55" s="17">
        <f>OO55/10</f>
        <v>0</v>
      </c>
      <c r="OQ55" s="12"/>
      <c r="OR55" s="12">
        <f>OQ55/28</f>
        <v>0</v>
      </c>
      <c r="OS55" s="12"/>
      <c r="OT55" s="18"/>
      <c r="OU55" s="12">
        <v>13</v>
      </c>
      <c r="OV55" s="17">
        <f>OU55/20</f>
        <v>0.65</v>
      </c>
      <c r="OW55" s="12">
        <v>13</v>
      </c>
      <c r="OX55" s="17">
        <f>OW55/10</f>
        <v>1.3</v>
      </c>
      <c r="OY55" s="12"/>
      <c r="OZ55" s="19">
        <f>OY55/20</f>
        <v>0</v>
      </c>
      <c r="PE55" s="16" t="s">
        <v>22</v>
      </c>
      <c r="PF55" s="12">
        <f t="shared" si="285"/>
        <v>128</v>
      </c>
      <c r="PG55" s="17">
        <f>PF55/15</f>
        <v>8.5333333333333332</v>
      </c>
      <c r="PH55" s="12">
        <f t="shared" si="286"/>
        <v>117</v>
      </c>
      <c r="PI55" s="12">
        <f>PH55/28</f>
        <v>4.1785714285714288</v>
      </c>
      <c r="PJ55" s="12">
        <f t="shared" si="287"/>
        <v>0</v>
      </c>
      <c r="PK55" s="18"/>
      <c r="PL55" s="12">
        <f t="shared" si="249"/>
        <v>45</v>
      </c>
      <c r="PM55" s="17">
        <f>PL55/20</f>
        <v>2.25</v>
      </c>
      <c r="PN55" s="12">
        <f t="shared" si="250"/>
        <v>14</v>
      </c>
      <c r="PO55" s="17">
        <f>PN55/10</f>
        <v>1.4</v>
      </c>
      <c r="PP55" s="12">
        <f>+OY55+OJ55+NT55+ND55+MN55</f>
        <v>0</v>
      </c>
      <c r="PQ55" s="19">
        <f>PP55/20</f>
        <v>0</v>
      </c>
      <c r="PT55" s="16" t="s">
        <v>22</v>
      </c>
      <c r="PU55" s="12">
        <f t="shared" si="288"/>
        <v>386</v>
      </c>
      <c r="PV55" s="17">
        <f>PU55/10</f>
        <v>38.6</v>
      </c>
      <c r="PW55" s="12">
        <f t="shared" si="289"/>
        <v>391</v>
      </c>
      <c r="PX55" s="12">
        <f>PW55/28</f>
        <v>13.964285714285714</v>
      </c>
      <c r="PY55" s="12">
        <f t="shared" si="290"/>
        <v>0</v>
      </c>
      <c r="PZ55" s="18"/>
      <c r="QA55" s="12">
        <f t="shared" si="291"/>
        <v>233</v>
      </c>
      <c r="QB55" s="17">
        <f>QA55/20</f>
        <v>11.65</v>
      </c>
      <c r="QC55" s="12">
        <f t="shared" si="292"/>
        <v>98</v>
      </c>
      <c r="QD55" s="17">
        <f>QC55/10</f>
        <v>9.8000000000000007</v>
      </c>
      <c r="QE55" s="12">
        <f t="shared" si="293"/>
        <v>27</v>
      </c>
      <c r="QF55" s="19">
        <f>QE55/20</f>
        <v>1.35</v>
      </c>
      <c r="QI55" s="16" t="s">
        <v>22</v>
      </c>
      <c r="QJ55" s="12">
        <v>24</v>
      </c>
      <c r="QK55" s="17">
        <f>QJ55/10</f>
        <v>2.4</v>
      </c>
      <c r="QL55" s="12">
        <f>12+12</f>
        <v>24</v>
      </c>
      <c r="QM55" s="12">
        <f>QL55/28</f>
        <v>0.8571428571428571</v>
      </c>
      <c r="QN55" s="12"/>
      <c r="QO55" s="18"/>
      <c r="QP55" s="12">
        <v>24</v>
      </c>
      <c r="QQ55" s="17">
        <f>QP55/20</f>
        <v>1.2</v>
      </c>
      <c r="QR55" s="12">
        <v>24</v>
      </c>
      <c r="QS55" s="17">
        <f>QR55/10</f>
        <v>2.4</v>
      </c>
      <c r="QT55" s="12"/>
      <c r="QU55" s="19">
        <f>QT55/20</f>
        <v>0</v>
      </c>
      <c r="QX55" s="16" t="s">
        <v>22</v>
      </c>
      <c r="QY55" s="12">
        <v>16</v>
      </c>
      <c r="QZ55" s="17">
        <f>QY55/10</f>
        <v>1.6</v>
      </c>
      <c r="RA55" s="12">
        <f>8+7</f>
        <v>15</v>
      </c>
      <c r="RB55" s="12">
        <f>RA55/28</f>
        <v>0.5357142857142857</v>
      </c>
      <c r="RC55" s="12"/>
      <c r="RD55" s="18"/>
      <c r="RE55" s="12">
        <v>16</v>
      </c>
      <c r="RF55" s="17">
        <f>RE55/20</f>
        <v>0.8</v>
      </c>
      <c r="RG55" s="12">
        <v>16</v>
      </c>
      <c r="RH55" s="17">
        <f>RG55/10</f>
        <v>1.6</v>
      </c>
      <c r="RI55" s="12"/>
      <c r="RJ55" s="19">
        <f>RI55/20</f>
        <v>0</v>
      </c>
      <c r="RM55" s="16" t="s">
        <v>22</v>
      </c>
      <c r="RN55" s="12"/>
      <c r="RO55" s="17">
        <f>RN55/10</f>
        <v>0</v>
      </c>
      <c r="RP55" s="12"/>
      <c r="RQ55" s="12">
        <f>RP55/28</f>
        <v>0</v>
      </c>
      <c r="RR55" s="12"/>
      <c r="RS55" s="18"/>
      <c r="RT55" s="12"/>
      <c r="RU55" s="17">
        <f>RT55/20</f>
        <v>0</v>
      </c>
      <c r="RV55" s="12"/>
      <c r="RW55" s="17">
        <f>RV55/10</f>
        <v>0</v>
      </c>
      <c r="RX55" s="12"/>
      <c r="RY55" s="19">
        <f>RX55/20</f>
        <v>0</v>
      </c>
      <c r="SB55" s="16" t="s">
        <v>22</v>
      </c>
      <c r="SC55" s="12">
        <v>33</v>
      </c>
      <c r="SD55" s="17">
        <f>SC55/10</f>
        <v>3.3</v>
      </c>
      <c r="SE55" s="12">
        <f>16+17</f>
        <v>33</v>
      </c>
      <c r="SF55" s="12">
        <f>SE55/28</f>
        <v>1.1785714285714286</v>
      </c>
      <c r="SG55" s="12"/>
      <c r="SH55" s="18"/>
      <c r="SI55" s="12">
        <v>33</v>
      </c>
      <c r="SJ55" s="17">
        <f>SI55/20</f>
        <v>1.65</v>
      </c>
      <c r="SK55" s="12">
        <v>34</v>
      </c>
      <c r="SL55" s="17">
        <f>SK55/10</f>
        <v>3.4</v>
      </c>
      <c r="SM55" s="12"/>
      <c r="SN55" s="19">
        <f>SM55/20</f>
        <v>0</v>
      </c>
      <c r="SQ55" s="16" t="s">
        <v>22</v>
      </c>
      <c r="SR55" s="12">
        <v>27</v>
      </c>
      <c r="SS55" s="17">
        <f>SR55/10</f>
        <v>2.7</v>
      </c>
      <c r="ST55" s="12">
        <v>7</v>
      </c>
      <c r="SU55" s="12">
        <f>ST55/28</f>
        <v>0.25</v>
      </c>
      <c r="SV55" s="12"/>
      <c r="SW55" s="18"/>
      <c r="SX55" s="12">
        <v>41</v>
      </c>
      <c r="SY55" s="17">
        <f>SX55/20</f>
        <v>2.0499999999999998</v>
      </c>
      <c r="SZ55" s="12">
        <v>41</v>
      </c>
      <c r="TA55" s="17">
        <f>SZ55/10</f>
        <v>4.0999999999999996</v>
      </c>
      <c r="TB55" s="12">
        <f>20+21+16.5</f>
        <v>57.5</v>
      </c>
      <c r="TC55" s="19">
        <f>TB55/20</f>
        <v>2.875</v>
      </c>
      <c r="TH55" s="16" t="s">
        <v>22</v>
      </c>
      <c r="TI55" s="12">
        <f t="shared" si="294"/>
        <v>100</v>
      </c>
      <c r="TJ55" s="17">
        <f>TI55/15</f>
        <v>6.666666666666667</v>
      </c>
      <c r="TK55" s="12">
        <f t="shared" si="295"/>
        <v>79</v>
      </c>
      <c r="TL55" s="12">
        <f>TK55/28</f>
        <v>2.8214285714285716</v>
      </c>
      <c r="TM55" s="12">
        <f t="shared" si="422"/>
        <v>0</v>
      </c>
      <c r="TN55" s="18"/>
      <c r="TO55" s="12">
        <f t="shared" si="253"/>
        <v>114</v>
      </c>
      <c r="TP55" s="17">
        <f>TO55/20</f>
        <v>5.7</v>
      </c>
      <c r="TQ55" s="12">
        <f t="shared" si="254"/>
        <v>115</v>
      </c>
      <c r="TR55" s="17">
        <f>TQ55/10</f>
        <v>11.5</v>
      </c>
      <c r="TS55" s="12">
        <f t="shared" si="255"/>
        <v>57.5</v>
      </c>
      <c r="TT55" s="19">
        <f>TS55/20</f>
        <v>2.875</v>
      </c>
      <c r="TW55" s="16" t="s">
        <v>22</v>
      </c>
      <c r="TX55" s="12">
        <f t="shared" si="296"/>
        <v>486</v>
      </c>
      <c r="TY55" s="17">
        <f>TX55/10</f>
        <v>48.6</v>
      </c>
      <c r="TZ55" s="12">
        <f t="shared" si="297"/>
        <v>470</v>
      </c>
      <c r="UA55" s="12">
        <f>TZ55/28</f>
        <v>16.785714285714285</v>
      </c>
      <c r="UB55" s="12">
        <f t="shared" si="256"/>
        <v>0</v>
      </c>
      <c r="UC55" s="18"/>
      <c r="UD55" s="12">
        <f t="shared" si="257"/>
        <v>347</v>
      </c>
      <c r="UE55" s="17">
        <f>UD55/20</f>
        <v>17.350000000000001</v>
      </c>
      <c r="UF55" s="12">
        <f t="shared" si="258"/>
        <v>213</v>
      </c>
      <c r="UG55" s="17">
        <f>UF55/10</f>
        <v>21.3</v>
      </c>
      <c r="UH55" s="12">
        <f t="shared" si="259"/>
        <v>84.5</v>
      </c>
      <c r="UI55" s="19">
        <f>UH55/20</f>
        <v>4.2249999999999996</v>
      </c>
    </row>
    <row r="56" spans="18:556" ht="15.75" thickBot="1" x14ac:dyDescent="0.3">
      <c r="R56" s="20" t="s">
        <v>23</v>
      </c>
      <c r="S56" s="21">
        <f>SUM(S42:S54)</f>
        <v>72.363</v>
      </c>
      <c r="T56" s="22">
        <f>SUM(T42:T55)</f>
        <v>24.561076923076921</v>
      </c>
      <c r="U56" s="21">
        <f>SUM(U42:U54)</f>
        <v>70.9495</v>
      </c>
      <c r="V56" s="22">
        <f>SUM(V42:V55,X42:X55)</f>
        <v>5.3986369047619052</v>
      </c>
      <c r="W56" s="22"/>
      <c r="X56" s="23"/>
      <c r="Y56" s="21">
        <f>SUM(Y42:Y54)</f>
        <v>96.323999999999998</v>
      </c>
      <c r="Z56" s="22">
        <f>SUM(Z42:Z55)</f>
        <v>11.493599999999999</v>
      </c>
      <c r="AA56" s="21">
        <f>SUM(AA42:AA54)</f>
        <v>0</v>
      </c>
      <c r="AB56" s="22">
        <f>SUM(AB42:AB55)</f>
        <v>0</v>
      </c>
      <c r="AC56" s="21">
        <f>SUM(AC42:AC54)</f>
        <v>71.989999999999995</v>
      </c>
      <c r="AD56" s="22">
        <f>SUM(AD42:AD55)</f>
        <v>4.113714285714285</v>
      </c>
      <c r="AE56" s="24">
        <f>AD56+AB56+Z56+V56+T56</f>
        <v>45.567028113553107</v>
      </c>
      <c r="AH56" s="20" t="s">
        <v>23</v>
      </c>
      <c r="AI56" s="21">
        <f>SUM(AI42:AI54)</f>
        <v>131.238</v>
      </c>
      <c r="AJ56" s="22">
        <f>SUM(AJ42:AJ55)</f>
        <v>44.400056410256411</v>
      </c>
      <c r="AK56" s="21">
        <f>SUM(AK42:AK54)</f>
        <v>94.165999999999997</v>
      </c>
      <c r="AL56" s="22">
        <f>SUM(AL42:AL55,AN42:AN55)</f>
        <v>6.6624666666666661</v>
      </c>
      <c r="AM56" s="22"/>
      <c r="AN56" s="23"/>
      <c r="AO56" s="21">
        <f>SUM(AO42:AO54)</f>
        <v>73.835999999999999</v>
      </c>
      <c r="AP56" s="22">
        <f>SUM(AP42:AP55)</f>
        <v>8.5306250000000006</v>
      </c>
      <c r="AQ56" s="21">
        <f>SUM(AQ42:AQ54)</f>
        <v>0</v>
      </c>
      <c r="AR56" s="22">
        <f>SUM(AR42:AR55)</f>
        <v>0</v>
      </c>
      <c r="AS56" s="21">
        <f>SUM(AS42:AS54)</f>
        <v>0</v>
      </c>
      <c r="AT56" s="22">
        <f>SUM(AT42:AT55)</f>
        <v>0</v>
      </c>
      <c r="AU56" s="24">
        <f>AT56+AR56+AP56+AL56+AJ56</f>
        <v>59.593148076923079</v>
      </c>
      <c r="AX56" s="20" t="s">
        <v>23</v>
      </c>
      <c r="AY56" s="21">
        <f>SUM(AY42:AY54)</f>
        <v>0</v>
      </c>
      <c r="AZ56" s="22">
        <f>SUM(AZ42:AZ55)</f>
        <v>0</v>
      </c>
      <c r="BA56" s="21">
        <f>SUM(BA42:BA54)</f>
        <v>0</v>
      </c>
      <c r="BB56" s="22">
        <f>SUM(BB42:BB55,BD42:BD55)</f>
        <v>0</v>
      </c>
      <c r="BC56" s="22"/>
      <c r="BD56" s="23"/>
      <c r="BE56" s="21">
        <f>SUM(BE42:BE54)</f>
        <v>0</v>
      </c>
      <c r="BF56" s="22">
        <f>SUM(BF42:BF55)</f>
        <v>0</v>
      </c>
      <c r="BG56" s="21">
        <f>SUM(BG42:BG54)</f>
        <v>0</v>
      </c>
      <c r="BH56" s="22">
        <f>SUM(BH42:BH55)</f>
        <v>0</v>
      </c>
      <c r="BI56" s="21">
        <f>SUM(BI42:BI54)</f>
        <v>0</v>
      </c>
      <c r="BJ56" s="22">
        <f>SUM(BJ42:BJ55)</f>
        <v>0</v>
      </c>
      <c r="BK56" s="24">
        <f>BJ56+BH56+BF56+BB56+AZ56</f>
        <v>0</v>
      </c>
      <c r="BN56" s="20" t="s">
        <v>23</v>
      </c>
      <c r="BO56" s="21">
        <f>SUM(BO42:BO54)</f>
        <v>0</v>
      </c>
      <c r="BP56" s="22">
        <f>SUM(BP42:BP55)</f>
        <v>0</v>
      </c>
      <c r="BQ56" s="21">
        <f>SUM(BQ42:BQ54)</f>
        <v>0</v>
      </c>
      <c r="BR56" s="22">
        <f>SUM(BR42:BR55,BT42:BT55)</f>
        <v>0</v>
      </c>
      <c r="BS56" s="22"/>
      <c r="BT56" s="23"/>
      <c r="BU56" s="21">
        <f>SUM(BU42:BU54)</f>
        <v>0</v>
      </c>
      <c r="BV56" s="22">
        <f>SUM(BV42:BV55)</f>
        <v>0</v>
      </c>
      <c r="BW56" s="21">
        <f>SUM(BW42:BW54)</f>
        <v>0</v>
      </c>
      <c r="BX56" s="22">
        <f>SUM(BX42:BX55)</f>
        <v>0</v>
      </c>
      <c r="BY56" s="21">
        <f>SUM(BY42:BY54)</f>
        <v>0</v>
      </c>
      <c r="BZ56" s="22">
        <f>SUM(BZ42:BZ55)</f>
        <v>0</v>
      </c>
      <c r="CA56" s="24">
        <f>BZ56+BX56+BV56+BR56+BP56</f>
        <v>0</v>
      </c>
      <c r="CC56" s="20" t="s">
        <v>23</v>
      </c>
      <c r="CD56" s="21">
        <f>SUM(CD42:CD54)</f>
        <v>0</v>
      </c>
      <c r="CE56" s="22">
        <f>SUM(CE42:CE55)</f>
        <v>0</v>
      </c>
      <c r="CF56" s="21">
        <f>SUM(CF42:CF54)</f>
        <v>0</v>
      </c>
      <c r="CG56" s="22">
        <f>SUM(CG42:CG55,CI42:CI55)</f>
        <v>0</v>
      </c>
      <c r="CH56" s="22"/>
      <c r="CI56" s="23"/>
      <c r="CJ56" s="21">
        <f>SUM(CJ42:CJ54)</f>
        <v>0</v>
      </c>
      <c r="CK56" s="22">
        <f>SUM(CK42:CK55)</f>
        <v>0</v>
      </c>
      <c r="CL56" s="21">
        <f>SUM(CL42:CL54)</f>
        <v>0</v>
      </c>
      <c r="CM56" s="22">
        <f>SUM(CM42:CM55)</f>
        <v>0</v>
      </c>
      <c r="CN56" s="21">
        <f>SUM(CN42:CN54)</f>
        <v>0</v>
      </c>
      <c r="CO56" s="22">
        <f>SUM(CO42:CO55)</f>
        <v>0</v>
      </c>
      <c r="CP56" s="24">
        <f>CO56+CM56+CK56+CG56+CE56</f>
        <v>0</v>
      </c>
      <c r="CR56" s="20" t="s">
        <v>23</v>
      </c>
      <c r="CS56" s="21">
        <f>SUM(CS42:CS54)</f>
        <v>203.601</v>
      </c>
      <c r="CT56" s="22">
        <f>SUM(CT42:CT55)</f>
        <v>68.961133333333336</v>
      </c>
      <c r="CU56" s="21">
        <f>SUM(CU42:CU54)</f>
        <v>165.1155</v>
      </c>
      <c r="CV56" s="22">
        <f>SUM(CV42:CV55,CX42:CX55)</f>
        <v>12.061103571428569</v>
      </c>
      <c r="CW56" s="22"/>
      <c r="CX56" s="23"/>
      <c r="CY56" s="21">
        <f>SUM(CY42:CY54)</f>
        <v>170.16</v>
      </c>
      <c r="CZ56" s="22">
        <f>SUM(CZ42:CZ55)</f>
        <v>20.024225000000001</v>
      </c>
      <c r="DA56" s="21">
        <f>SUM(DA42:DA54)</f>
        <v>0</v>
      </c>
      <c r="DB56" s="22">
        <f>SUM(DB42:DB55)</f>
        <v>0</v>
      </c>
      <c r="DC56" s="21">
        <f>SUM(DC42:DC55)</f>
        <v>71.989999999999995</v>
      </c>
      <c r="DD56" s="22">
        <f>SUM(DD42:DD55)</f>
        <v>4.113714285714285</v>
      </c>
      <c r="DE56" s="24">
        <f>DD56+DB56+CZ56+CV56+CT56</f>
        <v>105.16017619047619</v>
      </c>
      <c r="DG56" s="20" t="s">
        <v>23</v>
      </c>
      <c r="DH56" s="21">
        <f>SUM(DH42:DH54)</f>
        <v>104.64400000000001</v>
      </c>
      <c r="DI56" s="22">
        <f>SUM(DI42:DI55)</f>
        <v>35.522381410256415</v>
      </c>
      <c r="DJ56" s="21">
        <f>SUM(DJ42:DJ54)</f>
        <v>88.205500000000001</v>
      </c>
      <c r="DK56" s="22">
        <f>SUM(DK42:DK55,DM42:DM55)</f>
        <v>7.5734297619047624</v>
      </c>
      <c r="DL56" s="22"/>
      <c r="DM56" s="23"/>
      <c r="DN56" s="21">
        <f>SUM(DN42:DN54)</f>
        <v>76.012</v>
      </c>
      <c r="DO56" s="22">
        <f>SUM(DO42:DO55)</f>
        <v>8.4012000000000011</v>
      </c>
      <c r="DP56" s="21">
        <f>SUM(DP42:DP54)</f>
        <v>21.577000000000002</v>
      </c>
      <c r="DQ56" s="22">
        <f>SUM(DQ42:DQ55)</f>
        <v>14.384666666666668</v>
      </c>
      <c r="DR56" s="21">
        <f>SUM(DR42:DR54)</f>
        <v>21.598500000000001</v>
      </c>
      <c r="DS56" s="22">
        <f>SUM(DS42:DS55)</f>
        <v>1.3561747252747254</v>
      </c>
      <c r="DT56" s="24">
        <f>DS56+DQ56+DO56+DK56+DI56</f>
        <v>67.237852564102567</v>
      </c>
      <c r="DV56" s="20" t="s">
        <v>23</v>
      </c>
      <c r="DW56" s="21">
        <f>SUM(DW42:DW54)</f>
        <v>112.78100000000001</v>
      </c>
      <c r="DX56" s="22">
        <f>SUM(DX42:DX55)</f>
        <v>28.146897435897433</v>
      </c>
      <c r="DY56" s="21">
        <f>SUM(DY42:DY54)</f>
        <v>81.400999999999982</v>
      </c>
      <c r="DZ56" s="22">
        <f>SUM(DZ42:DZ55,EB42:EB55)</f>
        <v>6.1984166666666676</v>
      </c>
      <c r="EA56" s="22"/>
      <c r="EB56" s="23"/>
      <c r="EC56" s="21">
        <f>SUM(EC42:EC54)</f>
        <v>46.534999999999997</v>
      </c>
      <c r="ED56" s="22">
        <f>SUM(ED42:ED55)</f>
        <v>6.1557571428571425</v>
      </c>
      <c r="EE56" s="21">
        <f>SUM(EE42:EE54)</f>
        <v>42.073999999999998</v>
      </c>
      <c r="EF56" s="22">
        <f>SUM(EF42:EF55)</f>
        <v>18.252833333333335</v>
      </c>
      <c r="EG56" s="21">
        <f>SUM(EG42:EG54)</f>
        <v>0</v>
      </c>
      <c r="EH56" s="22">
        <f>SUM(EH42:EH55)</f>
        <v>0</v>
      </c>
      <c r="EI56" s="24">
        <f>EH56+EF56+ED56+DZ56+DX56</f>
        <v>58.753904578754572</v>
      </c>
      <c r="EK56" s="20" t="s">
        <v>23</v>
      </c>
      <c r="EL56" s="21">
        <f>SUM(EL42:EL54)</f>
        <v>130.98400000000001</v>
      </c>
      <c r="EM56" s="22">
        <f>SUM(EM42:EM55)</f>
        <v>30.709553846153845</v>
      </c>
      <c r="EN56" s="21">
        <f>SUM(EN42:EN54)</f>
        <v>84.277999999999992</v>
      </c>
      <c r="EO56" s="22">
        <f>SUM(EO42:EO55,EQ42:EQ55)</f>
        <v>7.0959547619047623</v>
      </c>
      <c r="EP56" s="22"/>
      <c r="EQ56" s="23"/>
      <c r="ER56" s="21">
        <f>SUM(ER42:ER54)</f>
        <v>80.105999999999995</v>
      </c>
      <c r="ES56" s="22">
        <f>SUM(ES42:ES55)</f>
        <v>7.4743500000000003</v>
      </c>
      <c r="ET56" s="21">
        <f>SUM(ET42:ET54)</f>
        <v>28.913</v>
      </c>
      <c r="EU56" s="22">
        <f>SUM(EU42:EU55)</f>
        <v>14.989133333333331</v>
      </c>
      <c r="EV56" s="21">
        <f>SUM(EV42:EV54)</f>
        <v>31.255500000000005</v>
      </c>
      <c r="EW56" s="22">
        <f>SUM(EW42:EW55)</f>
        <v>1.7860285714285715</v>
      </c>
      <c r="EX56" s="24">
        <f>EW56+EU56+ES56+EO56+EM56</f>
        <v>62.055020512820512</v>
      </c>
      <c r="EZ56" s="20" t="s">
        <v>23</v>
      </c>
      <c r="FA56" s="21">
        <f>SUM(FA42:FA54)</f>
        <v>0</v>
      </c>
      <c r="FB56" s="22">
        <f>SUM(FB42:FB55)</f>
        <v>0</v>
      </c>
      <c r="FC56" s="21">
        <f>SUM(FC42:FC54)</f>
        <v>0</v>
      </c>
      <c r="FD56" s="22">
        <f>SUM(FD42:FD55,FF42:FF55)</f>
        <v>0</v>
      </c>
      <c r="FE56" s="22"/>
      <c r="FF56" s="23"/>
      <c r="FG56" s="21">
        <f>SUM(FG42:FG54)</f>
        <v>0</v>
      </c>
      <c r="FH56" s="22">
        <f>SUM(FH42:FH55)</f>
        <v>0</v>
      </c>
      <c r="FI56" s="21">
        <f>SUM(FI42:FI54)</f>
        <v>0</v>
      </c>
      <c r="FJ56" s="22">
        <f>SUM(FJ42:FJ55)</f>
        <v>0</v>
      </c>
      <c r="FK56" s="21">
        <f>SUM(FK42:FK54)</f>
        <v>0</v>
      </c>
      <c r="FL56" s="22">
        <f>SUM(FL42:FL55)</f>
        <v>0</v>
      </c>
      <c r="FM56" s="24">
        <f>FL56+FJ56+FH56+FD56+FB56</f>
        <v>0</v>
      </c>
      <c r="FO56" s="20" t="s">
        <v>23</v>
      </c>
      <c r="FP56" s="21">
        <f>SUM(FP42:FP54)</f>
        <v>0</v>
      </c>
      <c r="FQ56" s="22">
        <f>SUM(FQ42:FQ55)</f>
        <v>0</v>
      </c>
      <c r="FR56" s="21">
        <f>SUM(FR42:FR54)</f>
        <v>0</v>
      </c>
      <c r="FS56" s="22">
        <f>SUM(FS42:FS55,FU42:FU55)</f>
        <v>0</v>
      </c>
      <c r="FT56" s="22"/>
      <c r="FU56" s="23"/>
      <c r="FV56" s="21">
        <f>SUM(FV42:FV54)</f>
        <v>0</v>
      </c>
      <c r="FW56" s="22">
        <f>SUM(FW42:FW55)</f>
        <v>0</v>
      </c>
      <c r="FX56" s="21">
        <f>SUM(FX42:FX54)</f>
        <v>0</v>
      </c>
      <c r="FY56" s="22">
        <f>SUM(FY42:FY55)</f>
        <v>0</v>
      </c>
      <c r="FZ56" s="21">
        <f>SUM(FZ42:FZ54)</f>
        <v>0</v>
      </c>
      <c r="GA56" s="22">
        <f>SUM(GA42:GA55)</f>
        <v>0</v>
      </c>
      <c r="GB56" s="24">
        <f>GA56+FY56+FW56+FS56+FQ56</f>
        <v>0</v>
      </c>
      <c r="GD56" s="20" t="s">
        <v>23</v>
      </c>
      <c r="GE56" s="21">
        <f>SUM(GE42:GE54)</f>
        <v>348.40899999999999</v>
      </c>
      <c r="GF56" s="22">
        <f>SUM(GF42:GF55)</f>
        <v>95.615516025641014</v>
      </c>
      <c r="GG56" s="21">
        <f>SUM(GG42:GG54)</f>
        <v>253.88449999999997</v>
      </c>
      <c r="GH56" s="22">
        <f>SUM(GH42:GH55,GJ42:GJ55)</f>
        <v>20.86780119047619</v>
      </c>
      <c r="GI56" s="22"/>
      <c r="GJ56" s="23"/>
      <c r="GK56" s="21">
        <f>SUM(GK42:GK54)</f>
        <v>202.65299999999999</v>
      </c>
      <c r="GL56" s="22">
        <f>SUM(GL42:GL55)</f>
        <v>22.031307142857141</v>
      </c>
      <c r="GM56" s="21">
        <f>SUM(GM42:GM54)</f>
        <v>92.563999999999993</v>
      </c>
      <c r="GN56" s="22">
        <f>SUM(GN42:GN55)</f>
        <v>47.626633333333331</v>
      </c>
      <c r="GO56" s="21">
        <f>SUM(GO42:GO54)</f>
        <v>52.853999999999999</v>
      </c>
      <c r="GP56" s="22">
        <f>SUM(GP42:GP55)</f>
        <v>3.1422032967032969</v>
      </c>
      <c r="GQ56" s="44">
        <f>GF56+GH56+GL56+GN56+GP56</f>
        <v>189.28346098901096</v>
      </c>
      <c r="GT56" s="20" t="s">
        <v>23</v>
      </c>
      <c r="GU56" s="21">
        <f>SUM(GU42:GU54)</f>
        <v>552.0100000000001</v>
      </c>
      <c r="GV56" s="22">
        <f>SUM(GV42:GV55)</f>
        <v>164.57664935897435</v>
      </c>
      <c r="GW56" s="21">
        <f>SUM(GW42:GW54)</f>
        <v>418.99999999999994</v>
      </c>
      <c r="GX56" s="22">
        <f>SUM(GX42:GX55,GZ42:GZ55)</f>
        <v>32.928904761904761</v>
      </c>
      <c r="GY56" s="22"/>
      <c r="GZ56" s="23"/>
      <c r="HA56" s="21">
        <f>SUM(HA42:HA54)</f>
        <v>372.81299999999999</v>
      </c>
      <c r="HB56" s="22">
        <f>SUM(HB42:HB55)</f>
        <v>42.055532142857139</v>
      </c>
      <c r="HC56" s="21">
        <f>SUM(HC42:HC54)</f>
        <v>92.563999999999993</v>
      </c>
      <c r="HD56" s="22">
        <f>SUM(HD42:HD55)</f>
        <v>47.626633333333331</v>
      </c>
      <c r="HE56" s="21">
        <f>SUM(HE42:HE54)</f>
        <v>124.84399999999999</v>
      </c>
      <c r="HF56" s="22">
        <f>SUM(HF42:HF55)</f>
        <v>7.2559175824175828</v>
      </c>
      <c r="HG56" s="44">
        <f>GV56+GX56+HB56+HD56+HF56</f>
        <v>294.44363717948715</v>
      </c>
      <c r="HI56" s="20" t="s">
        <v>23</v>
      </c>
      <c r="HJ56" s="21">
        <f>SUM(HJ42:HJ54)</f>
        <v>130.066</v>
      </c>
      <c r="HK56" s="22">
        <f>SUM(HK42:HK55)</f>
        <v>37.941598290598293</v>
      </c>
      <c r="HL56" s="21">
        <f>SUM(HL42:HL54)</f>
        <v>62.278999999999996</v>
      </c>
      <c r="HM56" s="22">
        <f>SUM(HM42:HM55,HO42:HO55)</f>
        <v>6.183811904761904</v>
      </c>
      <c r="HN56" s="22"/>
      <c r="HO56" s="23"/>
      <c r="HP56" s="21">
        <f>SUM(HP42:HP54)</f>
        <v>93.108999999999995</v>
      </c>
      <c r="HQ56" s="22">
        <f>SUM(HQ42:HQ55)</f>
        <v>7.7590833333333329</v>
      </c>
      <c r="HR56" s="21">
        <f>SUM(HR42:HR54)</f>
        <v>44.576000000000001</v>
      </c>
      <c r="HS56" s="22">
        <f>SUM(HS42:HS55)</f>
        <v>12.7395</v>
      </c>
      <c r="HT56" s="21">
        <f>SUM(HT42:HT54)</f>
        <v>64.509</v>
      </c>
      <c r="HU56" s="22">
        <f>SUM(HU42:HU55)</f>
        <v>3.8209714285714287</v>
      </c>
      <c r="HV56" s="24">
        <f>HU56+HS56+HQ56+HM56+HK56</f>
        <v>68.444964957264958</v>
      </c>
      <c r="HY56" s="20" t="s">
        <v>23</v>
      </c>
      <c r="HZ56" s="21">
        <f>SUM(HZ42:HZ54)</f>
        <v>70.302999999999997</v>
      </c>
      <c r="IA56" s="22">
        <f>SUM(IA42:IA55)</f>
        <v>18.422574358974359</v>
      </c>
      <c r="IB56" s="21">
        <f>SUM(IB42:IB54)</f>
        <v>66.540500000000009</v>
      </c>
      <c r="IC56" s="22">
        <f>SUM(IC42:IC55,IE42:IE55)</f>
        <v>5.8026321428571439</v>
      </c>
      <c r="ID56" s="22"/>
      <c r="IE56" s="23"/>
      <c r="IF56" s="21">
        <f>SUM(IF42:IF54)</f>
        <v>96.747</v>
      </c>
      <c r="IG56" s="22">
        <f>SUM(IG42:IG55)</f>
        <v>12.578875</v>
      </c>
      <c r="IH56" s="21">
        <f>SUM(IH42:IH54)</f>
        <v>139.49199999999999</v>
      </c>
      <c r="II56" s="22">
        <f>SUM(II42:II55)</f>
        <v>32.745676190476189</v>
      </c>
      <c r="IJ56" s="21">
        <f>SUM(IJ42:IJ54)</f>
        <v>118.87299999999999</v>
      </c>
      <c r="IK56" s="22">
        <f>SUM(IK42:IK55)</f>
        <v>6.7927428571428567</v>
      </c>
      <c r="IL56" s="24">
        <f>IK56+II56+IG56+IC56+IA56</f>
        <v>76.342500549450534</v>
      </c>
      <c r="IO56" s="20" t="s">
        <v>23</v>
      </c>
      <c r="IP56" s="21">
        <f>SUM(IP42:IP54)</f>
        <v>38.845999999999997</v>
      </c>
      <c r="IQ56" s="22">
        <f>SUM(IQ42:IQ55)</f>
        <v>16.340769230769229</v>
      </c>
      <c r="IR56" s="21">
        <f>SUM(IR42:IR54)</f>
        <v>78.414000000000001</v>
      </c>
      <c r="IS56" s="22">
        <f>SUM(IS42:IS55,IU42:IU55)</f>
        <v>6.2333190476190472</v>
      </c>
      <c r="IT56" s="22"/>
      <c r="IU56" s="23"/>
      <c r="IV56" s="21">
        <f>SUM(IV42:IV54)</f>
        <v>75.978999999999999</v>
      </c>
      <c r="IW56" s="22">
        <f>SUM(IW42:IW55)</f>
        <v>9.3612083333333338</v>
      </c>
      <c r="IX56" s="21">
        <f>SUM(IX42:IX54)</f>
        <v>103.48</v>
      </c>
      <c r="IY56" s="22">
        <f>SUM(IY42:IY55)</f>
        <v>49.0137</v>
      </c>
      <c r="IZ56" s="21">
        <f>SUM(IZ42:IZ54)</f>
        <v>160.51850000000002</v>
      </c>
      <c r="JA56" s="22">
        <f>SUM(JA42:JA55)</f>
        <v>9.1724857142857132</v>
      </c>
      <c r="JB56" s="24">
        <f>JA56+IY56+IW56+IS56+IQ56</f>
        <v>90.121482326007325</v>
      </c>
      <c r="JE56" s="20" t="s">
        <v>23</v>
      </c>
      <c r="JF56" s="21">
        <f>SUM(JF42:JF54)</f>
        <v>155.964</v>
      </c>
      <c r="JG56" s="22">
        <f>SUM(JG42:JG55)</f>
        <v>20.948255555555555</v>
      </c>
      <c r="JH56" s="21">
        <f>SUM(JH42:JH54)</f>
        <v>135.29349999999999</v>
      </c>
      <c r="JI56" s="22">
        <f>SUM(JI42:JI55,JK42:JK55)</f>
        <v>8.483289285714287</v>
      </c>
      <c r="JJ56" s="22"/>
      <c r="JK56" s="23"/>
      <c r="JL56" s="21">
        <f>SUM(JL42:JL54)</f>
        <v>98.366</v>
      </c>
      <c r="JM56" s="22">
        <f>SUM(JM42:JM55)</f>
        <v>11.083511904761906</v>
      </c>
      <c r="JN56" s="21">
        <f>SUM(JN42:JN54)</f>
        <v>121.32199999999999</v>
      </c>
      <c r="JO56" s="22">
        <f>SUM(JO42:JO55)</f>
        <v>42.178180952380949</v>
      </c>
      <c r="JP56" s="21">
        <f>SUM(JP42:JP54)</f>
        <v>137.68600000000001</v>
      </c>
      <c r="JQ56" s="22">
        <f>SUM(JQ42:JQ55)</f>
        <v>9.7063076923076927</v>
      </c>
      <c r="JR56" s="24">
        <f>JQ56+JO56+JM56+JI56+JG56</f>
        <v>92.399545390720391</v>
      </c>
      <c r="JT56" s="20" t="s">
        <v>23</v>
      </c>
      <c r="JU56" s="21">
        <f>SUM(JU42:JU54)</f>
        <v>27.364000000000001</v>
      </c>
      <c r="JV56" s="22">
        <f>SUM(JV42:JV55)</f>
        <v>9.648533333333333</v>
      </c>
      <c r="JW56" s="21">
        <f>SUM(JW42:JW54)</f>
        <v>97.492999999999995</v>
      </c>
      <c r="JX56" s="22">
        <f>SUM(JX42:JX55,JZ42:JZ55)</f>
        <v>7.8946071428571436</v>
      </c>
      <c r="JY56" s="22"/>
      <c r="JZ56" s="23"/>
      <c r="KA56" s="21">
        <f>SUM(KA42:KA54)</f>
        <v>149.91399999999999</v>
      </c>
      <c r="KB56" s="22">
        <f>SUM(KB42:KB55)</f>
        <v>18.073499999999999</v>
      </c>
      <c r="KC56" s="21">
        <f>SUM(KC42:KC54)</f>
        <v>143.56700000000001</v>
      </c>
      <c r="KD56" s="22">
        <f>SUM(KD42:KD55)</f>
        <v>22.775100000000002</v>
      </c>
      <c r="KE56" s="21">
        <f>SUM(KE42:KE54)</f>
        <v>112.64400000000001</v>
      </c>
      <c r="KF56" s="22">
        <f>SUM(KF42:KF55)</f>
        <v>6.5482175824175819</v>
      </c>
      <c r="KG56" s="24">
        <f>KF56+KD56+KB56+JX56+JV56</f>
        <v>64.939958058608056</v>
      </c>
      <c r="KI56" s="20" t="s">
        <v>23</v>
      </c>
      <c r="KJ56" s="21">
        <f>SUM(KJ42:KJ54)</f>
        <v>0</v>
      </c>
      <c r="KK56" s="22">
        <f>SUM(KK42:KK55)</f>
        <v>0</v>
      </c>
      <c r="KL56" s="21">
        <f>SUM(KL42:KL54)</f>
        <v>0</v>
      </c>
      <c r="KM56" s="22">
        <f>SUM(KM42:KM55,KO42:KO55)</f>
        <v>0</v>
      </c>
      <c r="KN56" s="22"/>
      <c r="KO56" s="23"/>
      <c r="KP56" s="21">
        <f>SUM(KP42:KP54)</f>
        <v>0</v>
      </c>
      <c r="KQ56" s="22">
        <f>SUM(KQ42:KQ55)</f>
        <v>0</v>
      </c>
      <c r="KR56" s="21">
        <f>SUM(KR42:KR54)</f>
        <v>0</v>
      </c>
      <c r="KS56" s="22">
        <f>SUM(KS42:KS55)</f>
        <v>0</v>
      </c>
      <c r="KT56" s="21">
        <f>SUM(KT42:KT54)</f>
        <v>0</v>
      </c>
      <c r="KU56" s="22">
        <f>SUM(KU42:KU55)</f>
        <v>0</v>
      </c>
      <c r="KV56" s="24">
        <f>KU56+KS56+KQ56+KM56+KK56</f>
        <v>0</v>
      </c>
      <c r="KX56" s="20" t="s">
        <v>23</v>
      </c>
      <c r="KY56" s="21">
        <f>SUM(KY42:KY54)</f>
        <v>422.54300000000006</v>
      </c>
      <c r="KZ56" s="22">
        <f>SUM(KZ42:KZ55)</f>
        <v>98.247005769230768</v>
      </c>
      <c r="LA56" s="21">
        <f>SUM(LA42:LA54)</f>
        <v>440.02</v>
      </c>
      <c r="LB56" s="22">
        <f>SUM(LB42:LB55,LD42:LD55)</f>
        <v>34.597659523809533</v>
      </c>
      <c r="LC56" s="22"/>
      <c r="LD56" s="18"/>
      <c r="LE56" s="21">
        <f>SUM(LE42:LE54)</f>
        <v>514.11500000000001</v>
      </c>
      <c r="LF56" s="22">
        <f>SUM(LF42:LF55)</f>
        <v>58.856178571428572</v>
      </c>
      <c r="LG56" s="21">
        <f>SUM(LG42:LG54)</f>
        <v>552.4369999999999</v>
      </c>
      <c r="LH56" s="22">
        <f>SUM(LH42:LH55)</f>
        <v>159.45215714285717</v>
      </c>
      <c r="LI56" s="21">
        <f>SUM(LI42:LI54)</f>
        <v>594.23050000000001</v>
      </c>
      <c r="LJ56" s="22">
        <f>SUM(LJ42:LJ55)</f>
        <v>36.040725274725283</v>
      </c>
      <c r="LK56" s="44">
        <f>KZ56+LB56+LF56+LH56+LJ56</f>
        <v>387.19372628205133</v>
      </c>
      <c r="LN56" s="20" t="s">
        <v>23</v>
      </c>
      <c r="LO56" s="21">
        <f>SUM(LO42:LO54)</f>
        <v>974.553</v>
      </c>
      <c r="LP56" s="22">
        <f>SUM(LP42:LP55)</f>
        <v>262.82365512820513</v>
      </c>
      <c r="LQ56" s="21">
        <f>SUM(LQ42:LQ54)</f>
        <v>859.0200000000001</v>
      </c>
      <c r="LR56" s="22">
        <f>SUM(LR42:LR55,LT42:LT55)</f>
        <v>67.526564285714286</v>
      </c>
      <c r="LS56" s="22"/>
      <c r="LT56" s="23"/>
      <c r="LU56" s="21">
        <f>SUM(LU42:LU54)</f>
        <v>886.92799999999988</v>
      </c>
      <c r="LV56" s="22">
        <f>SUM(LV42:LV55)</f>
        <v>100.91171071428572</v>
      </c>
      <c r="LW56" s="21">
        <f>SUM(LW42:LW54)</f>
        <v>645.00099999999998</v>
      </c>
      <c r="LX56" s="22">
        <f>SUM(LX42:LX55)</f>
        <v>207.07879047619048</v>
      </c>
      <c r="LY56" s="21">
        <f>SUM(LY42:LY54)</f>
        <v>719.07449999999994</v>
      </c>
      <c r="LZ56" s="22">
        <f>SUM(LZ42:LZ55)</f>
        <v>43.296642857142857</v>
      </c>
      <c r="MA56" s="44">
        <f>LP56+LR56+LV56+LX56+LZ56</f>
        <v>681.63736346153848</v>
      </c>
      <c r="MC56" s="20" t="s">
        <v>23</v>
      </c>
      <c r="MD56" s="21">
        <f>SUM(MD42:MD54)</f>
        <v>56.563000000000002</v>
      </c>
      <c r="ME56" s="22">
        <f>SUM(ME42:ME55)</f>
        <v>14.752144444444443</v>
      </c>
      <c r="MF56" s="21">
        <f>SUM(MF42:MF54)</f>
        <v>18.238</v>
      </c>
      <c r="MG56" s="22">
        <f>SUM(MG42:MG55,MI42:MI55)</f>
        <v>2.4364119047619046</v>
      </c>
      <c r="MH56" s="22"/>
      <c r="MI56" s="23"/>
      <c r="MJ56" s="21">
        <f>SUM(MJ42:MJ54)</f>
        <v>28.927</v>
      </c>
      <c r="MK56" s="22">
        <f>SUM(MK42:MK55)</f>
        <v>3.4331499999999999</v>
      </c>
      <c r="ML56" s="21">
        <f>SUM(ML42:ML54)</f>
        <v>74.760999999999996</v>
      </c>
      <c r="MM56" s="22">
        <f>SUM(MM42:MM55)</f>
        <v>22.990828571428573</v>
      </c>
      <c r="MN56" s="21">
        <f>SUM(MN42:MN54)</f>
        <v>84.944000000000017</v>
      </c>
      <c r="MO56" s="22">
        <f>SUM(MO42:MO55)</f>
        <v>5.2427824175824185</v>
      </c>
      <c r="MP56" s="24">
        <f>MO56+MM56+MK56+MG56+ME56</f>
        <v>48.855317338217347</v>
      </c>
      <c r="MS56" s="20" t="s">
        <v>23</v>
      </c>
      <c r="MT56" s="21">
        <f>SUM(MT42:MT54)</f>
        <v>70.070999999999998</v>
      </c>
      <c r="MU56" s="22">
        <f>SUM(MU42:MU55)</f>
        <v>22.733733333333333</v>
      </c>
      <c r="MV56" s="21">
        <f>SUM(MV42:MV54)</f>
        <v>81.760999999999996</v>
      </c>
      <c r="MW56" s="22">
        <f>SUM(MW42:MW55,MY42:MY55)</f>
        <v>6.0428119047619058</v>
      </c>
      <c r="MX56" s="22"/>
      <c r="MY56" s="23"/>
      <c r="MZ56" s="21">
        <f>SUM(MZ42:MZ54)</f>
        <v>0</v>
      </c>
      <c r="NA56" s="22">
        <f>SUM(NA42:NA55)</f>
        <v>1.6</v>
      </c>
      <c r="NB56" s="21">
        <f>SUM(NB42:NB54)</f>
        <v>12.6</v>
      </c>
      <c r="NC56" s="22">
        <f>SUM(NC42:NC55)</f>
        <v>3.6</v>
      </c>
      <c r="ND56" s="21">
        <f>SUM(ND42:ND54)</f>
        <v>0</v>
      </c>
      <c r="NE56" s="22">
        <f>SUM(NE42:NE55)</f>
        <v>0</v>
      </c>
      <c r="NF56" s="24">
        <f>NE56+NC56+NA56+MW56+MU56</f>
        <v>33.976545238095241</v>
      </c>
      <c r="NI56" s="20" t="s">
        <v>23</v>
      </c>
      <c r="NJ56" s="21">
        <f>SUM(NJ42:NJ54)</f>
        <v>53.677999999999997</v>
      </c>
      <c r="NK56" s="22">
        <f>SUM(NK42:NK55)</f>
        <v>21.0472</v>
      </c>
      <c r="NL56" s="21">
        <f>SUM(NL42:NL54)</f>
        <v>14.329000000000001</v>
      </c>
      <c r="NM56" s="22">
        <f>SUM(NM42:NM55,NO42:NO55)</f>
        <v>3.535330952380952</v>
      </c>
      <c r="NN56" s="22"/>
      <c r="NO56" s="23"/>
      <c r="NP56" s="21">
        <f>SUM(NP42:NP54)</f>
        <v>69.161000000000001</v>
      </c>
      <c r="NQ56" s="22">
        <f>SUM(NQ42:NQ55)</f>
        <v>6.7084714285714293</v>
      </c>
      <c r="NR56" s="21">
        <f>SUM(NR42:NR54)</f>
        <v>55.087000000000003</v>
      </c>
      <c r="NS56" s="22">
        <f>SUM(NS42:NS55)</f>
        <v>17.490485714285718</v>
      </c>
      <c r="NT56" s="21">
        <f>SUM(NT42:NT54)</f>
        <v>33</v>
      </c>
      <c r="NU56" s="22">
        <f>SUM(NU42:NU55)</f>
        <v>1.8857142857142857</v>
      </c>
      <c r="NV56" s="24">
        <f>NU56+NS56+NQ56+NM56+NK56</f>
        <v>50.667202380952389</v>
      </c>
      <c r="NY56" s="20" t="s">
        <v>23</v>
      </c>
      <c r="NZ56" s="21">
        <f>SUM(NZ42:NZ54)</f>
        <v>72.316000000000003</v>
      </c>
      <c r="OA56" s="22">
        <f>SUM(OA42:OA55)</f>
        <v>30.073025641025637</v>
      </c>
      <c r="OB56" s="21">
        <f>SUM(OB42:OB54)</f>
        <v>54.156999999999996</v>
      </c>
      <c r="OC56" s="22">
        <f>SUM(OC42:OC55,OE42:OE55)</f>
        <v>5.7404500000000001</v>
      </c>
      <c r="OD56" s="22"/>
      <c r="OE56" s="23"/>
      <c r="OF56" s="21">
        <f>SUM(OF42:OF54)</f>
        <v>54.507000000000005</v>
      </c>
      <c r="OG56" s="22">
        <f>SUM(OG42:OG55)</f>
        <v>5.0202166666666663</v>
      </c>
      <c r="OH56" s="21">
        <f>SUM(OH42:OH54)</f>
        <v>65.242999999999995</v>
      </c>
      <c r="OI56" s="22">
        <f>SUM(OI42:OI55)</f>
        <v>20.746633333333335</v>
      </c>
      <c r="OJ56" s="21">
        <f>SUM(OJ42:OJ54)</f>
        <v>44.076999999999998</v>
      </c>
      <c r="OK56" s="22">
        <f>SUM(OK42:OK55)</f>
        <v>2.5186857142857142</v>
      </c>
      <c r="OL56" s="24">
        <f>OK56+OI56+OG56+OC56+OA56</f>
        <v>64.099011355311347</v>
      </c>
      <c r="ON56" s="20" t="s">
        <v>23</v>
      </c>
      <c r="OO56" s="21">
        <f>SUM(OO42:OO54)</f>
        <v>121.005</v>
      </c>
      <c r="OP56" s="22">
        <f>SUM(OP42:OP55)</f>
        <v>22.777871794871793</v>
      </c>
      <c r="OQ56" s="21">
        <f>SUM(OQ42:OQ54)</f>
        <v>41.295999999999999</v>
      </c>
      <c r="OR56" s="22">
        <f>SUM(OR42:OR55,OT42:OT55)</f>
        <v>3.6690999999999998</v>
      </c>
      <c r="OS56" s="22"/>
      <c r="OT56" s="23"/>
      <c r="OU56" s="21">
        <f>SUM(OU42:OU54)</f>
        <v>73.332999999999998</v>
      </c>
      <c r="OV56" s="22">
        <f>SUM(OV42:OV55)</f>
        <v>9.6053999999999995</v>
      </c>
      <c r="OW56" s="21">
        <f>SUM(OW42:OW54)</f>
        <v>48.739000000000004</v>
      </c>
      <c r="OX56" s="22">
        <f>SUM(OX42:OX55)</f>
        <v>24.881961904761908</v>
      </c>
      <c r="OY56" s="21">
        <f>SUM(OY42:OY54)</f>
        <v>31.503999999999998</v>
      </c>
      <c r="OZ56" s="22">
        <f>SUM(OZ42:OZ55)</f>
        <v>1.8663736263736266</v>
      </c>
      <c r="PA56" s="24">
        <f>OZ56+OX56+OV56+OR56+OP56</f>
        <v>62.800707326007327</v>
      </c>
      <c r="PD56" s="24"/>
      <c r="PE56" s="20" t="s">
        <v>23</v>
      </c>
      <c r="PF56" s="21">
        <f>SUM(PF42:PF54)</f>
        <v>373.63300000000004</v>
      </c>
      <c r="PG56" s="22">
        <f>SUM(PG42:PG55)</f>
        <v>107.45833910256411</v>
      </c>
      <c r="PH56" s="21">
        <f>SUM(PH42:PH54)</f>
        <v>209.78100000000001</v>
      </c>
      <c r="PI56" s="22">
        <f>SUM(PI42:PI55,PK42:PK55)</f>
        <v>21.424104761904761</v>
      </c>
      <c r="PJ56" s="22"/>
      <c r="PK56" s="18"/>
      <c r="PL56" s="21">
        <f>SUM(PL42:PL54)</f>
        <v>225.92800000000003</v>
      </c>
      <c r="PM56" s="22">
        <f>SUM(PM42:PM55)</f>
        <v>26.367238095238093</v>
      </c>
      <c r="PN56" s="21">
        <f>SUM(PN42:PN54)</f>
        <v>256.43</v>
      </c>
      <c r="PO56" s="22">
        <f>SUM(PO42:PO55)</f>
        <v>89.709909523809543</v>
      </c>
      <c r="PP56" s="21">
        <f>SUM(PP42:PP54)</f>
        <v>193.52500000000001</v>
      </c>
      <c r="PQ56" s="22">
        <f>SUM(PQ42:PQ55)</f>
        <v>11.513556043956045</v>
      </c>
      <c r="PR56" s="44">
        <f>PG56+PI56+PM56+PO56+PQ56</f>
        <v>256.47314752747258</v>
      </c>
      <c r="PT56" s="20" t="s">
        <v>23</v>
      </c>
      <c r="PU56" s="21">
        <f>SUM(PU42:PU54)</f>
        <v>1348.1859999999999</v>
      </c>
      <c r="PV56" s="22">
        <f>SUM(PV42:PV55)</f>
        <v>380.41255811965812</v>
      </c>
      <c r="PW56" s="21">
        <f>SUM(PW42:PW54)</f>
        <v>1068.8010000000002</v>
      </c>
      <c r="PX56" s="22">
        <f>SUM(PX42:PX55,PZ42:PZ55)</f>
        <v>88.950669047619044</v>
      </c>
      <c r="PY56" s="22"/>
      <c r="PZ56" s="23"/>
      <c r="QA56" s="21">
        <f>SUM(QA42:QA54)</f>
        <v>1112.8559999999998</v>
      </c>
      <c r="QB56" s="22">
        <v>143.19999999999999</v>
      </c>
      <c r="QC56" s="21">
        <f>SUM(QC42:QC54)</f>
        <v>901.43100000000004</v>
      </c>
      <c r="QD56" s="22">
        <v>533.1</v>
      </c>
      <c r="QE56" s="21">
        <f>SUM(QE42:QE54)</f>
        <v>912.59950000000003</v>
      </c>
      <c r="QF56" s="22">
        <v>87.9</v>
      </c>
      <c r="QG56" s="44">
        <f>QF56+QD56+QB56+PX56+PV56</f>
        <v>1233.5632271672771</v>
      </c>
      <c r="QI56" s="20" t="s">
        <v>23</v>
      </c>
      <c r="QJ56" s="21">
        <f>SUM(QJ42:QJ54)</f>
        <v>133.22499999999999</v>
      </c>
      <c r="QK56" s="22">
        <f>SUM(QK42:QK55)</f>
        <v>20.14662222222222</v>
      </c>
      <c r="QL56" s="21">
        <f>SUM(QL42:QL54)</f>
        <v>156.053</v>
      </c>
      <c r="QM56" s="22">
        <f>SUM(QM42:QM55,QO42:QO55)</f>
        <v>11.255359523809522</v>
      </c>
      <c r="QN56" s="22"/>
      <c r="QO56" s="23"/>
      <c r="QP56" s="21">
        <f>SUM(QP42:QP54)</f>
        <v>133.34399999999999</v>
      </c>
      <c r="QQ56" s="22">
        <f>SUM(QQ42:QQ55)</f>
        <v>13.989125</v>
      </c>
      <c r="QR56" s="21">
        <f>SUM(QR42:QR54)</f>
        <v>104.93400000000001</v>
      </c>
      <c r="QS56" s="22">
        <f>SUM(QS42:QS55)</f>
        <v>30.679309523809525</v>
      </c>
      <c r="QT56" s="21">
        <f>SUM(QT42:QT54)</f>
        <v>147.5035</v>
      </c>
      <c r="QU56" s="22">
        <f>SUM(QU42:QU55)</f>
        <v>9.6438010989010987</v>
      </c>
      <c r="QV56" s="24">
        <f>QU56+QS56+QQ56+QM56+QK56</f>
        <v>85.714217368742368</v>
      </c>
      <c r="QX56" s="20" t="s">
        <v>23</v>
      </c>
      <c r="QY56" s="21">
        <f>SUM(QY42:QY54)</f>
        <v>80.99199999999999</v>
      </c>
      <c r="QZ56" s="22">
        <f>SUM(QZ42:QZ55)</f>
        <v>13.456744444444444</v>
      </c>
      <c r="RA56" s="21">
        <f>SUM(RA42:RA54)</f>
        <v>155.16400000000002</v>
      </c>
      <c r="RB56" s="22">
        <f>SUM(RB42:RB55,RD42:RD55)</f>
        <v>10.549264285714287</v>
      </c>
      <c r="RC56" s="22"/>
      <c r="RD56" s="23"/>
      <c r="RE56" s="21">
        <f>SUM(RE42:RE54)</f>
        <v>127.584</v>
      </c>
      <c r="RF56" s="22">
        <f>SUM(RF42:RF55)</f>
        <v>13.683875</v>
      </c>
      <c r="RG56" s="21">
        <f>SUM(RG42:RG54)</f>
        <v>91.497</v>
      </c>
      <c r="RH56" s="22">
        <f>SUM(RH42:RH55)</f>
        <v>21.356628571428576</v>
      </c>
      <c r="RI56" s="21">
        <f>SUM(RI42:RI54)</f>
        <v>129.87502999999998</v>
      </c>
      <c r="RJ56" s="22">
        <f>SUM(RJ42:RJ55)</f>
        <v>8.0389885274725259</v>
      </c>
      <c r="RK56" s="24">
        <f>RJ56+RH56+RF56+RB56+QZ56</f>
        <v>67.085500829059825</v>
      </c>
      <c r="RM56" s="20" t="s">
        <v>23</v>
      </c>
      <c r="RN56" s="21">
        <f>SUM(RN42:RN54)</f>
        <v>52.230000000000004</v>
      </c>
      <c r="RO56" s="22">
        <f>SUM(RO42:RO55)</f>
        <v>6.6381111111111109</v>
      </c>
      <c r="RP56" s="21">
        <f>SUM(RP42:RP54)</f>
        <v>148.04999999999998</v>
      </c>
      <c r="RQ56" s="22">
        <f>SUM(RQ42:RQ55,RS42:RS55)</f>
        <v>9.3105916666666655</v>
      </c>
      <c r="RR56" s="22"/>
      <c r="RS56" s="23"/>
      <c r="RT56" s="21">
        <f>SUM(RT42:RT54)</f>
        <v>152.72299999999998</v>
      </c>
      <c r="RU56" s="22">
        <f>SUM(RU42:RU55)</f>
        <v>14.992825</v>
      </c>
      <c r="RV56" s="21">
        <f>SUM(RV42:RV54)</f>
        <v>118.49</v>
      </c>
      <c r="RW56" s="22">
        <f>SUM(RW42:RW55)</f>
        <v>32.005485714285712</v>
      </c>
      <c r="RX56" s="21">
        <f>SUM(RX42:RX54)</f>
        <v>150.11150000000001</v>
      </c>
      <c r="RY56" s="22">
        <f>SUM(RY42:RY55)</f>
        <v>8.9338241758241743</v>
      </c>
      <c r="RZ56" s="24">
        <f>RY56+RW56+RU56+RQ56+RO56</f>
        <v>71.880837667887661</v>
      </c>
      <c r="SB56" s="20" t="s">
        <v>23</v>
      </c>
      <c r="SC56" s="21">
        <f>SUM(SC42:SC54)</f>
        <v>96.638000000000005</v>
      </c>
      <c r="SD56" s="22">
        <f>SUM(SD42:SD55)</f>
        <v>21.586488888888891</v>
      </c>
      <c r="SE56" s="21">
        <f>SUM(SE42:SE54)</f>
        <v>88.327999999999989</v>
      </c>
      <c r="SF56" s="22">
        <f>SUM(SF42:SF55,SH42:SH55)</f>
        <v>6.9628047619047617</v>
      </c>
      <c r="SG56" s="22"/>
      <c r="SH56" s="23"/>
      <c r="SI56" s="21">
        <f>SUM(SI42:SI54)</f>
        <v>113.959</v>
      </c>
      <c r="SJ56" s="22">
        <f>SUM(SJ42:SJ55)</f>
        <v>13.916541666666667</v>
      </c>
      <c r="SK56" s="21">
        <f>SUM(SK42:SK54)</f>
        <v>70.350999999999999</v>
      </c>
      <c r="SL56" s="22">
        <f>SUM(SL42:SL55)</f>
        <v>22.225861904761906</v>
      </c>
      <c r="SM56" s="21">
        <f>SUM(SM42:SM54)</f>
        <v>136.52799999999999</v>
      </c>
      <c r="SN56" s="22">
        <f>SUM(SN42:SN55)</f>
        <v>7.9978791208791211</v>
      </c>
      <c r="SO56" s="24">
        <f>SN56+SL56+SJ56+SF56+SD56</f>
        <v>72.689576343101351</v>
      </c>
      <c r="SQ56" s="20" t="s">
        <v>23</v>
      </c>
      <c r="SR56" s="21">
        <f>SUM(SR42:SR54)</f>
        <v>90.703999999999994</v>
      </c>
      <c r="SS56" s="22">
        <f>SUM(SS42:SS55)</f>
        <v>20.232841025641026</v>
      </c>
      <c r="ST56" s="21">
        <f>SUM(ST42:ST54)</f>
        <v>98.164999999999992</v>
      </c>
      <c r="SU56" s="22">
        <f>SUM(SU42:SU55,SW42:SW55)</f>
        <v>6.2402833333333332</v>
      </c>
      <c r="SV56" s="22"/>
      <c r="SW56" s="23"/>
      <c r="SX56" s="21">
        <f>SUM(SX42:SX54)</f>
        <v>46.224000000000004</v>
      </c>
      <c r="SY56" s="22">
        <f>SUM(SY42:SY55)</f>
        <v>7.2551499999999995</v>
      </c>
      <c r="SZ56" s="21">
        <f>SUM(SZ42:SZ54)</f>
        <v>54.832999999999998</v>
      </c>
      <c r="TA56" s="22">
        <f>SUM(TA42:TA55)</f>
        <v>18.282</v>
      </c>
      <c r="TB56" s="21">
        <f>SUM(TB42:TB54)</f>
        <v>121.43600000000001</v>
      </c>
      <c r="TC56" s="22">
        <f>SUM(TC42:TC55)</f>
        <v>9.9670714285714279</v>
      </c>
      <c r="TD56" s="24">
        <f>TC56+TA56+SY56+SU56+SS56</f>
        <v>61.977345787545786</v>
      </c>
      <c r="TH56" s="20" t="s">
        <v>23</v>
      </c>
      <c r="TI56" s="21">
        <f>SUM(TI42:TI54)</f>
        <v>453.78899999999999</v>
      </c>
      <c r="TJ56" s="22">
        <f>SUM(TJ42:TJ55)</f>
        <v>78.261532692307682</v>
      </c>
      <c r="TK56" s="21">
        <f>SUM(TK42:TK54)</f>
        <v>645.76</v>
      </c>
      <c r="TL56" s="22">
        <f>SUM(TL42:TL55,TN42:TN55)</f>
        <v>44.318303571428565</v>
      </c>
      <c r="TM56" s="22"/>
      <c r="TN56" s="22"/>
      <c r="TO56" s="21">
        <f>SUM(TO42:TO54)</f>
        <v>573.83399999999995</v>
      </c>
      <c r="TP56" s="22">
        <f>SUM(TP42:TP55)</f>
        <v>63.837516666666673</v>
      </c>
      <c r="TQ56" s="21">
        <f>SUM(TQ42:TQ54)</f>
        <v>440.10499999999996</v>
      </c>
      <c r="TR56" s="22">
        <f>SUM(TR42:TR55)</f>
        <v>124.5492857142857</v>
      </c>
      <c r="TS56" s="21">
        <f>SUM(TS42:TS54)</f>
        <v>685.4540300000001</v>
      </c>
      <c r="TT56" s="22">
        <f>SUM(TT42:TT55)</f>
        <v>44.581564351648353</v>
      </c>
      <c r="TU56" s="44">
        <f>TJ56+TL56+TP56+TR56+TT56</f>
        <v>355.54820299633695</v>
      </c>
      <c r="TW56" s="20" t="s">
        <v>23</v>
      </c>
      <c r="TX56" s="21">
        <f>SUM(TX42:TX54)</f>
        <v>1801.9750000000001</v>
      </c>
      <c r="TY56" s="22">
        <f>SUM(TY42:TY55)</f>
        <v>462.47336581196589</v>
      </c>
      <c r="TZ56" s="21">
        <f>SUM(TZ42:TZ54)</f>
        <v>1714.5610000000001</v>
      </c>
      <c r="UA56" s="22">
        <f>SUM(UA42:UA55,UC42:UC55)</f>
        <v>133.26897261904762</v>
      </c>
      <c r="UB56" s="22"/>
      <c r="UC56" s="23"/>
      <c r="UD56" s="21">
        <f>SUM(UD42:UD54)</f>
        <v>1686.69</v>
      </c>
      <c r="UE56" s="22">
        <f>SUM(UE42:UE55)</f>
        <v>196.32694325396824</v>
      </c>
      <c r="UF56" s="21">
        <f>SUM(UF42:UF54)</f>
        <v>1341.5360000000003</v>
      </c>
      <c r="UG56" s="22">
        <f>SUM(UG42:UG55)</f>
        <v>447.02148571428575</v>
      </c>
      <c r="UH56" s="21">
        <f>SUM(UH42:UH54)</f>
        <v>1598.0535300000001</v>
      </c>
      <c r="UI56" s="22">
        <f>SUM(UI42:UI55)</f>
        <v>99.391763252747253</v>
      </c>
      <c r="UJ56" s="44">
        <f>UI56+UG56+UE56+UA56+TY56</f>
        <v>1338.4825306520147</v>
      </c>
    </row>
    <row r="57" spans="18:556" x14ac:dyDescent="0.25">
      <c r="R57" s="25" t="s">
        <v>24</v>
      </c>
      <c r="S57" s="26"/>
      <c r="T57" s="27">
        <f>7.83+7.58+7.83+7.83+2</f>
        <v>33.07</v>
      </c>
      <c r="U57" s="22"/>
      <c r="V57" s="27">
        <v>4</v>
      </c>
      <c r="W57" s="28"/>
      <c r="X57" s="28"/>
      <c r="Y57" s="23"/>
      <c r="Z57" s="27">
        <v>6.83</v>
      </c>
      <c r="AA57" s="22"/>
      <c r="AB57" s="27"/>
      <c r="AC57" s="22"/>
      <c r="AD57" s="27">
        <v>4</v>
      </c>
      <c r="AE57" s="24">
        <f>AD57+AB57+Z57+V57+T57</f>
        <v>47.9</v>
      </c>
      <c r="AH57" s="25" t="s">
        <v>24</v>
      </c>
      <c r="AI57" s="26"/>
      <c r="AJ57" s="27">
        <f>7.83+6.83+7.83+7.83+7.83</f>
        <v>38.15</v>
      </c>
      <c r="AK57" s="22"/>
      <c r="AL57" s="27">
        <f>4.5+1.5</f>
        <v>6</v>
      </c>
      <c r="AM57" s="28"/>
      <c r="AN57" s="28"/>
      <c r="AO57" s="23"/>
      <c r="AP57" s="27">
        <v>5.33</v>
      </c>
      <c r="AQ57" s="22"/>
      <c r="AR57" s="27"/>
      <c r="AS57" s="22"/>
      <c r="AT57" s="27"/>
      <c r="AU57" s="24">
        <f>AT57+AR57+AP57+AL57+AJ57</f>
        <v>49.48</v>
      </c>
      <c r="AX57" s="25" t="s">
        <v>24</v>
      </c>
      <c r="AY57" s="26"/>
      <c r="AZ57" s="27"/>
      <c r="BA57" s="22"/>
      <c r="BB57" s="27"/>
      <c r="BC57" s="28"/>
      <c r="BD57" s="28"/>
      <c r="BE57" s="23"/>
      <c r="BF57" s="27"/>
      <c r="BG57" s="22"/>
      <c r="BH57" s="27"/>
      <c r="BI57" s="22"/>
      <c r="BJ57" s="27"/>
      <c r="BK57" s="24">
        <f>BJ57+BH57+BF57+BB57+AZ57</f>
        <v>0</v>
      </c>
      <c r="BN57" s="25" t="s">
        <v>24</v>
      </c>
      <c r="BO57" s="26"/>
      <c r="BP57" s="27"/>
      <c r="BQ57" s="22"/>
      <c r="BR57" s="27"/>
      <c r="BS57" s="28"/>
      <c r="BT57" s="28"/>
      <c r="BU57" s="23"/>
      <c r="BV57" s="27"/>
      <c r="BW57" s="22"/>
      <c r="BX57" s="27"/>
      <c r="BY57" s="22"/>
      <c r="BZ57" s="27"/>
      <c r="CA57" s="24">
        <f>BZ57+BX57+BV57+BR57+BP57</f>
        <v>0</v>
      </c>
      <c r="CC57" s="25" t="s">
        <v>24</v>
      </c>
      <c r="CD57" s="26"/>
      <c r="CE57" s="27"/>
      <c r="CF57" s="22"/>
      <c r="CG57" s="27"/>
      <c r="CH57" s="28"/>
      <c r="CI57" s="28"/>
      <c r="CJ57" s="23"/>
      <c r="CK57" s="27"/>
      <c r="CL57" s="22"/>
      <c r="CM57" s="27"/>
      <c r="CN57" s="22"/>
      <c r="CO57" s="27"/>
      <c r="CP57" s="24">
        <f>CO57+CM57+CK57+CG57+CE57</f>
        <v>0</v>
      </c>
      <c r="CR57" s="25" t="s">
        <v>24</v>
      </c>
      <c r="CS57" s="26"/>
      <c r="CT57" s="27">
        <f>T57+AJ57+AZ57+BP57+CE57</f>
        <v>71.22</v>
      </c>
      <c r="CU57" s="27"/>
      <c r="CV57" s="27">
        <f t="shared" ref="CV57" si="466">V57+AL57+BB57+BR57+CG57</f>
        <v>10</v>
      </c>
      <c r="CW57" s="27"/>
      <c r="CX57" s="27"/>
      <c r="CY57" s="27"/>
      <c r="CZ57" s="27">
        <f t="shared" ref="CZ57" si="467">Z57+AP57+BF57+BV57+CK57</f>
        <v>12.16</v>
      </c>
      <c r="DA57" s="27"/>
      <c r="DB57" s="27">
        <f t="shared" ref="DB57" si="468">AB57+AR57+BH57+BX57+CM57</f>
        <v>0</v>
      </c>
      <c r="DC57" s="27"/>
      <c r="DD57" s="27">
        <f t="shared" ref="DD57" si="469">AD57+AT57+BJ57+BZ57+CO57</f>
        <v>4</v>
      </c>
      <c r="DE57" s="24">
        <f>DD57+DB57+CZ57+CV57+CT57</f>
        <v>97.38</v>
      </c>
      <c r="DG57" s="25" t="s">
        <v>24</v>
      </c>
      <c r="DH57" s="26"/>
      <c r="DI57" s="27">
        <f>7.84+7.84+3.5+3.5+7.84+7.84</f>
        <v>38.36</v>
      </c>
      <c r="DJ57" s="22"/>
      <c r="DK57" s="27">
        <v>5.67</v>
      </c>
      <c r="DL57" s="28"/>
      <c r="DM57" s="28"/>
      <c r="DN57" s="23"/>
      <c r="DO57" s="27">
        <v>6.5</v>
      </c>
      <c r="DP57" s="22"/>
      <c r="DQ57" s="27">
        <f>4.33+4.33</f>
        <v>8.66</v>
      </c>
      <c r="DR57" s="22"/>
      <c r="DS57" s="27">
        <v>1.83</v>
      </c>
      <c r="DT57" s="24">
        <f>DS57+DQ57+DO57+DK57+DI57</f>
        <v>61.02</v>
      </c>
      <c r="DV57" s="25" t="s">
        <v>24</v>
      </c>
      <c r="DW57" s="26"/>
      <c r="DX57" s="27">
        <f>7.5+3+7.5+3+3+7.5+3</f>
        <v>34.5</v>
      </c>
      <c r="DY57" s="22"/>
      <c r="DZ57" s="27">
        <v>5.75</v>
      </c>
      <c r="EA57" s="28"/>
      <c r="EB57" s="28"/>
      <c r="EC57" s="23"/>
      <c r="ED57" s="27">
        <v>5.75</v>
      </c>
      <c r="EE57" s="22"/>
      <c r="EF57" s="27">
        <f>4.25+4.25+4.5+4.25</f>
        <v>17.25</v>
      </c>
      <c r="EG57" s="22"/>
      <c r="EH57" s="27"/>
      <c r="EI57" s="24">
        <f>EH57+EF57+ED57+DZ57+DX57</f>
        <v>63.25</v>
      </c>
      <c r="EK57" s="25" t="s">
        <v>24</v>
      </c>
      <c r="EL57" s="26"/>
      <c r="EM57" s="27">
        <f>7.83+7.33+7.83+3.5+3.5+3.5+3.5</f>
        <v>36.99</v>
      </c>
      <c r="EN57" s="22"/>
      <c r="EO57" s="27">
        <v>5.33</v>
      </c>
      <c r="EP57" s="28"/>
      <c r="EQ57" s="28"/>
      <c r="ER57" s="23"/>
      <c r="ES57" s="27">
        <v>6.25</v>
      </c>
      <c r="ET57" s="22"/>
      <c r="EU57" s="27">
        <f>4.33+4.33+4.33+4.33</f>
        <v>17.32</v>
      </c>
      <c r="EV57" s="22"/>
      <c r="EW57" s="27">
        <v>1.92</v>
      </c>
      <c r="EX57" s="24">
        <f>EW57+EU57+ES57+EO57+EM57</f>
        <v>67.81</v>
      </c>
      <c r="EZ57" s="25" t="s">
        <v>24</v>
      </c>
      <c r="FA57" s="26"/>
      <c r="FB57" s="27"/>
      <c r="FC57" s="22"/>
      <c r="FD57" s="27"/>
      <c r="FE57" s="28"/>
      <c r="FF57" s="28"/>
      <c r="FG57" s="23"/>
      <c r="FH57" s="27"/>
      <c r="FI57" s="22"/>
      <c r="FJ57" s="27"/>
      <c r="FK57" s="22"/>
      <c r="FL57" s="27"/>
      <c r="FM57" s="24">
        <f>FL57+FJ57+FH57+FD57+FB57</f>
        <v>0</v>
      </c>
      <c r="FO57" s="25" t="s">
        <v>24</v>
      </c>
      <c r="FP57" s="26"/>
      <c r="FQ57" s="27"/>
      <c r="FR57" s="22"/>
      <c r="FS57" s="27"/>
      <c r="FT57" s="28"/>
      <c r="FU57" s="28"/>
      <c r="FV57" s="23"/>
      <c r="FW57" s="27"/>
      <c r="FX57" s="22"/>
      <c r="FY57" s="27"/>
      <c r="FZ57" s="22"/>
      <c r="GA57" s="27"/>
      <c r="GB57" s="24">
        <f>GA57+FY57+FW57+FS57+FQ57</f>
        <v>0</v>
      </c>
      <c r="GD57" s="25" t="s">
        <v>24</v>
      </c>
      <c r="GE57" s="26"/>
      <c r="GF57" s="27">
        <f>DI57+DX57+EM57+FB57+FQ57</f>
        <v>109.85</v>
      </c>
      <c r="GG57" s="27"/>
      <c r="GH57" s="27">
        <f t="shared" ref="GH57" si="470">DK57+DZ57+EO57+FD57+FS57</f>
        <v>16.75</v>
      </c>
      <c r="GI57" s="27"/>
      <c r="GJ57" s="27"/>
      <c r="GK57" s="27"/>
      <c r="GL57" s="27">
        <f t="shared" ref="GL57" si="471">DO57+ED57+ES57+FH57+FW57</f>
        <v>18.5</v>
      </c>
      <c r="GM57" s="27"/>
      <c r="GN57" s="27">
        <f t="shared" ref="GN57" si="472">DQ57+EF57+EU57+FJ57+FY57</f>
        <v>43.230000000000004</v>
      </c>
      <c r="GO57" s="27"/>
      <c r="GP57" s="27">
        <f>DS57+EH57+EW57+FL57+GA57</f>
        <v>3.75</v>
      </c>
      <c r="GQ57" s="44">
        <f>GF57+GH57+GL57+GN57+GP57</f>
        <v>192.07999999999998</v>
      </c>
      <c r="GT57" s="25" t="s">
        <v>24</v>
      </c>
      <c r="GU57" s="26"/>
      <c r="GV57" s="27">
        <f>GF57+CT57</f>
        <v>181.07</v>
      </c>
      <c r="GW57" s="27">
        <f t="shared" ref="GW57" si="473">GG57+CU57</f>
        <v>0</v>
      </c>
      <c r="GX57" s="27">
        <f t="shared" ref="GX57" si="474">GH57+CV57</f>
        <v>26.75</v>
      </c>
      <c r="GY57" s="27">
        <f t="shared" ref="GY57" si="475">GI57+CW57</f>
        <v>0</v>
      </c>
      <c r="GZ57" s="27">
        <f t="shared" ref="GZ57" si="476">GJ57+CX57</f>
        <v>0</v>
      </c>
      <c r="HA57" s="27">
        <f t="shared" ref="HA57" si="477">GK57+CY57</f>
        <v>0</v>
      </c>
      <c r="HB57" s="27">
        <f t="shared" ref="HB57" si="478">GL57+CZ57</f>
        <v>30.66</v>
      </c>
      <c r="HC57" s="27">
        <f t="shared" ref="HC57" si="479">GM57+DA57</f>
        <v>0</v>
      </c>
      <c r="HD57" s="27">
        <f t="shared" ref="HD57" si="480">GN57+DB57</f>
        <v>43.230000000000004</v>
      </c>
      <c r="HE57" s="27">
        <f t="shared" ref="HE57" si="481">GO57+DC57</f>
        <v>0</v>
      </c>
      <c r="HF57" s="27">
        <f t="shared" ref="HF57" si="482">GP57+DD57</f>
        <v>7.75</v>
      </c>
      <c r="HG57" s="44">
        <f>GV57+GX57+HB57+HD57+HF57</f>
        <v>289.45999999999998</v>
      </c>
      <c r="HI57" s="25" t="s">
        <v>24</v>
      </c>
      <c r="HJ57" s="26"/>
      <c r="HK57" s="27">
        <v>34.83</v>
      </c>
      <c r="HL57" s="22"/>
      <c r="HM57" s="27">
        <v>4.92</v>
      </c>
      <c r="HN57" s="28"/>
      <c r="HO57" s="28"/>
      <c r="HP57" s="23"/>
      <c r="HQ57" s="27">
        <v>7.83</v>
      </c>
      <c r="HR57" s="22"/>
      <c r="HS57" s="27">
        <v>19</v>
      </c>
      <c r="HT57" s="22"/>
      <c r="HU57" s="27">
        <v>2.92</v>
      </c>
      <c r="HV57" s="24">
        <f>HU57+HS57+HQ57+HM57+HK57</f>
        <v>69.5</v>
      </c>
      <c r="HY57" s="25" t="s">
        <v>24</v>
      </c>
      <c r="HZ57" s="26"/>
      <c r="IA57" s="27">
        <v>23.86</v>
      </c>
      <c r="IB57" s="22"/>
      <c r="IC57" s="27">
        <f>4.09+3</f>
        <v>7.09</v>
      </c>
      <c r="ID57" s="28"/>
      <c r="IE57" s="28"/>
      <c r="IF57" s="23"/>
      <c r="IG57" s="27">
        <f>6.83+2.5</f>
        <v>9.33</v>
      </c>
      <c r="IH57" s="22"/>
      <c r="II57" s="27">
        <v>45.5</v>
      </c>
      <c r="IJ57" s="22"/>
      <c r="IK57" s="27">
        <f>3.75+3</f>
        <v>6.75</v>
      </c>
      <c r="IL57" s="24">
        <f>IK57+II57+IG57+IC57+IA57</f>
        <v>92.53</v>
      </c>
      <c r="IO57" s="25" t="s">
        <v>24</v>
      </c>
      <c r="IP57" s="26"/>
      <c r="IQ57" s="27">
        <v>19.670000000000002</v>
      </c>
      <c r="IR57" s="22"/>
      <c r="IS57" s="27">
        <f>3.92+2.42</f>
        <v>6.34</v>
      </c>
      <c r="IT57" s="28"/>
      <c r="IU57" s="28"/>
      <c r="IV57" s="23"/>
      <c r="IW57" s="27">
        <v>6.83</v>
      </c>
      <c r="IX57" s="22"/>
      <c r="IY57" s="27">
        <v>45.5</v>
      </c>
      <c r="IZ57" s="22"/>
      <c r="JA57" s="27">
        <f>3.5+4.5</f>
        <v>8</v>
      </c>
      <c r="JB57" s="24">
        <f>JA57+IY57+IW57+IS57+IQ57</f>
        <v>86.34</v>
      </c>
      <c r="JE57" s="25" t="s">
        <v>24</v>
      </c>
      <c r="JF57" s="26"/>
      <c r="JG57" s="27">
        <v>26.3</v>
      </c>
      <c r="JH57" s="22"/>
      <c r="JI57" s="27">
        <f>2+3.92</f>
        <v>5.92</v>
      </c>
      <c r="JJ57" s="28"/>
      <c r="JK57" s="28"/>
      <c r="JL57" s="23"/>
      <c r="JM57" s="27">
        <f>7+1.5</f>
        <v>8.5</v>
      </c>
      <c r="JN57" s="22"/>
      <c r="JO57" s="27">
        <v>40.5</v>
      </c>
      <c r="JP57" s="22"/>
      <c r="JQ57" s="27">
        <f>4.92+3</f>
        <v>7.92</v>
      </c>
      <c r="JR57" s="24">
        <f>JQ57+JO57+JM57+JI57+JG57</f>
        <v>89.14</v>
      </c>
      <c r="JT57" s="25" t="s">
        <v>24</v>
      </c>
      <c r="JU57" s="26"/>
      <c r="JV57" s="27">
        <v>9.5</v>
      </c>
      <c r="JW57" s="22"/>
      <c r="JX57" s="27">
        <f>2.92+3</f>
        <v>5.92</v>
      </c>
      <c r="JY57" s="28"/>
      <c r="JZ57" s="28"/>
      <c r="KA57" s="23"/>
      <c r="KB57" s="27">
        <f>6.83+4.5</f>
        <v>11.33</v>
      </c>
      <c r="KC57" s="22"/>
      <c r="KD57" s="27">
        <v>40</v>
      </c>
      <c r="KE57" s="22"/>
      <c r="KF57" s="27">
        <f>3.92+3</f>
        <v>6.92</v>
      </c>
      <c r="KG57" s="24">
        <f>KF57+KD57+KB57+JX57+JV57</f>
        <v>73.67</v>
      </c>
      <c r="KI57" s="25" t="s">
        <v>24</v>
      </c>
      <c r="KJ57" s="26"/>
      <c r="KK57" s="27"/>
      <c r="KL57" s="22"/>
      <c r="KM57" s="27"/>
      <c r="KN57" s="28"/>
      <c r="KO57" s="28"/>
      <c r="KP57" s="23"/>
      <c r="KQ57" s="27"/>
      <c r="KR57" s="22"/>
      <c r="KS57" s="27"/>
      <c r="KT57" s="22"/>
      <c r="KU57" s="27"/>
      <c r="KV57" s="24">
        <f>KU57+KS57+KQ57+KM57+KK57</f>
        <v>0</v>
      </c>
      <c r="KX57" s="25" t="s">
        <v>24</v>
      </c>
      <c r="KY57" s="26"/>
      <c r="KZ57" s="27">
        <f>HK57+IA57+IQ57+JG57+JV57</f>
        <v>114.16</v>
      </c>
      <c r="LA57" s="27"/>
      <c r="LB57" s="27">
        <f t="shared" ref="LB57" si="483">HM57+IC57+IS57+JI57+JX57</f>
        <v>30.190000000000005</v>
      </c>
      <c r="LC57" s="27"/>
      <c r="LD57" s="27"/>
      <c r="LE57" s="27"/>
      <c r="LF57" s="27">
        <f t="shared" ref="LF57" si="484">HQ57+IG57+IW57+JM57+KB57</f>
        <v>43.82</v>
      </c>
      <c r="LG57" s="27"/>
      <c r="LH57" s="27">
        <f t="shared" ref="LH57" si="485">HS57+II57+IY57+JO57+KD57</f>
        <v>190.5</v>
      </c>
      <c r="LI57" s="27"/>
      <c r="LJ57" s="27">
        <f t="shared" ref="LJ57" si="486">HU57+IK57+JA57+JQ57+KF57</f>
        <v>32.510000000000005</v>
      </c>
      <c r="LK57" s="44">
        <f>KZ57+LB57+LF57+LH57+LJ57</f>
        <v>411.17999999999995</v>
      </c>
      <c r="LN57" s="25" t="s">
        <v>24</v>
      </c>
      <c r="LO57" s="26"/>
      <c r="LP57" s="27">
        <f>KZ57+GV57</f>
        <v>295.23</v>
      </c>
      <c r="LQ57" s="27"/>
      <c r="LR57" s="27">
        <f t="shared" ref="LR57" si="487">LB57+GX57</f>
        <v>56.940000000000005</v>
      </c>
      <c r="LS57" s="27"/>
      <c r="LT57" s="27"/>
      <c r="LU57" s="27"/>
      <c r="LV57" s="27">
        <f t="shared" ref="LV57" si="488">LF57+HB57</f>
        <v>74.48</v>
      </c>
      <c r="LW57" s="27"/>
      <c r="LX57" s="27">
        <f t="shared" ref="LX57" si="489">LH57+HD57</f>
        <v>233.73000000000002</v>
      </c>
      <c r="LY57" s="27"/>
      <c r="LZ57" s="27">
        <f t="shared" ref="LZ57" si="490">LJ57+HF57</f>
        <v>40.260000000000005</v>
      </c>
      <c r="MA57" s="44">
        <f>LP57+LR57+LV57+LX57+LZ57</f>
        <v>700.6400000000001</v>
      </c>
      <c r="MC57" s="25" t="s">
        <v>24</v>
      </c>
      <c r="MD57" s="26"/>
      <c r="ME57" s="27">
        <f>3.75+4.75+6.75+5.75+6.25+3.25</f>
        <v>30.5</v>
      </c>
      <c r="MF57" s="22"/>
      <c r="MG57" s="27">
        <f>2.92</f>
        <v>2.92</v>
      </c>
      <c r="MH57" s="28"/>
      <c r="MI57" s="28"/>
      <c r="MJ57" s="23"/>
      <c r="MK57" s="27">
        <f>4.25</f>
        <v>4.25</v>
      </c>
      <c r="ML57" s="22"/>
      <c r="MM57" s="27">
        <f>6.5+6.5+6.5+5.5+6.5</f>
        <v>31.5</v>
      </c>
      <c r="MN57" s="22"/>
      <c r="MO57" s="27">
        <f>3.75</f>
        <v>3.75</v>
      </c>
      <c r="MP57" s="24">
        <f>MO57+MM57+MK57+MG57+ME57</f>
        <v>72.92</v>
      </c>
      <c r="MS57" s="25" t="s">
        <v>24</v>
      </c>
      <c r="MT57" s="26"/>
      <c r="MU57" s="27">
        <f>6+6+6+6+5.17+6</f>
        <v>35.17</v>
      </c>
      <c r="MV57" s="22"/>
      <c r="MW57" s="27">
        <f>6.75</f>
        <v>6.75</v>
      </c>
      <c r="MX57" s="28"/>
      <c r="MY57" s="28"/>
      <c r="MZ57" s="23"/>
      <c r="NA57" s="27">
        <f>1.33</f>
        <v>1.33</v>
      </c>
      <c r="NB57" s="22"/>
      <c r="NC57" s="27">
        <f>1+1+0.5+0.5</f>
        <v>3</v>
      </c>
      <c r="ND57" s="22"/>
      <c r="NE57" s="27"/>
      <c r="NF57" s="24">
        <f>NE57+NC57+NA57+MW57+MU57</f>
        <v>46.25</v>
      </c>
      <c r="NI57" s="25" t="s">
        <v>24</v>
      </c>
      <c r="NJ57" s="26"/>
      <c r="NK57" s="27">
        <f>6.67+1+6.67+6.67+5.67</f>
        <v>26.68</v>
      </c>
      <c r="NL57" s="22"/>
      <c r="NM57" s="27">
        <v>4.25</v>
      </c>
      <c r="NN57" s="28"/>
      <c r="NO57" s="28"/>
      <c r="NP57" s="23"/>
      <c r="NQ57" s="27">
        <f>5.33</f>
        <v>5.33</v>
      </c>
      <c r="NR57" s="22"/>
      <c r="NS57" s="27">
        <f>6.83+6.83+6.83+6.83</f>
        <v>27.32</v>
      </c>
      <c r="NT57" s="22"/>
      <c r="NU57" s="27">
        <v>1.33</v>
      </c>
      <c r="NV57" s="24">
        <f>NU57+NS57+NQ57+NM57+NK57</f>
        <v>64.91</v>
      </c>
      <c r="NY57" s="25" t="s">
        <v>24</v>
      </c>
      <c r="NZ57" s="26"/>
      <c r="OA57" s="27">
        <f>6.84+6.84+6.84+5.84</f>
        <v>26.36</v>
      </c>
      <c r="OB57" s="22"/>
      <c r="OC57" s="27">
        <v>4.17</v>
      </c>
      <c r="OD57" s="28"/>
      <c r="OE57" s="28"/>
      <c r="OF57" s="23"/>
      <c r="OG57" s="27">
        <f>6.34</f>
        <v>6.34</v>
      </c>
      <c r="OH57" s="22"/>
      <c r="OI57" s="27">
        <f>6.75+6.75+6.75+6.75+5.75</f>
        <v>32.75</v>
      </c>
      <c r="OJ57" s="22"/>
      <c r="OK57" s="27">
        <v>2.5</v>
      </c>
      <c r="OL57" s="24">
        <f>OK57+OI57+OG57+OC57+OA57</f>
        <v>72.12</v>
      </c>
      <c r="ON57" s="25" t="s">
        <v>24</v>
      </c>
      <c r="OO57" s="26"/>
      <c r="OP57" s="27">
        <f>6.83+6.83+4.83+6.83+6.33</f>
        <v>31.65</v>
      </c>
      <c r="OQ57" s="22"/>
      <c r="OR57" s="27">
        <v>3.17</v>
      </c>
      <c r="OS57" s="28"/>
      <c r="OT57" s="28"/>
      <c r="OU57" s="23"/>
      <c r="OV57" s="27">
        <f>4.84</f>
        <v>4.84</v>
      </c>
      <c r="OW57" s="22"/>
      <c r="OX57" s="27">
        <f>6.83+6.83+6.83+5.83</f>
        <v>26.32</v>
      </c>
      <c r="OY57" s="22"/>
      <c r="OZ57" s="27">
        <v>3.42</v>
      </c>
      <c r="PA57" s="24">
        <f>OZ57+OX57+OV57+OR57+OP57</f>
        <v>69.400000000000006</v>
      </c>
      <c r="PD57" s="24"/>
      <c r="PE57" s="25" t="s">
        <v>24</v>
      </c>
      <c r="PF57" s="26"/>
      <c r="PG57" s="27">
        <f>+OP57+OA57+NK57+MU57+ME57</f>
        <v>150.36000000000001</v>
      </c>
      <c r="PH57" s="27"/>
      <c r="PI57" s="27">
        <f>+OR57+OC57+NM57+MW57+MG57</f>
        <v>21.259999999999998</v>
      </c>
      <c r="PJ57" s="27"/>
      <c r="PK57" s="27"/>
      <c r="PL57" s="27"/>
      <c r="PM57" s="27">
        <f>+OV57+OG57+NQ57+NA57+MK57</f>
        <v>22.089999999999996</v>
      </c>
      <c r="PN57" s="27"/>
      <c r="PO57" s="27">
        <f>+OX57+OI57+NS57+NC57+MM57</f>
        <v>120.89</v>
      </c>
      <c r="PP57" s="27"/>
      <c r="PQ57" s="27">
        <f>+OZ57+OK57+NU57+NE57+MO57</f>
        <v>11</v>
      </c>
      <c r="PR57" s="44">
        <f>PG57+PI57+PM57+PO57+PQ57</f>
        <v>325.60000000000002</v>
      </c>
      <c r="PT57" s="25" t="s">
        <v>24</v>
      </c>
      <c r="PU57" s="26"/>
      <c r="PV57" s="27">
        <f>PG57+LP57</f>
        <v>445.59000000000003</v>
      </c>
      <c r="PW57" s="27"/>
      <c r="PX57" s="27">
        <f>PI57+LR57</f>
        <v>78.2</v>
      </c>
      <c r="PY57" s="27"/>
      <c r="PZ57" s="27"/>
      <c r="QA57" s="27"/>
      <c r="QB57" s="27">
        <f>PM57+LV57</f>
        <v>96.57</v>
      </c>
      <c r="QC57" s="27"/>
      <c r="QD57" s="27">
        <f>PO57+LX57</f>
        <v>354.62</v>
      </c>
      <c r="QE57" s="27"/>
      <c r="QF57" s="27">
        <f>PQ57+LZ57</f>
        <v>51.260000000000005</v>
      </c>
      <c r="QG57" s="44">
        <f>QF57+QD57+QB57+PX57+PV57</f>
        <v>1026.24</v>
      </c>
      <c r="QI57" s="25" t="s">
        <v>24</v>
      </c>
      <c r="QJ57" s="26"/>
      <c r="QK57" s="27">
        <v>23.32</v>
      </c>
      <c r="QL57" s="22"/>
      <c r="QM57" s="27">
        <v>6.5</v>
      </c>
      <c r="QN57" s="28"/>
      <c r="QO57" s="28"/>
      <c r="QP57" s="23"/>
      <c r="QQ57" s="27">
        <v>8.83</v>
      </c>
      <c r="QR57" s="22"/>
      <c r="QS57" s="27">
        <v>23.49</v>
      </c>
      <c r="QT57" s="22"/>
      <c r="QU57" s="27">
        <v>6.83</v>
      </c>
      <c r="QV57" s="24">
        <f>QU57+QS57+QQ57+QM57+QK57</f>
        <v>68.97</v>
      </c>
      <c r="QX57" s="25" t="s">
        <v>24</v>
      </c>
      <c r="QY57" s="26"/>
      <c r="QZ57" s="27">
        <v>21.35</v>
      </c>
      <c r="RA57" s="22"/>
      <c r="RB57" s="27">
        <v>7.84</v>
      </c>
      <c r="RC57" s="28"/>
      <c r="RD57" s="28"/>
      <c r="RE57" s="23"/>
      <c r="RF57" s="27">
        <v>9</v>
      </c>
      <c r="RG57" s="22"/>
      <c r="RH57" s="27">
        <v>26.71</v>
      </c>
      <c r="RI57" s="22"/>
      <c r="RJ57" s="27">
        <v>7</v>
      </c>
      <c r="RK57" s="24">
        <f>RJ57+RH57+RF57+RB57+QZ57</f>
        <v>71.900000000000006</v>
      </c>
      <c r="RM57" s="25" t="s">
        <v>24</v>
      </c>
      <c r="RN57" s="26"/>
      <c r="RO57" s="27">
        <v>11</v>
      </c>
      <c r="RP57" s="22"/>
      <c r="RQ57" s="27">
        <v>7.92</v>
      </c>
      <c r="RR57" s="28"/>
      <c r="RS57" s="28"/>
      <c r="RT57" s="23"/>
      <c r="RU57" s="27">
        <v>9</v>
      </c>
      <c r="RV57" s="22"/>
      <c r="RW57" s="27">
        <v>30.98</v>
      </c>
      <c r="RX57" s="22"/>
      <c r="RY57" s="27">
        <v>6.92</v>
      </c>
      <c r="RZ57" s="24">
        <f>RY57+RW57+RU57+RQ57+RO57</f>
        <v>65.819999999999993</v>
      </c>
      <c r="SB57" s="25" t="s">
        <v>24</v>
      </c>
      <c r="SC57" s="26"/>
      <c r="SD57" s="27">
        <v>26.33</v>
      </c>
      <c r="SE57" s="22"/>
      <c r="SF57" s="27">
        <v>5.5</v>
      </c>
      <c r="SG57" s="28"/>
      <c r="SH57" s="28"/>
      <c r="SI57" s="23"/>
      <c r="SJ57" s="27">
        <v>10.83</v>
      </c>
      <c r="SK57" s="22"/>
      <c r="SL57" s="27">
        <v>24.45</v>
      </c>
      <c r="SM57" s="22"/>
      <c r="SN57" s="27">
        <v>3.33</v>
      </c>
      <c r="SO57" s="24">
        <f>SN57+SL57+SJ57+SF57+SD57</f>
        <v>70.44</v>
      </c>
      <c r="SQ57" s="25" t="s">
        <v>24</v>
      </c>
      <c r="SR57" s="26"/>
      <c r="SS57" s="27">
        <v>18.489999999999998</v>
      </c>
      <c r="ST57" s="22"/>
      <c r="SU57" s="27">
        <v>3.5</v>
      </c>
      <c r="SV57" s="28"/>
      <c r="SW57" s="28"/>
      <c r="SX57" s="23"/>
      <c r="SY57" s="27">
        <v>6</v>
      </c>
      <c r="SZ57" s="22"/>
      <c r="TA57" s="27">
        <v>27.32</v>
      </c>
      <c r="TB57" s="22"/>
      <c r="TC57" s="27">
        <v>6</v>
      </c>
      <c r="TD57" s="24">
        <f>TC57+TA57+SY57+SU57+SS57</f>
        <v>61.31</v>
      </c>
      <c r="TH57" s="25" t="s">
        <v>24</v>
      </c>
      <c r="TI57" s="26"/>
      <c r="TJ57" s="27">
        <f>+SS57+SD57+RO57+QZ57+QK57</f>
        <v>100.48999999999998</v>
      </c>
      <c r="TK57" s="27"/>
      <c r="TL57" s="27">
        <f>+SU57+SF57+RQ57+RB57+QM57</f>
        <v>31.26</v>
      </c>
      <c r="TM57" s="27"/>
      <c r="TN57" s="27"/>
      <c r="TO57" s="27"/>
      <c r="TP57" s="27">
        <f>+SY57+SJ57+RU57+RF57+QQ57</f>
        <v>43.66</v>
      </c>
      <c r="TQ57" s="27"/>
      <c r="TR57" s="27">
        <f>+TA57+SL57+RW57+RH57+QS57</f>
        <v>132.95000000000002</v>
      </c>
      <c r="TS57" s="27"/>
      <c r="TT57" s="27">
        <f>+TC57+SN57+RY57+RJ57+QU57</f>
        <v>30.08</v>
      </c>
      <c r="TU57" s="44">
        <f>TJ57+TL57+TP57+TR57+TT57</f>
        <v>338.44</v>
      </c>
      <c r="TW57" s="25" t="s">
        <v>24</v>
      </c>
      <c r="TX57" s="26"/>
      <c r="TY57" s="27">
        <f>TJ57+PV57</f>
        <v>546.08000000000004</v>
      </c>
      <c r="TZ57" s="27"/>
      <c r="UA57" s="27">
        <f>TL57+PX57</f>
        <v>109.46000000000001</v>
      </c>
      <c r="UB57" s="27"/>
      <c r="UC57" s="27"/>
      <c r="UD57" s="27"/>
      <c r="UE57" s="27">
        <f>TP57+QB57</f>
        <v>140.22999999999999</v>
      </c>
      <c r="UF57" s="27"/>
      <c r="UG57" s="27">
        <f>TR57+QD57</f>
        <v>487.57000000000005</v>
      </c>
      <c r="UH57" s="27"/>
      <c r="UI57" s="27">
        <f>TT57+QF57</f>
        <v>81.34</v>
      </c>
      <c r="UJ57" s="44">
        <f>UI57+UG57+UE57+UA57+TY57</f>
        <v>1364.6800000000003</v>
      </c>
    </row>
    <row r="58" spans="18:556" x14ac:dyDescent="0.25">
      <c r="R58" s="29" t="s">
        <v>25</v>
      </c>
      <c r="T58" s="30">
        <f>T56/T57</f>
        <v>0.74269963480728518</v>
      </c>
      <c r="V58" s="30">
        <f>V56/V57</f>
        <v>1.3496592261904763</v>
      </c>
      <c r="W58" s="31"/>
      <c r="X58" s="31"/>
      <c r="Z58" s="30">
        <f>Z56/Z57</f>
        <v>1.6828111273792092</v>
      </c>
      <c r="AB58" s="30" t="e">
        <f>AB56/AB57</f>
        <v>#DIV/0!</v>
      </c>
      <c r="AD58" s="30">
        <f>AD56/AD57</f>
        <v>1.0284285714285712</v>
      </c>
      <c r="AE58" s="38">
        <f>AE56/AE57</f>
        <v>0.9512949501785618</v>
      </c>
      <c r="AH58" s="29" t="s">
        <v>25</v>
      </c>
      <c r="AJ58" s="30">
        <f>AJ56/AJ57</f>
        <v>1.1638284773330645</v>
      </c>
      <c r="AL58" s="30">
        <f>AL56/AL57</f>
        <v>1.110411111111111</v>
      </c>
      <c r="AM58" s="31"/>
      <c r="AN58" s="31"/>
      <c r="AP58" s="30">
        <f>AP56/AP57</f>
        <v>1.6004924953095685</v>
      </c>
      <c r="AR58" s="30" t="e">
        <f>AR56/AR57</f>
        <v>#DIV/0!</v>
      </c>
      <c r="AT58" s="30" t="e">
        <f>AT56/AT57</f>
        <v>#DIV/0!</v>
      </c>
      <c r="AU58" s="38">
        <f>AU56/AU57</f>
        <v>1.2043886030097632</v>
      </c>
      <c r="AX58" s="29" t="s">
        <v>25</v>
      </c>
      <c r="AZ58" s="30" t="e">
        <f>AZ56/AZ57</f>
        <v>#DIV/0!</v>
      </c>
      <c r="BB58" s="30" t="e">
        <f>BB56/BB57</f>
        <v>#DIV/0!</v>
      </c>
      <c r="BC58" s="31"/>
      <c r="BD58" s="31"/>
      <c r="BF58" s="30" t="e">
        <f>BF56/BF57</f>
        <v>#DIV/0!</v>
      </c>
      <c r="BH58" s="30" t="e">
        <f>BH56/BH57</f>
        <v>#DIV/0!</v>
      </c>
      <c r="BJ58" s="30" t="e">
        <f>BJ56/BJ57</f>
        <v>#DIV/0!</v>
      </c>
      <c r="BK58" s="38" t="e">
        <f>BK56/BK57</f>
        <v>#DIV/0!</v>
      </c>
      <c r="BN58" s="29" t="s">
        <v>25</v>
      </c>
      <c r="BP58" s="30" t="e">
        <f>BP56/BP57</f>
        <v>#DIV/0!</v>
      </c>
      <c r="BR58" s="30" t="e">
        <f>BR56/BR57</f>
        <v>#DIV/0!</v>
      </c>
      <c r="BS58" s="31"/>
      <c r="BT58" s="31"/>
      <c r="BV58" s="30" t="e">
        <f>BV56/BV57</f>
        <v>#DIV/0!</v>
      </c>
      <c r="BX58" s="30" t="e">
        <f>BX56/BX57</f>
        <v>#DIV/0!</v>
      </c>
      <c r="BZ58" s="30" t="e">
        <f>BZ56/BZ57</f>
        <v>#DIV/0!</v>
      </c>
      <c r="CA58" s="38" t="e">
        <f>CA56/CA57</f>
        <v>#DIV/0!</v>
      </c>
      <c r="CC58" s="29" t="s">
        <v>25</v>
      </c>
      <c r="CE58" s="30" t="e">
        <f>CE56/CE57</f>
        <v>#DIV/0!</v>
      </c>
      <c r="CG58" s="30" t="e">
        <f>CG56/CG57</f>
        <v>#DIV/0!</v>
      </c>
      <c r="CH58" s="31"/>
      <c r="CI58" s="31"/>
      <c r="CK58" s="30" t="e">
        <f>CK56/CK57</f>
        <v>#DIV/0!</v>
      </c>
      <c r="CM58" s="30" t="e">
        <f>CM56/CM57</f>
        <v>#DIV/0!</v>
      </c>
      <c r="CO58" s="30" t="e">
        <f>CO56/CO57</f>
        <v>#DIV/0!</v>
      </c>
      <c r="CP58" s="38" t="e">
        <f>CP56/CP57</f>
        <v>#DIV/0!</v>
      </c>
      <c r="CR58" s="29" t="s">
        <v>25</v>
      </c>
      <c r="CT58" s="30">
        <f>CT56/CT57</f>
        <v>0.96828325376766833</v>
      </c>
      <c r="CV58" s="30">
        <f>CV56/CV57</f>
        <v>1.2061103571428569</v>
      </c>
      <c r="CW58" s="31"/>
      <c r="CX58" s="31"/>
      <c r="CZ58" s="30">
        <f>CZ56/CZ57</f>
        <v>1.6467290296052632</v>
      </c>
      <c r="DB58" s="30" t="e">
        <f>DB56/DB57</f>
        <v>#DIV/0!</v>
      </c>
      <c r="DD58" s="30">
        <f>DD56/DD57</f>
        <v>1.0284285714285712</v>
      </c>
      <c r="DE58">
        <f>DE56/DE57</f>
        <v>1.0798950111981536</v>
      </c>
      <c r="DG58" s="29" t="s">
        <v>25</v>
      </c>
      <c r="DI58" s="30">
        <f>DI56/DI57</f>
        <v>0.92602662696184612</v>
      </c>
      <c r="DK58" s="30">
        <f>DK56/DK57</f>
        <v>1.3357018980431681</v>
      </c>
      <c r="DL58" s="31"/>
      <c r="DM58" s="31"/>
      <c r="DO58" s="30">
        <f>DO56/DO57</f>
        <v>1.2924923076923078</v>
      </c>
      <c r="DQ58" s="30">
        <f>DQ56/DQ57</f>
        <v>1.6610469591993842</v>
      </c>
      <c r="DS58" s="30">
        <f>DS56/DS57</f>
        <v>0.74107908484957663</v>
      </c>
      <c r="DT58" s="38">
        <f>DT56/DT57</f>
        <v>1.1018985998705764</v>
      </c>
      <c r="DV58" s="29" t="s">
        <v>25</v>
      </c>
      <c r="DX58" s="30">
        <f>DX56/DX57</f>
        <v>0.81585209959122995</v>
      </c>
      <c r="DZ58" s="30">
        <f>DZ56/DZ57</f>
        <v>1.0779855072463769</v>
      </c>
      <c r="EA58" s="31"/>
      <c r="EB58" s="31"/>
      <c r="ED58" s="30">
        <f>ED56/ED57</f>
        <v>1.0705664596273292</v>
      </c>
      <c r="EF58" s="30">
        <f>EF56/EF57</f>
        <v>1.0581352657004832</v>
      </c>
      <c r="EH58" s="30" t="e">
        <f>EH56/EH57</f>
        <v>#DIV/0!</v>
      </c>
      <c r="EI58" s="38">
        <f>EI56/EI57</f>
        <v>0.9289154874111395</v>
      </c>
      <c r="EK58" s="29" t="s">
        <v>25</v>
      </c>
      <c r="EM58" s="30">
        <f>EM56/EM57</f>
        <v>0.83021232349699492</v>
      </c>
      <c r="EO58" s="30">
        <f>EO56/EO57</f>
        <v>1.3313235951040829</v>
      </c>
      <c r="EP58" s="31"/>
      <c r="EQ58" s="31"/>
      <c r="ES58" s="30">
        <f>ES56/ES57</f>
        <v>1.1958960000000001</v>
      </c>
      <c r="EU58" s="30">
        <f>EU56/EU57</f>
        <v>0.86542340261739792</v>
      </c>
      <c r="EW58" s="30">
        <f>EW56/EW57</f>
        <v>0.93022321428571442</v>
      </c>
      <c r="EX58" s="38">
        <f>EX56/EX57</f>
        <v>0.91513081422829246</v>
      </c>
      <c r="EZ58" s="29" t="s">
        <v>25</v>
      </c>
      <c r="FB58" s="30" t="e">
        <f>FB56/FB57</f>
        <v>#DIV/0!</v>
      </c>
      <c r="FD58" s="30" t="e">
        <f>FD56/FD57</f>
        <v>#DIV/0!</v>
      </c>
      <c r="FE58" s="31"/>
      <c r="FF58" s="31"/>
      <c r="FH58" s="30" t="e">
        <f>FH56/FH57</f>
        <v>#DIV/0!</v>
      </c>
      <c r="FJ58" s="30" t="e">
        <f>FJ56/FJ57</f>
        <v>#DIV/0!</v>
      </c>
      <c r="FL58" s="30" t="e">
        <f>FL56/FL57</f>
        <v>#DIV/0!</v>
      </c>
      <c r="FM58" s="38" t="e">
        <f>FM56/FM57</f>
        <v>#DIV/0!</v>
      </c>
      <c r="FO58" s="29" t="s">
        <v>25</v>
      </c>
      <c r="FQ58" s="30" t="e">
        <f>FQ56/FQ57</f>
        <v>#DIV/0!</v>
      </c>
      <c r="FS58" s="30" t="e">
        <f>FS56/FS57</f>
        <v>#DIV/0!</v>
      </c>
      <c r="FT58" s="31"/>
      <c r="FU58" s="31"/>
      <c r="FW58" s="30" t="e">
        <f>FW56/FW57</f>
        <v>#DIV/0!</v>
      </c>
      <c r="FY58" s="30" t="e">
        <f>FY56/FY57</f>
        <v>#DIV/0!</v>
      </c>
      <c r="GA58" s="30" t="e">
        <f>GA56/GA57</f>
        <v>#DIV/0!</v>
      </c>
      <c r="GB58" s="38" t="e">
        <f>GB56/GB57</f>
        <v>#DIV/0!</v>
      </c>
      <c r="GD58" s="29" t="s">
        <v>25</v>
      </c>
      <c r="GF58" s="30">
        <f>GF56/GF57</f>
        <v>0.87041889873137024</v>
      </c>
      <c r="GG58" s="30"/>
      <c r="GH58" s="30">
        <f>GH56/GH57</f>
        <v>1.2458388770433546</v>
      </c>
      <c r="GI58" s="30"/>
      <c r="GJ58" s="30"/>
      <c r="GK58" s="30"/>
      <c r="GL58" s="30">
        <f t="shared" ref="GL58" si="491">GL56/GL57</f>
        <v>1.1908814671814671</v>
      </c>
      <c r="GM58" s="30"/>
      <c r="GN58" s="30">
        <f t="shared" ref="GN58" si="492">GN56/GN57</f>
        <v>1.101703292466651</v>
      </c>
      <c r="GO58" s="30"/>
      <c r="GP58" s="30">
        <f t="shared" ref="GP58:GQ58" si="493">GP56/GP57</f>
        <v>0.8379208791208792</v>
      </c>
      <c r="GQ58" s="30">
        <f t="shared" si="493"/>
        <v>0.98544075900151484</v>
      </c>
      <c r="GT58" s="29" t="s">
        <v>25</v>
      </c>
      <c r="GV58" s="30">
        <f>GV56/GV57</f>
        <v>0.90891174329803037</v>
      </c>
      <c r="GW58" s="30"/>
      <c r="GX58" s="30">
        <f>GX56/GX57</f>
        <v>1.2309870939029817</v>
      </c>
      <c r="GY58" s="30"/>
      <c r="GZ58" s="30"/>
      <c r="HA58" s="30"/>
      <c r="HB58" s="30">
        <f t="shared" ref="HB58" si="494">HB56/HB57</f>
        <v>1.3716742381884259</v>
      </c>
      <c r="HC58" s="30"/>
      <c r="HD58" s="30">
        <f t="shared" ref="HD58" si="495">HD56/HD57</f>
        <v>1.101703292466651</v>
      </c>
      <c r="HE58" s="30"/>
      <c r="HF58" s="30">
        <f t="shared" ref="HF58:HG58" si="496">HF56/HF57</f>
        <v>0.9362474299893655</v>
      </c>
      <c r="HG58" s="30">
        <f t="shared" si="496"/>
        <v>1.0172170150607587</v>
      </c>
      <c r="HI58" s="29" t="s">
        <v>25</v>
      </c>
      <c r="HK58" s="30">
        <f>HK56/HK57</f>
        <v>1.0893367295606746</v>
      </c>
      <c r="HM58" s="30">
        <f>HM56/HM57</f>
        <v>1.2568723383662406</v>
      </c>
      <c r="HN58" s="31"/>
      <c r="HO58" s="31"/>
      <c r="HQ58" s="30">
        <f>HQ56/HQ57</f>
        <v>0.99094295444870151</v>
      </c>
      <c r="HS58" s="30">
        <f>HS56/HS57</f>
        <v>0.67049999999999998</v>
      </c>
      <c r="HU58" s="30">
        <f>HU56/HU57</f>
        <v>1.3085518590998044</v>
      </c>
      <c r="HV58" s="38">
        <f>HV56/HV57</f>
        <v>0.98481963967287711</v>
      </c>
      <c r="HY58" s="29" t="s">
        <v>25</v>
      </c>
      <c r="IA58" s="30">
        <f>IA56/IA57</f>
        <v>0.77211124723278957</v>
      </c>
      <c r="IC58" s="30">
        <f>IC56/IC57</f>
        <v>0.81842484384444913</v>
      </c>
      <c r="ID58" s="31"/>
      <c r="IE58" s="31"/>
      <c r="IG58" s="30">
        <f>IG56/IG57</f>
        <v>1.3482181136120044</v>
      </c>
      <c r="II58" s="30">
        <f>II56/II57</f>
        <v>0.7196851909994767</v>
      </c>
      <c r="IK58" s="30">
        <f>IK56/IK57</f>
        <v>1.006332275132275</v>
      </c>
      <c r="IL58" s="38">
        <f>IL56/IL57</f>
        <v>0.82505674429320797</v>
      </c>
      <c r="IO58" s="29" t="s">
        <v>25</v>
      </c>
      <c r="IQ58" s="30">
        <f>IQ56/IQ57</f>
        <v>0.83074576668882705</v>
      </c>
      <c r="IS58" s="30">
        <f>IS56/IS57</f>
        <v>0.98317335135947115</v>
      </c>
      <c r="IT58" s="31"/>
      <c r="IU58" s="31"/>
      <c r="IW58" s="30">
        <f>IW56/IW57</f>
        <v>1.3706015129331381</v>
      </c>
      <c r="IY58" s="30">
        <f>IY56/IY57</f>
        <v>1.0772241758241758</v>
      </c>
      <c r="JA58" s="30">
        <f>JA56/JA57</f>
        <v>1.1465607142857142</v>
      </c>
      <c r="JB58" s="38">
        <f>JB56/JB57</f>
        <v>1.0437975715312406</v>
      </c>
      <c r="JE58" s="29" t="s">
        <v>25</v>
      </c>
      <c r="JG58" s="30">
        <f>JG56/JG57</f>
        <v>0.79651161808196025</v>
      </c>
      <c r="JI58" s="30">
        <f>JI56/JI57</f>
        <v>1.4329880550193053</v>
      </c>
      <c r="JJ58" s="31"/>
      <c r="JK58" s="31"/>
      <c r="JM58" s="30">
        <f>JM56/JM57</f>
        <v>1.3039425770308124</v>
      </c>
      <c r="JO58" s="30">
        <f>JO56/JO57</f>
        <v>1.0414365667254555</v>
      </c>
      <c r="JQ58" s="30">
        <f>JQ56/JQ57</f>
        <v>1.2255439005439006</v>
      </c>
      <c r="JR58" s="38">
        <f>JR56/JR57</f>
        <v>1.0365665850428583</v>
      </c>
      <c r="JT58" s="29" t="s">
        <v>25</v>
      </c>
      <c r="JV58" s="30">
        <f>JV56/JV57</f>
        <v>1.0156350877192981</v>
      </c>
      <c r="JX58" s="30">
        <f>JX56/JX57</f>
        <v>1.333548503861004</v>
      </c>
      <c r="JY58" s="31"/>
      <c r="JZ58" s="31"/>
      <c r="KB58" s="30">
        <f>KB56/KB57</f>
        <v>1.595189761694616</v>
      </c>
      <c r="KD58" s="30">
        <f>KD56/KD57</f>
        <v>0.56937750000000009</v>
      </c>
      <c r="KF58" s="30">
        <f>KF56/KF57</f>
        <v>0.94627421711236737</v>
      </c>
      <c r="KG58" s="38">
        <f>KG56/KG57</f>
        <v>0.88149800541072421</v>
      </c>
      <c r="KI58" s="29" t="s">
        <v>25</v>
      </c>
      <c r="KK58" s="30" t="e">
        <f>KK56/KK57</f>
        <v>#DIV/0!</v>
      </c>
      <c r="KM58" s="30" t="e">
        <f>KM56/KM57</f>
        <v>#DIV/0!</v>
      </c>
      <c r="KN58" s="31"/>
      <c r="KO58" s="31"/>
      <c r="KQ58" s="30" t="e">
        <f>KQ56/KQ57</f>
        <v>#DIV/0!</v>
      </c>
      <c r="KS58" s="30" t="e">
        <f>KS56/KS57</f>
        <v>#DIV/0!</v>
      </c>
      <c r="KU58" s="30" t="e">
        <f>KU56/KU57</f>
        <v>#DIV/0!</v>
      </c>
      <c r="KV58" s="38" t="e">
        <f>KV56/KV57</f>
        <v>#DIV/0!</v>
      </c>
      <c r="KX58" s="29" t="s">
        <v>25</v>
      </c>
      <c r="KZ58" s="30">
        <f>KZ56/KZ57</f>
        <v>0.86060796924694083</v>
      </c>
      <c r="LA58" s="30"/>
      <c r="LB58" s="30">
        <f>LB56/LB57</f>
        <v>1.1459973343428131</v>
      </c>
      <c r="LC58" s="30"/>
      <c r="LD58" s="30"/>
      <c r="LE58" s="30"/>
      <c r="LF58" s="30">
        <f t="shared" ref="LF58" si="497">LF56/LF57</f>
        <v>1.3431350655278085</v>
      </c>
      <c r="LG58" s="30"/>
      <c r="LH58" s="30">
        <f t="shared" ref="LH58" si="498">LH56/LH57</f>
        <v>0.83701919760030008</v>
      </c>
      <c r="LI58" s="30"/>
      <c r="LJ58" s="30">
        <f t="shared" ref="LJ58:LK58" si="499">LJ56/LJ57</f>
        <v>1.1086042840579906</v>
      </c>
      <c r="LK58" s="30">
        <f t="shared" si="499"/>
        <v>0.941664784965347</v>
      </c>
      <c r="LN58" s="29" t="s">
        <v>25</v>
      </c>
      <c r="LP58" s="30">
        <f>LP56/LP57</f>
        <v>0.89023356409648446</v>
      </c>
      <c r="LQ58" s="30"/>
      <c r="LR58" s="30">
        <f>LR56/LR57</f>
        <v>1.1859249084249084</v>
      </c>
      <c r="LS58" s="30"/>
      <c r="LT58" s="30"/>
      <c r="LU58" s="30"/>
      <c r="LV58" s="30">
        <f t="shared" ref="LV58" si="500">LV56/LV57</f>
        <v>1.3548833339726869</v>
      </c>
      <c r="LW58" s="30"/>
      <c r="LX58" s="30">
        <f t="shared" ref="LX58" si="501">LX56/LX57</f>
        <v>0.88597437417614544</v>
      </c>
      <c r="LY58" s="30"/>
      <c r="LZ58" s="30">
        <f t="shared" ref="LZ58:MA58" si="502">LZ56/LZ57</f>
        <v>1.0754258037044921</v>
      </c>
      <c r="MA58" s="30">
        <f t="shared" si="502"/>
        <v>0.97287817347216599</v>
      </c>
      <c r="MC58" s="29" t="s">
        <v>25</v>
      </c>
      <c r="ME58" s="30">
        <f>ME56/ME57</f>
        <v>0.48367686703096535</v>
      </c>
      <c r="MG58" s="30">
        <f>MG56/MG57</f>
        <v>0.83438763861709064</v>
      </c>
      <c r="MH58" s="31"/>
      <c r="MI58" s="31"/>
      <c r="MK58" s="30">
        <f>MK56/MK57</f>
        <v>0.80779999999999996</v>
      </c>
      <c r="MM58" s="30">
        <f>MM56/MM57</f>
        <v>0.72986757369614519</v>
      </c>
      <c r="MO58" s="30">
        <f>MO56/MO57</f>
        <v>1.3980753113553115</v>
      </c>
      <c r="MP58" s="38">
        <f>MP56/MP57</f>
        <v>0.66998515274571235</v>
      </c>
      <c r="MS58" s="29" t="s">
        <v>25</v>
      </c>
      <c r="MU58" s="30">
        <f>MU56/MU57</f>
        <v>0.64639560231257698</v>
      </c>
      <c r="MW58" s="30">
        <f>MW56/MW57</f>
        <v>0.89523139329806012</v>
      </c>
      <c r="MX58" s="31"/>
      <c r="MY58" s="31"/>
      <c r="NA58" s="30">
        <f>NA56/NA57</f>
        <v>1.2030075187969924</v>
      </c>
      <c r="NC58" s="30">
        <f>NC56/NC57</f>
        <v>1.2</v>
      </c>
      <c r="NE58" s="30" t="e">
        <f>NE56/NE57</f>
        <v>#DIV/0!</v>
      </c>
      <c r="NF58" s="38">
        <f>NF56/NF57</f>
        <v>0.73462800514800519</v>
      </c>
      <c r="NI58" s="29" t="s">
        <v>25</v>
      </c>
      <c r="NK58" s="30">
        <f>NK56/NK57</f>
        <v>0.78887556221889055</v>
      </c>
      <c r="NM58" s="30">
        <f>NM56/NM57</f>
        <v>0.83184257703081221</v>
      </c>
      <c r="NN58" s="31"/>
      <c r="NO58" s="31"/>
      <c r="NQ58" s="30">
        <f>NQ56/NQ57</f>
        <v>1.2586250335030824</v>
      </c>
      <c r="NS58" s="30">
        <f>NS56/NS57</f>
        <v>0.6402081154570175</v>
      </c>
      <c r="NU58" s="30">
        <f>NU56/NU57</f>
        <v>1.4178302900107411</v>
      </c>
      <c r="NV58" s="38">
        <f>NV56/NV57</f>
        <v>0.78057621908723451</v>
      </c>
      <c r="NY58" s="29" t="s">
        <v>25</v>
      </c>
      <c r="OA58" s="30">
        <f>OA56/OA57</f>
        <v>1.1408583323606085</v>
      </c>
      <c r="OC58" s="30">
        <f>OC56/OC57</f>
        <v>1.3766067146282974</v>
      </c>
      <c r="OD58" s="31"/>
      <c r="OE58" s="31"/>
      <c r="OG58" s="30">
        <f>OG56/OG57</f>
        <v>0.79183228180862242</v>
      </c>
      <c r="OI58" s="30">
        <f>OI56/OI57</f>
        <v>0.63348498727735369</v>
      </c>
      <c r="OK58" s="30">
        <f>OK56/OK57</f>
        <v>1.0074742857142858</v>
      </c>
      <c r="OL58" s="38">
        <f>OL56/OL57</f>
        <v>0.88878274203149399</v>
      </c>
      <c r="ON58" s="29" t="s">
        <v>25</v>
      </c>
      <c r="OP58" s="30">
        <f>OP56/OP57</f>
        <v>0.71967999351885603</v>
      </c>
      <c r="OR58" s="30">
        <f>OR56/OR57</f>
        <v>1.1574447949526814</v>
      </c>
      <c r="OS58" s="31"/>
      <c r="OT58" s="31"/>
      <c r="OV58" s="30">
        <f>OV56/OV57</f>
        <v>1.984586776859504</v>
      </c>
      <c r="OX58" s="30">
        <f>OX56/OX57</f>
        <v>0.94536329425387189</v>
      </c>
      <c r="OZ58" s="30">
        <f>OZ56/OZ57</f>
        <v>0.54572328256538793</v>
      </c>
      <c r="PA58" s="38">
        <f>PA56/PA57</f>
        <v>0.90490932746408248</v>
      </c>
      <c r="PD58" s="38"/>
      <c r="PE58" s="29" t="s">
        <v>25</v>
      </c>
      <c r="PG58" s="30">
        <f>PG56/PG57</f>
        <v>0.71467371044535843</v>
      </c>
      <c r="PH58" s="30"/>
      <c r="PI58" s="30">
        <f>PI56/PI57</f>
        <v>1.0077189445863013</v>
      </c>
      <c r="PJ58" s="30"/>
      <c r="PK58" s="30"/>
      <c r="PL58" s="30"/>
      <c r="PM58" s="30">
        <f t="shared" ref="PM58" si="503">PM56/PM57</f>
        <v>1.1936277996938931</v>
      </c>
      <c r="PN58" s="30"/>
      <c r="PO58" s="30">
        <f t="shared" ref="PO58" si="504">PO56/PO57</f>
        <v>0.74207882805699021</v>
      </c>
      <c r="PP58" s="30"/>
      <c r="PQ58" s="30">
        <f t="shared" ref="PQ58:PR58" si="505">PQ56/PQ57</f>
        <v>1.0466869130869132</v>
      </c>
      <c r="PR58" s="30">
        <f t="shared" si="505"/>
        <v>0.78769394203769216</v>
      </c>
      <c r="PT58" s="29" t="s">
        <v>25</v>
      </c>
      <c r="PV58" s="30">
        <f>PV56/PV57</f>
        <v>0.85372777243577747</v>
      </c>
      <c r="PW58" s="30"/>
      <c r="PX58" s="30">
        <f>PX56/PX57</f>
        <v>1.1374765862866885</v>
      </c>
      <c r="PY58" s="30"/>
      <c r="PZ58" s="30"/>
      <c r="QA58" s="30"/>
      <c r="QB58" s="30">
        <f t="shared" ref="QB58" si="506">QB56/QB57</f>
        <v>1.482862172517345</v>
      </c>
      <c r="QC58" s="30"/>
      <c r="QD58" s="30">
        <f t="shared" ref="QD58" si="507">QD56/QD57</f>
        <v>1.5032993062997011</v>
      </c>
      <c r="QE58" s="30"/>
      <c r="QF58" s="30">
        <f t="shared" ref="QF58:QG58" si="508">QF56/QF57</f>
        <v>1.7147873585641826</v>
      </c>
      <c r="QG58" s="30">
        <f t="shared" si="508"/>
        <v>1.2020221655434178</v>
      </c>
      <c r="QI58" s="29" t="s">
        <v>25</v>
      </c>
      <c r="QK58" s="30">
        <f>QK56/QK57</f>
        <v>0.86392033542976931</v>
      </c>
      <c r="QM58" s="30">
        <f>QM56/QM57</f>
        <v>1.7315937728937727</v>
      </c>
      <c r="QN58" s="31"/>
      <c r="QO58" s="31"/>
      <c r="QQ58" s="30">
        <f>QQ56/QQ57</f>
        <v>1.5842723669309173</v>
      </c>
      <c r="QS58" s="30">
        <f>QS56/QS57</f>
        <v>1.3060583024184558</v>
      </c>
      <c r="QU58" s="30">
        <f>QU56/QU57</f>
        <v>1.411976734831786</v>
      </c>
      <c r="QV58" s="38">
        <f>QV56/QV57</f>
        <v>1.2427753714476202</v>
      </c>
      <c r="QX58" s="29" t="s">
        <v>25</v>
      </c>
      <c r="QZ58" s="30">
        <f>QZ56/QZ57</f>
        <v>0.63029247983346337</v>
      </c>
      <c r="RB58" s="30">
        <f>RB56/RB57</f>
        <v>1.345569424198251</v>
      </c>
      <c r="RC58" s="31"/>
      <c r="RD58" s="31"/>
      <c r="RF58" s="30">
        <f>RF56/RF57</f>
        <v>1.5204305555555555</v>
      </c>
      <c r="RH58" s="30">
        <f>RH56/RH57</f>
        <v>0.79957426325078906</v>
      </c>
      <c r="RJ58" s="30">
        <f>RJ56/RJ57</f>
        <v>1.1484269324960752</v>
      </c>
      <c r="RK58" s="38">
        <f>RK56/RK57</f>
        <v>0.93303895450709062</v>
      </c>
      <c r="RM58" s="29" t="s">
        <v>25</v>
      </c>
      <c r="RO58" s="30">
        <f>RO56/RO57</f>
        <v>0.60346464646464648</v>
      </c>
      <c r="RQ58" s="30">
        <f>RQ56/RQ57</f>
        <v>1.1755797558922558</v>
      </c>
      <c r="RR58" s="31"/>
      <c r="RS58" s="31"/>
      <c r="RU58" s="30">
        <f>RU56/RU57</f>
        <v>1.6658694444444444</v>
      </c>
      <c r="RW58" s="30">
        <f>RW56/RW57</f>
        <v>1.033101540164161</v>
      </c>
      <c r="RY58" s="30">
        <f>RY56/RY57</f>
        <v>1.2910150543098518</v>
      </c>
      <c r="RZ58" s="38">
        <f>RZ56/RZ57</f>
        <v>1.0920820065008761</v>
      </c>
      <c r="SB58" s="29" t="s">
        <v>25</v>
      </c>
      <c r="SD58" s="30">
        <f>SD56/SD57</f>
        <v>0.81984386209224813</v>
      </c>
      <c r="SF58" s="30">
        <f>SF56/SF57</f>
        <v>1.2659645021645021</v>
      </c>
      <c r="SG58" s="31"/>
      <c r="SH58" s="31"/>
      <c r="SJ58" s="30">
        <f>SJ56/SJ57</f>
        <v>1.2849992305324716</v>
      </c>
      <c r="SL58" s="30">
        <f>SL56/SL57</f>
        <v>0.90903320673872834</v>
      </c>
      <c r="SN58" s="30">
        <f>SN56/SN57</f>
        <v>2.4017655017655017</v>
      </c>
      <c r="SO58" s="38">
        <f>SO56/SO57</f>
        <v>1.0319360639281849</v>
      </c>
      <c r="SQ58" s="29" t="s">
        <v>25</v>
      </c>
      <c r="SS58" s="30">
        <f>SS56/SS57</f>
        <v>1.0942585735879409</v>
      </c>
      <c r="SU58" s="30">
        <f>SU56/SU57</f>
        <v>1.7829380952380951</v>
      </c>
      <c r="SV58" s="31"/>
      <c r="SW58" s="31"/>
      <c r="SY58" s="30">
        <f>SY56/SY57</f>
        <v>1.2091916666666667</v>
      </c>
      <c r="TA58" s="30">
        <f>TA56/TA57</f>
        <v>0.66918008784773064</v>
      </c>
      <c r="TC58" s="30">
        <f>TC56/TC57</f>
        <v>1.6611785714285714</v>
      </c>
      <c r="TD58" s="38">
        <f>TD56/TD57</f>
        <v>1.0108847787888726</v>
      </c>
      <c r="TH58" s="29" t="s">
        <v>25</v>
      </c>
      <c r="TJ58" s="30">
        <f>TJ56/TJ57</f>
        <v>0.77879921079020498</v>
      </c>
      <c r="TK58" s="30"/>
      <c r="TL58" s="30">
        <f>TL56/TL57</f>
        <v>1.4177320400329034</v>
      </c>
      <c r="TM58" s="30"/>
      <c r="TN58" s="30"/>
      <c r="TO58" s="30"/>
      <c r="TP58" s="30">
        <f t="shared" ref="TP58" si="509">TP56/TP57</f>
        <v>1.462151091769736</v>
      </c>
      <c r="TQ58" s="30"/>
      <c r="TR58" s="30">
        <f t="shared" ref="TR58" si="510">TR56/TR57</f>
        <v>0.93681298017514614</v>
      </c>
      <c r="TS58" s="30"/>
      <c r="TT58" s="30">
        <f t="shared" ref="TT58:TU58" si="511">TT56/TT57</f>
        <v>1.4820998787117139</v>
      </c>
      <c r="TU58" s="30">
        <f t="shared" si="511"/>
        <v>1.0505501802279191</v>
      </c>
      <c r="TW58" s="29" t="s">
        <v>25</v>
      </c>
      <c r="TY58" s="30">
        <f>TY56/TY57</f>
        <v>0.84689672907260083</v>
      </c>
      <c r="TZ58" s="30"/>
      <c r="UA58" s="30">
        <f>UA56/UA57</f>
        <v>1.2175129967024265</v>
      </c>
      <c r="UB58" s="30"/>
      <c r="UC58" s="30"/>
      <c r="UD58" s="30"/>
      <c r="UE58" s="30">
        <f t="shared" ref="UE58" si="512">UE56/UE57</f>
        <v>1.4000352510444858</v>
      </c>
      <c r="UF58" s="30"/>
      <c r="UG58" s="30">
        <f t="shared" ref="UG58" si="513">UG56/UG57</f>
        <v>0.91683550200850272</v>
      </c>
      <c r="UH58" s="30"/>
      <c r="UI58" s="30">
        <f t="shared" ref="UI58:UJ58" si="514">UI56/UI57</f>
        <v>1.2219297178847708</v>
      </c>
      <c r="UJ58" s="30">
        <f t="shared" si="514"/>
        <v>0.98080321441804263</v>
      </c>
    </row>
    <row r="59" spans="18:556" x14ac:dyDescent="0.25">
      <c r="R59" s="32"/>
      <c r="S59" s="35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H59" s="32"/>
      <c r="AI59" s="35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X59" s="32"/>
      <c r="AY59" s="35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N59" s="32"/>
      <c r="BO59" s="35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C59" s="32"/>
      <c r="CD59" s="35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R59" s="32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G59" s="32"/>
      <c r="DH59" s="35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V59" s="32"/>
      <c r="DW59" s="35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K59" s="32"/>
      <c r="EL59" s="35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Z59" s="32"/>
      <c r="FA59" s="35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O59" s="32"/>
      <c r="FP59" s="35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D59" s="32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T59" s="32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I59" s="32"/>
      <c r="HJ59" s="35"/>
      <c r="HK59" s="39"/>
      <c r="HL59" s="39"/>
      <c r="HM59" s="39"/>
      <c r="HN59" s="39"/>
      <c r="HO59" s="39"/>
      <c r="HP59" s="39"/>
      <c r="HQ59" s="39"/>
      <c r="HR59" s="39"/>
      <c r="HS59" s="39"/>
      <c r="HT59" s="39"/>
      <c r="HU59" s="39"/>
      <c r="HY59" s="32"/>
      <c r="HZ59" s="35"/>
      <c r="IA59" s="39"/>
      <c r="IB59" s="39"/>
      <c r="IC59" s="39"/>
      <c r="ID59" s="39"/>
      <c r="IE59" s="39"/>
      <c r="IF59" s="39"/>
      <c r="IG59" s="39"/>
      <c r="IH59" s="39"/>
      <c r="II59" s="39"/>
      <c r="IJ59" s="39"/>
      <c r="IK59" s="39"/>
      <c r="IO59" s="32"/>
      <c r="IP59" s="35"/>
      <c r="IQ59" s="39"/>
      <c r="IR59" s="39"/>
      <c r="IS59" s="39"/>
      <c r="IT59" s="39"/>
      <c r="IU59" s="39"/>
      <c r="IV59" s="39"/>
      <c r="IW59" s="39"/>
      <c r="IX59" s="39"/>
      <c r="IY59" s="39"/>
      <c r="IZ59" s="39"/>
      <c r="JA59" s="39"/>
      <c r="JE59" s="32"/>
      <c r="JF59" s="35"/>
      <c r="JG59" s="39"/>
      <c r="JH59" s="39"/>
      <c r="JI59" s="39"/>
      <c r="JJ59" s="39"/>
      <c r="JK59" s="39"/>
      <c r="JL59" s="39"/>
      <c r="JM59" s="39"/>
      <c r="JN59" s="39"/>
      <c r="JO59" s="39"/>
      <c r="JP59" s="39"/>
      <c r="JQ59" s="39"/>
      <c r="JT59" s="32"/>
      <c r="JU59" s="35"/>
      <c r="JV59" s="39"/>
      <c r="JW59" s="39"/>
      <c r="JX59" s="39"/>
      <c r="JY59" s="39"/>
      <c r="JZ59" s="39"/>
      <c r="KA59" s="39"/>
      <c r="KB59" s="39"/>
      <c r="KC59" s="39"/>
      <c r="KD59" s="39"/>
      <c r="KE59" s="39"/>
      <c r="KF59" s="39"/>
      <c r="KI59" s="32"/>
      <c r="KJ59" s="35"/>
      <c r="KK59" s="39"/>
      <c r="KL59" s="39"/>
      <c r="KM59" s="39"/>
      <c r="KN59" s="39"/>
      <c r="KO59" s="39"/>
      <c r="KP59" s="39"/>
      <c r="KQ59" s="39"/>
      <c r="KR59" s="39"/>
      <c r="KS59" s="39"/>
      <c r="KT59" s="39"/>
      <c r="KU59" s="39"/>
      <c r="KX59" s="32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N59" s="32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C59" s="32"/>
      <c r="MD59" s="35"/>
      <c r="ME59" s="39"/>
      <c r="MF59" s="39"/>
      <c r="MG59" s="39"/>
      <c r="MH59" s="39"/>
      <c r="MI59" s="39"/>
      <c r="MJ59" s="39"/>
      <c r="MK59" s="39"/>
      <c r="ML59" s="39"/>
      <c r="MM59" s="39"/>
      <c r="MN59" s="39"/>
      <c r="MO59" s="39"/>
      <c r="MS59" s="32"/>
      <c r="MT59" s="35"/>
      <c r="MU59" s="39"/>
      <c r="MV59" s="39"/>
      <c r="MW59" s="39"/>
      <c r="MX59" s="39"/>
      <c r="MY59" s="39"/>
      <c r="MZ59" s="39"/>
      <c r="NA59" s="39"/>
      <c r="NB59" s="39"/>
      <c r="NC59" s="39"/>
      <c r="ND59" s="39"/>
      <c r="NE59" s="39"/>
      <c r="NI59" s="32"/>
      <c r="NJ59" s="35"/>
      <c r="NK59" s="39"/>
      <c r="NL59" s="39"/>
      <c r="NM59" s="39"/>
      <c r="NN59" s="39"/>
      <c r="NO59" s="39"/>
      <c r="NP59" s="39"/>
      <c r="NQ59" s="39"/>
      <c r="NR59" s="39"/>
      <c r="NS59" s="39"/>
      <c r="NT59" s="39"/>
      <c r="NU59" s="39"/>
      <c r="NY59" s="32"/>
      <c r="NZ59" s="35"/>
      <c r="OA59" s="39"/>
      <c r="OB59" s="39"/>
      <c r="OC59" s="39"/>
      <c r="OD59" s="39"/>
      <c r="OE59" s="39"/>
      <c r="OF59" s="39"/>
      <c r="OG59" s="39"/>
      <c r="OH59" s="39"/>
      <c r="OI59" s="39"/>
      <c r="OJ59" s="39"/>
      <c r="OK59" s="39"/>
      <c r="ON59" s="32"/>
      <c r="OO59" s="35"/>
      <c r="OP59" s="39"/>
      <c r="OQ59" s="39"/>
      <c r="OR59" s="39"/>
      <c r="OS59" s="39"/>
      <c r="OT59" s="39"/>
      <c r="OU59" s="39"/>
      <c r="OV59" s="39"/>
      <c r="OW59" s="39"/>
      <c r="OX59" s="39"/>
      <c r="OY59" s="39"/>
      <c r="OZ59" s="39"/>
      <c r="PE59" s="32"/>
      <c r="PG59" s="33"/>
      <c r="PH59" s="33"/>
      <c r="PI59" s="33"/>
      <c r="PJ59" s="33"/>
      <c r="PK59" s="33"/>
      <c r="PL59" s="33"/>
      <c r="PM59" s="33"/>
      <c r="PN59" s="33"/>
      <c r="PO59" s="33"/>
      <c r="PP59" s="33"/>
      <c r="PQ59" s="33"/>
      <c r="PT59" s="32"/>
      <c r="PV59" s="33"/>
      <c r="PW59" s="33"/>
      <c r="PX59" s="33"/>
      <c r="PY59" s="33"/>
      <c r="PZ59" s="33"/>
      <c r="QA59" s="33"/>
      <c r="QB59" s="33"/>
      <c r="QC59" s="33"/>
      <c r="QD59" s="33"/>
      <c r="QE59" s="33"/>
      <c r="QF59" s="33"/>
      <c r="QI59" s="32"/>
      <c r="QJ59" s="35"/>
      <c r="QK59" s="39"/>
      <c r="QL59" s="39"/>
      <c r="QM59" s="39"/>
      <c r="QN59" s="39"/>
      <c r="QO59" s="39"/>
      <c r="QP59" s="39"/>
      <c r="QQ59" s="39"/>
      <c r="QR59" s="39"/>
      <c r="QS59" s="39"/>
      <c r="QT59" s="39"/>
      <c r="QU59" s="39"/>
      <c r="QX59" s="32"/>
      <c r="QY59" s="35"/>
      <c r="QZ59" s="39"/>
      <c r="RA59" s="39"/>
      <c r="RB59" s="39"/>
      <c r="RC59" s="39"/>
      <c r="RD59" s="39"/>
      <c r="RE59" s="39"/>
      <c r="RF59" s="39"/>
      <c r="RG59" s="39"/>
      <c r="RH59" s="39"/>
      <c r="RI59" s="39"/>
      <c r="RJ59" s="39"/>
      <c r="RM59" s="32"/>
      <c r="RN59" s="35"/>
      <c r="RO59" s="39"/>
      <c r="RP59" s="39"/>
      <c r="RQ59" s="39"/>
      <c r="RR59" s="39"/>
      <c r="RS59" s="39"/>
      <c r="RT59" s="39"/>
      <c r="RU59" s="39"/>
      <c r="RV59" s="39"/>
      <c r="RW59" s="39"/>
      <c r="RX59" s="39"/>
      <c r="RY59" s="39"/>
      <c r="SB59" s="32"/>
      <c r="SC59" s="35"/>
      <c r="SD59" s="39"/>
      <c r="SE59" s="39"/>
      <c r="SF59" s="39"/>
      <c r="SG59" s="39"/>
      <c r="SH59" s="39"/>
      <c r="SI59" s="39"/>
      <c r="SJ59" s="39"/>
      <c r="SK59" s="39"/>
      <c r="SL59" s="39"/>
      <c r="SM59" s="39"/>
      <c r="SN59" s="39"/>
      <c r="SQ59" s="32"/>
      <c r="SR59" s="35"/>
      <c r="SS59" s="39"/>
      <c r="ST59" s="39"/>
      <c r="SU59" s="39"/>
      <c r="SV59" s="39"/>
      <c r="SW59" s="39"/>
      <c r="SX59" s="39"/>
      <c r="SY59" s="39"/>
      <c r="SZ59" s="39"/>
      <c r="TA59" s="39"/>
      <c r="TB59" s="39"/>
      <c r="TC59" s="39"/>
      <c r="TH59" s="32"/>
      <c r="TJ59" s="33"/>
      <c r="TK59" s="33"/>
      <c r="TL59" s="33"/>
      <c r="TM59" s="33"/>
      <c r="TN59" s="33"/>
      <c r="TO59" s="33"/>
      <c r="TP59" s="33"/>
      <c r="TQ59" s="33"/>
      <c r="TR59" s="33"/>
      <c r="TS59" s="33"/>
      <c r="TT59" s="33"/>
      <c r="TW59" s="32"/>
      <c r="TY59" s="33"/>
      <c r="TZ59" s="33"/>
      <c r="UA59" s="33"/>
      <c r="UB59" s="33"/>
      <c r="UC59" s="33"/>
      <c r="UD59" s="33"/>
      <c r="UE59" s="33"/>
      <c r="UF59" s="33"/>
      <c r="UG59" s="33"/>
      <c r="UH59" s="33"/>
      <c r="UI59" s="33"/>
    </row>
    <row r="60" spans="18:556" x14ac:dyDescent="0.25">
      <c r="R60" s="25" t="s">
        <v>26</v>
      </c>
      <c r="S60" s="40">
        <f>AE57/$B$17</f>
        <v>101.09547738693468</v>
      </c>
      <c r="T60" s="35"/>
      <c r="U60" s="35"/>
      <c r="V60" s="35"/>
      <c r="W60" s="35"/>
      <c r="X60" s="35"/>
      <c r="Y60" s="26"/>
      <c r="Z60" s="35"/>
      <c r="AA60" s="36"/>
      <c r="AB60" s="35"/>
      <c r="AC60" s="35"/>
      <c r="AD60" s="35"/>
      <c r="AH60" s="25" t="s">
        <v>26</v>
      </c>
      <c r="AI60" s="40">
        <f>AU57/$B$17</f>
        <v>104.43015075376884</v>
      </c>
      <c r="AJ60" s="35"/>
      <c r="AK60" s="35"/>
      <c r="AL60" s="35"/>
      <c r="AM60" s="35"/>
      <c r="AN60" s="35"/>
      <c r="AO60" s="26"/>
      <c r="AP60" s="35"/>
      <c r="AQ60" s="36"/>
      <c r="AR60" s="35"/>
      <c r="AS60" s="35"/>
      <c r="AT60" s="35"/>
      <c r="AX60" s="25" t="s">
        <v>26</v>
      </c>
      <c r="AY60" s="40">
        <f>BK57/$B$17</f>
        <v>0</v>
      </c>
      <c r="AZ60" s="35"/>
      <c r="BA60" s="35"/>
      <c r="BB60" s="35"/>
      <c r="BC60" s="35"/>
      <c r="BD60" s="35"/>
      <c r="BE60" s="26"/>
      <c r="BF60" s="35"/>
      <c r="BG60" s="36"/>
      <c r="BH60" s="35"/>
      <c r="BI60" s="35"/>
      <c r="BJ60" s="35"/>
      <c r="BN60" s="25" t="s">
        <v>26</v>
      </c>
      <c r="BO60" s="40">
        <f>CA57/$B$17</f>
        <v>0</v>
      </c>
      <c r="BP60" s="35"/>
      <c r="BQ60" s="35"/>
      <c r="BR60" s="35"/>
      <c r="BS60" s="35"/>
      <c r="BT60" s="35"/>
      <c r="BU60" s="26"/>
      <c r="BV60" s="35"/>
      <c r="BW60" s="36"/>
      <c r="BX60" s="35"/>
      <c r="BY60" s="35"/>
      <c r="BZ60" s="35"/>
      <c r="CC60" s="25" t="s">
        <v>26</v>
      </c>
      <c r="CD60" s="40">
        <f>CP57/$B$17</f>
        <v>0</v>
      </c>
      <c r="CE60" s="35"/>
      <c r="CF60" s="35"/>
      <c r="CG60" s="35"/>
      <c r="CH60" s="35"/>
      <c r="CI60" s="35"/>
      <c r="CJ60" s="26"/>
      <c r="CK60" s="35"/>
      <c r="CL60" s="36"/>
      <c r="CM60" s="35"/>
      <c r="CN60" s="35"/>
      <c r="CO60" s="35"/>
      <c r="CR60" s="25" t="s">
        <v>26</v>
      </c>
      <c r="CS60" s="34">
        <f>DE57/$B$17</f>
        <v>205.5256281407035</v>
      </c>
      <c r="CY60" s="26"/>
      <c r="CZ60" s="35"/>
      <c r="DA60" s="36"/>
      <c r="DG60" s="25" t="s">
        <v>26</v>
      </c>
      <c r="DH60" s="40">
        <f>DT57/$B$17</f>
        <v>128.78592964824122</v>
      </c>
      <c r="DI60" s="35"/>
      <c r="DJ60" s="35"/>
      <c r="DK60" s="35"/>
      <c r="DL60" s="35"/>
      <c r="DM60" s="35"/>
      <c r="DN60" s="26"/>
      <c r="DO60" s="35"/>
      <c r="DP60" s="36"/>
      <c r="DQ60" s="35"/>
      <c r="DR60" s="35"/>
      <c r="DS60" s="35"/>
      <c r="DV60" s="25" t="s">
        <v>26</v>
      </c>
      <c r="DW60" s="40">
        <f>EI57/$B$17</f>
        <v>133.4924623115578</v>
      </c>
      <c r="DX60" s="35"/>
      <c r="DY60" s="35"/>
      <c r="DZ60" s="35"/>
      <c r="EA60" s="35"/>
      <c r="EB60" s="35"/>
      <c r="EC60" s="26"/>
      <c r="ED60" s="35"/>
      <c r="EE60" s="36"/>
      <c r="EF60" s="35"/>
      <c r="EG60" s="35"/>
      <c r="EH60" s="35"/>
      <c r="EK60" s="25" t="s">
        <v>26</v>
      </c>
      <c r="EL60" s="40">
        <f>EX57/$B$17</f>
        <v>143.11658291457289</v>
      </c>
      <c r="EM60" s="35"/>
      <c r="EN60" s="35"/>
      <c r="EO60" s="35"/>
      <c r="EP60" s="35"/>
      <c r="EQ60" s="35"/>
      <c r="ER60" s="26"/>
      <c r="ES60" s="35"/>
      <c r="ET60" s="36"/>
      <c r="EU60" s="35"/>
      <c r="EV60" s="35"/>
      <c r="EW60" s="35"/>
      <c r="EZ60" s="25" t="s">
        <v>26</v>
      </c>
      <c r="FA60" s="40">
        <f>FM57/$B$17</f>
        <v>0</v>
      </c>
      <c r="FB60" s="35"/>
      <c r="FC60" s="35"/>
      <c r="FD60" s="35"/>
      <c r="FE60" s="35"/>
      <c r="FF60" s="35"/>
      <c r="FG60" s="26"/>
      <c r="FH60" s="35"/>
      <c r="FI60" s="36"/>
      <c r="FJ60" s="35"/>
      <c r="FK60" s="35"/>
      <c r="FL60" s="35"/>
      <c r="FO60" s="25" t="s">
        <v>26</v>
      </c>
      <c r="FP60" s="40">
        <f>GB57/$B$17</f>
        <v>0</v>
      </c>
      <c r="FQ60" s="35"/>
      <c r="FR60" s="35"/>
      <c r="FS60" s="35"/>
      <c r="FT60" s="35"/>
      <c r="FU60" s="35"/>
      <c r="FV60" s="26"/>
      <c r="FW60" s="35"/>
      <c r="FX60" s="36"/>
      <c r="FY60" s="35"/>
      <c r="FZ60" s="35"/>
      <c r="GA60" s="35"/>
      <c r="GD60" s="25" t="s">
        <v>26</v>
      </c>
      <c r="GE60" s="34">
        <f>GQ57/$B$17</f>
        <v>405.39497487437183</v>
      </c>
      <c r="GK60" s="26"/>
      <c r="GL60" s="35"/>
      <c r="GM60" s="36"/>
      <c r="GT60" s="25" t="s">
        <v>26</v>
      </c>
      <c r="GU60" s="34">
        <f>HG57/$B$17</f>
        <v>610.92060301507536</v>
      </c>
      <c r="HA60" s="26"/>
      <c r="HB60" s="35"/>
      <c r="HC60" s="36"/>
      <c r="HI60" s="25" t="s">
        <v>26</v>
      </c>
      <c r="HJ60" s="40">
        <f>HV57/$B$17</f>
        <v>146.68341708542715</v>
      </c>
      <c r="HK60" s="35"/>
      <c r="HL60" s="35"/>
      <c r="HM60" s="35"/>
      <c r="HN60" s="35"/>
      <c r="HO60" s="35"/>
      <c r="HP60" s="26"/>
      <c r="HQ60" s="35"/>
      <c r="HR60" s="36"/>
      <c r="HS60" s="35"/>
      <c r="HT60" s="35"/>
      <c r="HU60" s="35"/>
      <c r="HY60" s="25" t="s">
        <v>26</v>
      </c>
      <c r="HZ60" s="40">
        <f>IL57/$B$17</f>
        <v>195.28944723618091</v>
      </c>
      <c r="IA60" s="35"/>
      <c r="IB60" s="35"/>
      <c r="IC60" s="35"/>
      <c r="ID60" s="35"/>
      <c r="IE60" s="35"/>
      <c r="IF60" s="26"/>
      <c r="IG60" s="35"/>
      <c r="IH60" s="36"/>
      <c r="II60" s="35"/>
      <c r="IJ60" s="35"/>
      <c r="IK60" s="35"/>
      <c r="IO60" s="25" t="s">
        <v>26</v>
      </c>
      <c r="IP60" s="40">
        <f>JB57/$B$17</f>
        <v>182.22512562814072</v>
      </c>
      <c r="IQ60" s="35"/>
      <c r="IR60" s="35"/>
      <c r="IS60" s="35"/>
      <c r="IT60" s="35"/>
      <c r="IU60" s="35"/>
      <c r="IV60" s="26"/>
      <c r="IW60" s="35"/>
      <c r="IX60" s="36"/>
      <c r="IY60" s="35"/>
      <c r="IZ60" s="35"/>
      <c r="JA60" s="35"/>
      <c r="JE60" s="25" t="s">
        <v>26</v>
      </c>
      <c r="JF60" s="40">
        <f>JR57/$B$17</f>
        <v>188.13467336683419</v>
      </c>
      <c r="JG60" s="35"/>
      <c r="JH60" s="35"/>
      <c r="JI60" s="35"/>
      <c r="JJ60" s="35"/>
      <c r="JK60" s="35"/>
      <c r="JL60" s="26"/>
      <c r="JM60" s="35"/>
      <c r="JN60" s="36"/>
      <c r="JO60" s="35"/>
      <c r="JP60" s="35"/>
      <c r="JQ60" s="35"/>
      <c r="JT60" s="25" t="s">
        <v>26</v>
      </c>
      <c r="JU60" s="40">
        <f>KG57/$B$17</f>
        <v>155.48442211055277</v>
      </c>
      <c r="JV60" s="35"/>
      <c r="JW60" s="35"/>
      <c r="JX60" s="35"/>
      <c r="JY60" s="35"/>
      <c r="JZ60" s="35"/>
      <c r="KA60" s="26"/>
      <c r="KB60" s="35"/>
      <c r="KC60" s="36"/>
      <c r="KD60" s="35"/>
      <c r="KE60" s="35"/>
      <c r="KF60" s="35"/>
      <c r="KI60" s="25" t="s">
        <v>26</v>
      </c>
      <c r="KJ60" s="40">
        <f>KV57/$B$17</f>
        <v>0</v>
      </c>
      <c r="KK60" s="35"/>
      <c r="KL60" s="35"/>
      <c r="KM60" s="35"/>
      <c r="KN60" s="35"/>
      <c r="KO60" s="35"/>
      <c r="KP60" s="26"/>
      <c r="KQ60" s="35"/>
      <c r="KR60" s="36"/>
      <c r="KS60" s="35"/>
      <c r="KT60" s="35"/>
      <c r="KU60" s="35"/>
      <c r="KX60" s="25" t="s">
        <v>26</v>
      </c>
      <c r="KY60" s="34">
        <f>LK57/$B$17</f>
        <v>867.81708542713557</v>
      </c>
      <c r="LE60" s="26"/>
      <c r="LF60" s="35"/>
      <c r="LG60" s="36"/>
      <c r="LN60" s="25" t="s">
        <v>26</v>
      </c>
      <c r="LO60" s="34">
        <f>MA57/$B$17</f>
        <v>1478.7376884422113</v>
      </c>
      <c r="LU60" s="26"/>
      <c r="LV60" s="35"/>
      <c r="LW60" s="36"/>
      <c r="MC60" s="25" t="s">
        <v>26</v>
      </c>
      <c r="MD60" s="40">
        <f>MP57/$B$17</f>
        <v>153.90150753768845</v>
      </c>
      <c r="ME60" s="35"/>
      <c r="MF60" s="35"/>
      <c r="MG60" s="35"/>
      <c r="MH60" s="35"/>
      <c r="MI60" s="35"/>
      <c r="MJ60" s="26"/>
      <c r="MK60" s="35"/>
      <c r="ML60" s="36"/>
      <c r="MM60" s="35"/>
      <c r="MN60" s="35"/>
      <c r="MO60" s="35"/>
      <c r="MS60" s="25" t="s">
        <v>26</v>
      </c>
      <c r="MT60" s="40">
        <f>NF57/$B$17</f>
        <v>97.613065326633176</v>
      </c>
      <c r="MU60" s="35"/>
      <c r="MV60" s="35"/>
      <c r="MW60" s="35"/>
      <c r="MX60" s="35"/>
      <c r="MY60" s="35"/>
      <c r="MZ60" s="26"/>
      <c r="NA60" s="35"/>
      <c r="NB60" s="36"/>
      <c r="NC60" s="35"/>
      <c r="ND60" s="35"/>
      <c r="NE60" s="35"/>
      <c r="NI60" s="25" t="s">
        <v>26</v>
      </c>
      <c r="NJ60" s="40">
        <f>NV57/$B$17</f>
        <v>136.99597989949748</v>
      </c>
      <c r="NK60" s="35"/>
      <c r="NL60" s="35"/>
      <c r="NM60" s="35"/>
      <c r="NN60" s="35"/>
      <c r="NO60" s="35"/>
      <c r="NP60" s="26"/>
      <c r="NQ60" s="35"/>
      <c r="NR60" s="36"/>
      <c r="NS60" s="35"/>
      <c r="NT60" s="35"/>
      <c r="NU60" s="35"/>
      <c r="NY60" s="25" t="s">
        <v>26</v>
      </c>
      <c r="NZ60" s="40">
        <f>OL57/$B$17</f>
        <v>152.21306532663317</v>
      </c>
      <c r="OA60" s="35"/>
      <c r="OB60" s="35"/>
      <c r="OC60" s="35"/>
      <c r="OD60" s="35"/>
      <c r="OE60" s="35"/>
      <c r="OF60" s="26"/>
      <c r="OG60" s="35"/>
      <c r="OH60" s="36"/>
      <c r="OI60" s="35"/>
      <c r="OJ60" s="35"/>
      <c r="OK60" s="35"/>
      <c r="ON60" s="25" t="s">
        <v>26</v>
      </c>
      <c r="OO60" s="40">
        <f>PA57/$B$17</f>
        <v>146.47236180904525</v>
      </c>
      <c r="OP60" s="35"/>
      <c r="OQ60" s="35"/>
      <c r="OR60" s="35"/>
      <c r="OS60" s="35"/>
      <c r="OT60" s="35"/>
      <c r="OU60" s="26"/>
      <c r="OV60" s="35"/>
      <c r="OW60" s="36"/>
      <c r="OX60" s="35"/>
      <c r="OY60" s="35"/>
      <c r="OZ60" s="35"/>
      <c r="PE60" s="25" t="s">
        <v>26</v>
      </c>
      <c r="PF60" s="34">
        <f>PR57/$B$17</f>
        <v>687.19597989949762</v>
      </c>
      <c r="PL60" s="26"/>
      <c r="PM60" s="35"/>
      <c r="PN60" s="36"/>
      <c r="PT60" s="25" t="s">
        <v>26</v>
      </c>
      <c r="PU60" s="34">
        <f>QG57/$B$17</f>
        <v>2165.9336683417087</v>
      </c>
      <c r="QA60" s="26"/>
      <c r="QB60" s="35"/>
      <c r="QC60" s="36"/>
      <c r="QI60" s="25" t="s">
        <v>26</v>
      </c>
      <c r="QJ60" s="40">
        <f>QV57/$B$17</f>
        <v>145.56482412060302</v>
      </c>
      <c r="QK60" s="35"/>
      <c r="QL60" s="35"/>
      <c r="QM60" s="35"/>
      <c r="QN60" s="35"/>
      <c r="QO60" s="35"/>
      <c r="QP60" s="26"/>
      <c r="QQ60" s="35"/>
      <c r="QR60" s="36"/>
      <c r="QS60" s="35"/>
      <c r="QT60" s="35"/>
      <c r="QU60" s="35"/>
      <c r="QX60" s="25" t="s">
        <v>26</v>
      </c>
      <c r="QY60" s="40">
        <f>RK57/$B$17</f>
        <v>151.74874371859298</v>
      </c>
      <c r="QZ60" s="35"/>
      <c r="RA60" s="35"/>
      <c r="RB60" s="35"/>
      <c r="RC60" s="35"/>
      <c r="RD60" s="35"/>
      <c r="RE60" s="26"/>
      <c r="RF60" s="35"/>
      <c r="RG60" s="36"/>
      <c r="RH60" s="35"/>
      <c r="RI60" s="35"/>
      <c r="RJ60" s="35"/>
      <c r="RM60" s="25" t="s">
        <v>26</v>
      </c>
      <c r="RN60" s="40">
        <f>RZ57/$B$17</f>
        <v>138.91658291457284</v>
      </c>
      <c r="RO60" s="35"/>
      <c r="RP60" s="35"/>
      <c r="RQ60" s="35"/>
      <c r="RR60" s="35"/>
      <c r="RS60" s="35"/>
      <c r="RT60" s="26"/>
      <c r="RU60" s="35"/>
      <c r="RV60" s="36"/>
      <c r="RW60" s="35"/>
      <c r="RX60" s="35"/>
      <c r="RY60" s="35"/>
      <c r="SB60" s="25" t="s">
        <v>26</v>
      </c>
      <c r="SC60" s="40">
        <f>SO57/$B$17</f>
        <v>148.66733668341709</v>
      </c>
      <c r="SD60" s="35"/>
      <c r="SE60" s="35"/>
      <c r="SF60" s="35"/>
      <c r="SG60" s="35"/>
      <c r="SH60" s="35"/>
      <c r="SI60" s="26"/>
      <c r="SJ60" s="35"/>
      <c r="SK60" s="36"/>
      <c r="SL60" s="35"/>
      <c r="SM60" s="35"/>
      <c r="SN60" s="35"/>
      <c r="SQ60" s="25" t="s">
        <v>26</v>
      </c>
      <c r="SR60" s="40">
        <f>TD57/$B$17</f>
        <v>129.39798994974876</v>
      </c>
      <c r="SS60" s="35"/>
      <c r="ST60" s="35"/>
      <c r="SU60" s="35"/>
      <c r="SV60" s="35"/>
      <c r="SW60" s="35"/>
      <c r="SX60" s="26"/>
      <c r="SY60" s="35"/>
      <c r="SZ60" s="36"/>
      <c r="TA60" s="35"/>
      <c r="TB60" s="35"/>
      <c r="TC60" s="35"/>
      <c r="TH60" s="25" t="s">
        <v>26</v>
      </c>
      <c r="TI60" s="34">
        <f>TU57/$B$17</f>
        <v>714.29547738693475</v>
      </c>
      <c r="TO60" s="26"/>
      <c r="TP60" s="35"/>
      <c r="TQ60" s="36"/>
      <c r="TW60" s="25" t="s">
        <v>26</v>
      </c>
      <c r="TX60" s="34">
        <f>UJ57/$B$17</f>
        <v>2880.2291457286437</v>
      </c>
      <c r="UD60" s="26"/>
      <c r="UE60" s="35"/>
      <c r="UF60" s="36"/>
    </row>
    <row r="61" spans="18:556" x14ac:dyDescent="0.25">
      <c r="R61" s="25"/>
      <c r="S61" s="37">
        <f>AE58-1</f>
        <v>-4.8705049821438196E-2</v>
      </c>
      <c r="Y61" s="35"/>
      <c r="Z61" s="35"/>
      <c r="AA61" s="36"/>
      <c r="AH61" s="25"/>
      <c r="AI61" s="37">
        <f>AU58-1</f>
        <v>0.20438860300976325</v>
      </c>
      <c r="AO61" s="35"/>
      <c r="AP61" s="35"/>
      <c r="AQ61" s="36"/>
      <c r="AX61" s="25"/>
      <c r="AY61" s="37" t="e">
        <f>BK58-1</f>
        <v>#DIV/0!</v>
      </c>
      <c r="BE61" s="35"/>
      <c r="BF61" s="35"/>
      <c r="BG61" s="36"/>
      <c r="BN61" s="25"/>
      <c r="BO61" s="37" t="e">
        <f>CA58-1</f>
        <v>#DIV/0!</v>
      </c>
      <c r="BU61" s="35"/>
      <c r="BV61" s="35"/>
      <c r="BW61" s="36"/>
      <c r="CC61" s="25"/>
      <c r="CD61" s="37" t="e">
        <f>CP58-1</f>
        <v>#DIV/0!</v>
      </c>
      <c r="CJ61" s="35"/>
      <c r="CK61" s="35"/>
      <c r="CL61" s="36"/>
      <c r="CR61" s="25"/>
      <c r="CS61" s="37">
        <f>DE58-1</f>
        <v>7.9895011198153565E-2</v>
      </c>
      <c r="CY61" s="35"/>
      <c r="CZ61" s="35"/>
      <c r="DA61" s="36"/>
      <c r="DG61" s="25"/>
      <c r="DH61" s="37">
        <f>DT58-1</f>
        <v>0.10189859987057637</v>
      </c>
      <c r="DN61" s="35"/>
      <c r="DO61" s="35"/>
      <c r="DP61" s="36"/>
      <c r="DV61" s="25"/>
      <c r="DW61" s="37">
        <f>EI58-1</f>
        <v>-7.1084512588860505E-2</v>
      </c>
      <c r="EC61" s="35"/>
      <c r="ED61" s="35"/>
      <c r="EE61" s="36"/>
      <c r="EK61" s="25"/>
      <c r="EL61" s="37">
        <f>EX58-1</f>
        <v>-8.4869185771707545E-2</v>
      </c>
      <c r="ER61" s="35"/>
      <c r="ES61" s="35"/>
      <c r="ET61" s="36"/>
      <c r="EZ61" s="25"/>
      <c r="FA61" s="37" t="e">
        <f>FM58-1</f>
        <v>#DIV/0!</v>
      </c>
      <c r="FG61" s="35"/>
      <c r="FH61" s="35"/>
      <c r="FI61" s="36"/>
      <c r="FO61" s="25"/>
      <c r="FP61" s="37" t="e">
        <f>GB58-1</f>
        <v>#DIV/0!</v>
      </c>
      <c r="FV61" s="35"/>
      <c r="FW61" s="35"/>
      <c r="FX61" s="36"/>
      <c r="GD61" s="25"/>
      <c r="GE61" s="37">
        <f>GQ58-1</f>
        <v>-1.4559240998485157E-2</v>
      </c>
      <c r="GK61" s="35"/>
      <c r="GL61" s="35"/>
      <c r="GM61" s="36"/>
      <c r="GT61" s="25"/>
      <c r="GU61" s="37">
        <f>HG58-1</f>
        <v>1.7217015060758678E-2</v>
      </c>
      <c r="HA61" s="35"/>
      <c r="HB61" s="35"/>
      <c r="HC61" s="36"/>
      <c r="HI61" s="25"/>
      <c r="HJ61" s="37">
        <f>HV58-1</f>
        <v>-1.5180360327122888E-2</v>
      </c>
      <c r="HP61" s="35"/>
      <c r="HQ61" s="35"/>
      <c r="HR61" s="36"/>
      <c r="HY61" s="25"/>
      <c r="HZ61" s="37">
        <f>IL58-1</f>
        <v>-0.17494325570679203</v>
      </c>
      <c r="IF61" s="35"/>
      <c r="IG61" s="35"/>
      <c r="IH61" s="36"/>
      <c r="IO61" s="25"/>
      <c r="IP61" s="37">
        <f>JB58-1</f>
        <v>4.3797571531240642E-2</v>
      </c>
      <c r="IV61" s="35"/>
      <c r="IW61" s="35"/>
      <c r="IX61" s="36"/>
      <c r="JE61" s="25"/>
      <c r="JF61" s="37">
        <f>JR58-1</f>
        <v>3.6566585042858257E-2</v>
      </c>
      <c r="JL61" s="35"/>
      <c r="JM61" s="35"/>
      <c r="JN61" s="36"/>
      <c r="JT61" s="25"/>
      <c r="JU61" s="37">
        <f>KG58-1</f>
        <v>-0.11850199458927579</v>
      </c>
      <c r="KA61" s="35"/>
      <c r="KB61" s="35"/>
      <c r="KC61" s="36"/>
      <c r="KI61" s="25"/>
      <c r="KJ61" s="37" t="e">
        <f>KV58-1</f>
        <v>#DIV/0!</v>
      </c>
      <c r="KP61" s="35"/>
      <c r="KQ61" s="35"/>
      <c r="KR61" s="36"/>
      <c r="KX61" s="25"/>
      <c r="KY61" s="37">
        <f>LK58-1</f>
        <v>-5.8335215034652999E-2</v>
      </c>
      <c r="LE61" s="35"/>
      <c r="LF61" s="35"/>
      <c r="LG61" s="36"/>
      <c r="LN61" s="25"/>
      <c r="LO61" s="37">
        <f>MA58-1</f>
        <v>-2.7121826527834014E-2</v>
      </c>
      <c r="LU61" s="35"/>
      <c r="LV61" s="35"/>
      <c r="LW61" s="36"/>
      <c r="MC61" s="25"/>
      <c r="MD61" s="37">
        <f>MP58-1</f>
        <v>-0.33001484725428765</v>
      </c>
      <c r="MJ61" s="35"/>
      <c r="MK61" s="35"/>
      <c r="ML61" s="36"/>
      <c r="MS61" s="25"/>
      <c r="MT61" s="37">
        <f>NF58-1</f>
        <v>-0.26537199485199481</v>
      </c>
      <c r="MZ61" s="35"/>
      <c r="NA61" s="35"/>
      <c r="NB61" s="36"/>
      <c r="NI61" s="25"/>
      <c r="NJ61" s="37">
        <f>NV58-1</f>
        <v>-0.21942378091276549</v>
      </c>
      <c r="NP61" s="35"/>
      <c r="NQ61" s="35"/>
      <c r="NR61" s="36"/>
      <c r="NY61" s="25"/>
      <c r="NZ61" s="37">
        <f>OL58-1</f>
        <v>-0.11121725796850601</v>
      </c>
      <c r="OF61" s="35"/>
      <c r="OG61" s="35"/>
      <c r="OH61" s="36"/>
      <c r="ON61" s="25"/>
      <c r="OO61" s="37">
        <f>PA58-1</f>
        <v>-9.509067253591752E-2</v>
      </c>
      <c r="OU61" s="35"/>
      <c r="OV61" s="35"/>
      <c r="OW61" s="36"/>
      <c r="PE61" s="25"/>
      <c r="PF61" s="37">
        <f>PR58-1</f>
        <v>-0.21230605796230784</v>
      </c>
      <c r="PL61" s="35"/>
      <c r="PM61" s="35"/>
      <c r="PN61" s="36"/>
      <c r="PT61" s="25"/>
      <c r="PU61" s="37">
        <f>QG58-1</f>
        <v>0.20202216554341779</v>
      </c>
      <c r="QA61" s="35"/>
      <c r="QB61" s="35"/>
      <c r="QC61" s="36"/>
      <c r="QI61" s="25"/>
      <c r="QJ61" s="37">
        <f>QV58-1</f>
        <v>0.24277537144762018</v>
      </c>
      <c r="QP61" s="35"/>
      <c r="QQ61" s="35"/>
      <c r="QR61" s="36"/>
      <c r="QX61" s="25"/>
      <c r="QY61" s="37">
        <f>RK58-1</f>
        <v>-6.6961045492909377E-2</v>
      </c>
      <c r="RE61" s="35"/>
      <c r="RF61" s="35"/>
      <c r="RG61" s="36"/>
      <c r="RM61" s="25"/>
      <c r="RN61" s="37">
        <f>RZ58-1</f>
        <v>9.2082006500876057E-2</v>
      </c>
      <c r="RT61" s="35"/>
      <c r="RU61" s="35"/>
      <c r="RV61" s="36"/>
      <c r="SB61" s="25"/>
      <c r="SC61" s="37">
        <f>SO58-1</f>
        <v>3.1936063928184932E-2</v>
      </c>
      <c r="SI61" s="35"/>
      <c r="SJ61" s="35"/>
      <c r="SK61" s="36"/>
      <c r="SQ61" s="25"/>
      <c r="SR61" s="37">
        <f>TD58-1</f>
        <v>1.0884778788872618E-2</v>
      </c>
      <c r="SX61" s="35"/>
      <c r="SY61" s="35"/>
      <c r="SZ61" s="36"/>
      <c r="TH61" s="25"/>
      <c r="TI61" s="37">
        <f>TU58-1</f>
        <v>5.0550180227919128E-2</v>
      </c>
      <c r="TO61" s="35"/>
      <c r="TP61" s="35"/>
      <c r="TQ61" s="36"/>
      <c r="TW61" s="25"/>
      <c r="TX61" s="37">
        <f>UJ58-1</f>
        <v>-1.9196785581957365E-2</v>
      </c>
      <c r="UD61" s="35"/>
      <c r="UE61" s="35"/>
      <c r="UF61" s="36"/>
    </row>
    <row r="62" spans="18:556" x14ac:dyDescent="0.25">
      <c r="R62" s="1">
        <v>41642</v>
      </c>
      <c r="S62" s="2"/>
      <c r="T62" s="2"/>
      <c r="U62" s="2"/>
      <c r="V62" s="2"/>
      <c r="W62" s="2"/>
      <c r="AH62" s="1">
        <v>41643</v>
      </c>
      <c r="AI62" s="2"/>
      <c r="AJ62" s="2"/>
      <c r="AK62" s="2"/>
      <c r="AL62" s="2"/>
      <c r="AM62" s="2"/>
      <c r="AX62" s="1">
        <v>41612</v>
      </c>
      <c r="AY62" s="2"/>
      <c r="AZ62" s="2"/>
      <c r="BA62" s="2"/>
      <c r="BB62" s="2"/>
      <c r="BC62" s="2"/>
      <c r="BN62" s="1">
        <v>41613</v>
      </c>
      <c r="BO62" s="2"/>
      <c r="BP62" s="2"/>
      <c r="BQ62" s="2"/>
      <c r="BR62" s="2"/>
      <c r="BS62" s="2"/>
      <c r="CC62" s="1">
        <v>41614</v>
      </c>
      <c r="CD62" s="2"/>
      <c r="CE62" s="2"/>
      <c r="CF62" s="2"/>
      <c r="CG62" s="2"/>
      <c r="CH62" s="2"/>
      <c r="CR62" s="1" t="s">
        <v>56</v>
      </c>
      <c r="CS62" s="2"/>
      <c r="CT62" s="2"/>
      <c r="CU62" s="2"/>
      <c r="CV62" s="2"/>
      <c r="CW62" s="2"/>
      <c r="DG62" s="1">
        <v>41647</v>
      </c>
      <c r="DH62" s="2"/>
      <c r="DI62" s="2"/>
      <c r="DJ62" s="2"/>
      <c r="DK62" s="2"/>
      <c r="DL62" s="2"/>
      <c r="DV62" s="1">
        <v>41648</v>
      </c>
      <c r="DW62" s="2"/>
      <c r="DX62" s="2"/>
      <c r="DY62" s="2"/>
      <c r="DZ62" s="2"/>
      <c r="EA62" s="2"/>
      <c r="EK62" s="1">
        <v>41649</v>
      </c>
      <c r="EL62" s="2"/>
      <c r="EM62" s="2"/>
      <c r="EN62" s="2"/>
      <c r="EO62" s="2"/>
      <c r="EP62" s="2"/>
      <c r="EZ62" s="1">
        <v>41650</v>
      </c>
      <c r="FA62" s="2"/>
      <c r="FB62" s="2"/>
      <c r="FC62" s="2"/>
      <c r="FD62" s="2"/>
      <c r="FE62" s="2"/>
      <c r="FO62" s="1">
        <v>41621</v>
      </c>
      <c r="FP62" s="2"/>
      <c r="FQ62" s="2"/>
      <c r="FR62" s="2"/>
      <c r="FS62" s="2"/>
      <c r="FT62" s="2"/>
      <c r="GD62" s="1" t="s">
        <v>60</v>
      </c>
      <c r="GE62" s="2"/>
      <c r="GF62" s="2"/>
      <c r="GG62" s="2"/>
      <c r="GH62" s="2"/>
      <c r="GI62" s="2"/>
      <c r="GT62" s="1" t="s">
        <v>57</v>
      </c>
      <c r="GU62" s="2"/>
      <c r="GV62" s="2"/>
      <c r="GW62" s="2"/>
      <c r="GX62" s="2"/>
      <c r="GY62" s="2"/>
      <c r="HI62" s="1">
        <v>41652</v>
      </c>
      <c r="HJ62" s="2"/>
      <c r="HK62" s="2"/>
      <c r="HL62" s="2"/>
      <c r="HM62" s="2"/>
      <c r="HN62" s="2"/>
      <c r="HY62" s="1">
        <v>41653</v>
      </c>
      <c r="HZ62" s="2"/>
      <c r="IA62" s="2"/>
      <c r="IB62" s="2"/>
      <c r="IC62" s="2"/>
      <c r="ID62" s="2"/>
      <c r="IO62" s="1">
        <v>41654</v>
      </c>
      <c r="IP62" s="2"/>
      <c r="IQ62" s="2"/>
      <c r="IR62" s="2"/>
      <c r="IS62" s="2"/>
      <c r="IT62" s="2"/>
      <c r="JE62" s="1">
        <v>41655</v>
      </c>
      <c r="JF62" s="2"/>
      <c r="JG62" s="2"/>
      <c r="JH62" s="2"/>
      <c r="JI62" s="2"/>
      <c r="JJ62" s="2"/>
      <c r="JT62" s="1">
        <v>41656</v>
      </c>
      <c r="JU62" s="2"/>
      <c r="JV62" s="2"/>
      <c r="JW62" s="2"/>
      <c r="JX62" s="2"/>
      <c r="JY62" s="2"/>
      <c r="KI62" s="1">
        <v>41628</v>
      </c>
      <c r="KJ62" s="2"/>
      <c r="KK62" s="2"/>
      <c r="KL62" s="2"/>
      <c r="KM62" s="2"/>
      <c r="KN62" s="2"/>
      <c r="KX62" s="1" t="s">
        <v>58</v>
      </c>
      <c r="KY62" s="2"/>
      <c r="KZ62" s="2"/>
      <c r="LA62" s="2"/>
      <c r="LB62" s="2"/>
      <c r="LC62" s="2"/>
      <c r="LN62" s="1" t="s">
        <v>59</v>
      </c>
      <c r="LO62" s="2"/>
      <c r="LP62" s="2"/>
      <c r="LQ62" s="2"/>
      <c r="LR62" s="2"/>
      <c r="LS62" s="2"/>
      <c r="MC62" s="1">
        <v>41659</v>
      </c>
      <c r="MD62" s="2"/>
      <c r="ME62" s="2"/>
      <c r="MF62" s="2"/>
      <c r="MG62" s="2"/>
      <c r="MH62" s="2"/>
      <c r="MS62" s="1">
        <v>41660</v>
      </c>
      <c r="MT62" s="2"/>
      <c r="MU62" s="2"/>
      <c r="MV62" s="2"/>
      <c r="MW62" s="2"/>
      <c r="MX62" s="2"/>
      <c r="NI62" s="1">
        <v>41661</v>
      </c>
      <c r="NJ62" s="2"/>
      <c r="NK62" s="2"/>
      <c r="NL62" s="2"/>
      <c r="NM62" s="2"/>
      <c r="NN62" s="2"/>
      <c r="NY62" s="1">
        <v>41662</v>
      </c>
      <c r="NZ62" s="2"/>
      <c r="OA62" s="2"/>
      <c r="OB62" s="2"/>
      <c r="OC62" s="2"/>
      <c r="OD62" s="2"/>
      <c r="ON62" s="1">
        <v>41663</v>
      </c>
      <c r="OO62" s="2"/>
      <c r="OP62" s="2"/>
      <c r="OQ62" s="2"/>
      <c r="OR62" s="2"/>
      <c r="OS62" s="2"/>
      <c r="PE62" s="1" t="s">
        <v>61</v>
      </c>
      <c r="PF62" s="2"/>
      <c r="PG62" s="2"/>
      <c r="PH62" s="2"/>
      <c r="PI62" s="2"/>
      <c r="PJ62" s="2"/>
      <c r="PT62" s="1" t="s">
        <v>62</v>
      </c>
      <c r="PU62" s="2"/>
      <c r="PV62" s="2"/>
      <c r="PW62" s="2"/>
      <c r="PX62" s="2"/>
      <c r="PY62" s="2"/>
      <c r="QI62" s="1">
        <v>41666</v>
      </c>
      <c r="QJ62" s="2"/>
      <c r="QK62" s="2"/>
      <c r="QL62" s="2"/>
      <c r="QM62" s="2"/>
      <c r="QN62" s="2"/>
      <c r="QX62" s="1">
        <v>41667</v>
      </c>
      <c r="QY62" s="2"/>
      <c r="QZ62" s="2"/>
      <c r="RA62" s="2"/>
      <c r="RB62" s="2"/>
      <c r="RC62" s="2"/>
      <c r="RM62" s="1">
        <v>41668</v>
      </c>
      <c r="RN62" s="2"/>
      <c r="RO62" s="2"/>
      <c r="RP62" s="2"/>
      <c r="RQ62" s="2"/>
      <c r="RR62" s="2"/>
      <c r="SB62" s="1">
        <v>41669</v>
      </c>
      <c r="SC62" s="2"/>
      <c r="SD62" s="2"/>
      <c r="SE62" s="2"/>
      <c r="SF62" s="2"/>
      <c r="SG62" s="2"/>
      <c r="SQ62" s="1">
        <v>41670</v>
      </c>
      <c r="SR62" s="2"/>
      <c r="SS62" s="2"/>
      <c r="ST62" s="2"/>
      <c r="SU62" s="2"/>
      <c r="SV62" s="2"/>
      <c r="TH62" s="1" t="s">
        <v>63</v>
      </c>
      <c r="TI62" s="2"/>
      <c r="TJ62" s="2"/>
      <c r="TK62" s="2"/>
      <c r="TL62" s="2"/>
      <c r="TM62" s="2"/>
      <c r="TW62" s="1" t="s">
        <v>64</v>
      </c>
      <c r="TX62" s="2"/>
      <c r="TY62" s="2"/>
      <c r="TZ62" s="2"/>
      <c r="UA62" s="2"/>
      <c r="UB62" s="2"/>
    </row>
    <row r="63" spans="18:556" x14ac:dyDescent="0.25">
      <c r="R63" s="1"/>
      <c r="S63" s="2"/>
      <c r="T63" s="2"/>
      <c r="U63" s="2"/>
      <c r="V63" s="2"/>
      <c r="W63" s="2"/>
      <c r="AH63" s="1"/>
      <c r="AI63" s="2"/>
      <c r="AJ63" s="2"/>
      <c r="AK63" s="2"/>
      <c r="AL63" s="2"/>
      <c r="AM63" s="2"/>
      <c r="AX63" s="1"/>
      <c r="AY63" s="2"/>
      <c r="AZ63" s="2"/>
      <c r="BA63" s="2"/>
      <c r="BB63" s="2"/>
      <c r="BC63" s="2"/>
      <c r="BN63" s="1"/>
      <c r="BO63" s="2"/>
      <c r="BP63" s="2"/>
      <c r="BQ63" s="2"/>
      <c r="BR63" s="2"/>
      <c r="BS63" s="2"/>
      <c r="CC63" s="1"/>
      <c r="CD63" s="2"/>
      <c r="CE63" s="2"/>
      <c r="CF63" s="2"/>
      <c r="CG63" s="2"/>
      <c r="CH63" s="2"/>
      <c r="CR63" s="1"/>
      <c r="CS63" s="2"/>
      <c r="CT63" s="2"/>
      <c r="CU63" s="2"/>
      <c r="CV63" s="2"/>
      <c r="CW63" s="2"/>
      <c r="DG63" s="1"/>
      <c r="DH63" s="2"/>
      <c r="DI63" s="2"/>
      <c r="DJ63" s="2"/>
      <c r="DK63" s="2"/>
      <c r="DL63" s="2"/>
      <c r="DV63" s="1"/>
      <c r="DW63" s="2"/>
      <c r="DY63" s="2"/>
      <c r="DZ63" s="2"/>
      <c r="EA63" s="2"/>
      <c r="EK63" s="1"/>
      <c r="EL63" s="2"/>
      <c r="EN63" s="2"/>
      <c r="EO63" s="2"/>
      <c r="EP63" s="2"/>
      <c r="EZ63" s="1"/>
      <c r="FA63" s="2"/>
      <c r="FB63" s="2"/>
      <c r="FC63" s="2"/>
      <c r="FD63" s="2"/>
      <c r="FE63" s="2"/>
      <c r="FO63" s="1"/>
      <c r="FP63" s="2" t="s">
        <v>32</v>
      </c>
      <c r="FQ63" s="2"/>
      <c r="FR63" s="2"/>
      <c r="FS63" s="2"/>
      <c r="FT63" s="2"/>
      <c r="GD63" s="1"/>
      <c r="GE63" s="2"/>
      <c r="GF63" s="2"/>
      <c r="GG63" s="2"/>
      <c r="GH63" s="2"/>
      <c r="GI63" s="2"/>
      <c r="GT63" s="1"/>
      <c r="GU63" s="2"/>
      <c r="GV63" s="2"/>
      <c r="GW63" s="2"/>
      <c r="GX63" s="2"/>
      <c r="GY63" s="2"/>
      <c r="HI63" s="1"/>
      <c r="HJ63" s="2"/>
      <c r="HK63" s="2"/>
      <c r="HL63" s="2"/>
      <c r="HM63" s="2"/>
      <c r="HN63" s="55"/>
      <c r="HQ63" s="2"/>
      <c r="HR63" s="2"/>
      <c r="HS63" s="2"/>
      <c r="HT63" s="2"/>
      <c r="HU63" s="2"/>
      <c r="HV63" s="2"/>
      <c r="HY63" s="1"/>
      <c r="HZ63" s="2"/>
      <c r="IA63" s="2"/>
      <c r="IB63" s="2"/>
      <c r="IC63" s="2"/>
      <c r="ID63" s="55"/>
      <c r="IG63" s="2"/>
      <c r="IH63" s="2"/>
      <c r="II63" s="2"/>
      <c r="IJ63" s="2"/>
      <c r="IK63" s="2"/>
      <c r="IO63" s="1"/>
      <c r="IP63" s="2"/>
      <c r="IQ63" s="2"/>
      <c r="IR63" s="2"/>
      <c r="IS63" s="2"/>
      <c r="IT63" s="55"/>
      <c r="IW63" s="2"/>
      <c r="IX63" s="2"/>
      <c r="IY63" s="2"/>
      <c r="IZ63" s="2"/>
      <c r="JA63" s="2"/>
      <c r="JE63" s="1"/>
      <c r="JF63" s="2"/>
      <c r="JG63" s="2"/>
      <c r="JH63" s="2"/>
      <c r="JI63" s="2"/>
      <c r="JJ63" s="55"/>
      <c r="JM63" s="2"/>
      <c r="JN63" s="2"/>
      <c r="JO63" s="2"/>
      <c r="JP63" s="2"/>
      <c r="JQ63" s="2"/>
      <c r="JT63" s="1"/>
      <c r="JU63" s="2"/>
      <c r="JV63" s="2"/>
      <c r="JW63" s="2"/>
      <c r="JX63" s="2"/>
      <c r="JY63" s="55"/>
      <c r="KB63" s="2"/>
      <c r="KC63" s="2"/>
      <c r="KD63" s="2"/>
      <c r="KE63" s="2"/>
      <c r="KF63" s="2"/>
      <c r="KI63" s="1"/>
      <c r="KJ63" s="2"/>
      <c r="KK63" s="2"/>
      <c r="KL63" s="2"/>
      <c r="KM63" s="2"/>
      <c r="KN63" s="2"/>
      <c r="KX63" s="1"/>
      <c r="KY63" s="2"/>
      <c r="KZ63" s="2"/>
      <c r="LA63" s="2"/>
      <c r="LB63" s="2"/>
      <c r="LC63" s="2"/>
      <c r="LN63" s="1"/>
      <c r="LO63" s="2"/>
      <c r="LP63" s="2"/>
      <c r="LQ63" s="2"/>
      <c r="LR63" s="2"/>
      <c r="LS63" s="2"/>
      <c r="MC63" s="1"/>
      <c r="MD63" s="2"/>
      <c r="ME63" s="2"/>
      <c r="MF63" s="2"/>
      <c r="MG63" s="2"/>
      <c r="MH63" s="2"/>
      <c r="MS63" s="1"/>
      <c r="MT63" s="2"/>
      <c r="MU63" s="2"/>
      <c r="MV63" s="2"/>
      <c r="MW63" s="2"/>
      <c r="MX63" s="2"/>
      <c r="NI63" s="1"/>
      <c r="NJ63" s="2"/>
      <c r="NK63" s="2"/>
      <c r="NL63" s="2"/>
      <c r="NM63" s="2"/>
      <c r="NN63" s="2"/>
      <c r="NY63" s="1"/>
      <c r="NZ63" s="2"/>
      <c r="OA63" s="2"/>
      <c r="OB63" s="2"/>
      <c r="OC63" s="2"/>
      <c r="OD63" s="2"/>
      <c r="ON63" s="1"/>
      <c r="OO63" s="2"/>
      <c r="OP63" s="2"/>
      <c r="OQ63" s="2"/>
      <c r="OR63" s="2"/>
      <c r="OS63" s="2"/>
      <c r="PE63" s="1"/>
      <c r="PF63" s="2"/>
      <c r="PG63" s="2"/>
      <c r="PH63" s="2"/>
      <c r="PI63" s="2"/>
      <c r="PJ63" s="2"/>
      <c r="PT63" s="1"/>
      <c r="PU63" s="2"/>
      <c r="PV63" s="2"/>
      <c r="PW63" s="2"/>
      <c r="PX63" s="2"/>
      <c r="PY63" s="2"/>
      <c r="QI63" s="1"/>
      <c r="QJ63" s="2"/>
      <c r="QK63" s="2"/>
      <c r="QL63" s="2"/>
      <c r="QM63" s="2"/>
      <c r="QN63" s="2"/>
      <c r="QX63" s="1"/>
      <c r="QY63" s="2"/>
      <c r="QZ63" s="2"/>
      <c r="RA63" s="2"/>
      <c r="RB63" s="2"/>
      <c r="RC63" s="2"/>
      <c r="RM63" s="1"/>
      <c r="RN63" s="2"/>
      <c r="RO63" s="2"/>
      <c r="RP63" s="2"/>
      <c r="RQ63" s="2"/>
      <c r="RR63" s="2"/>
      <c r="SB63" s="1"/>
      <c r="SC63" s="2"/>
      <c r="SD63" s="2"/>
      <c r="SE63" s="2"/>
      <c r="SF63" s="2"/>
      <c r="SG63" s="2"/>
      <c r="SQ63" s="1"/>
      <c r="SR63" s="2"/>
      <c r="SS63" s="2"/>
      <c r="ST63" s="2"/>
      <c r="SU63" s="2"/>
      <c r="SV63" s="2"/>
      <c r="TH63" s="1"/>
      <c r="TI63" s="2"/>
      <c r="TJ63" s="2"/>
      <c r="TK63" s="2"/>
      <c r="TL63" s="2"/>
      <c r="TM63" s="2"/>
      <c r="TW63" s="1"/>
      <c r="TX63" s="2"/>
      <c r="TY63" s="2"/>
      <c r="TZ63" s="2"/>
      <c r="UA63" s="2"/>
      <c r="UB63" s="2"/>
    </row>
    <row r="64" spans="18:556" x14ac:dyDescent="0.25">
      <c r="R64" s="1"/>
      <c r="S64" s="2"/>
      <c r="T64" s="2"/>
      <c r="U64" s="2"/>
      <c r="V64" s="2"/>
      <c r="W64" s="2"/>
      <c r="AH64" s="1"/>
      <c r="AI64" s="2"/>
      <c r="AJ64" s="2"/>
      <c r="AK64" s="2"/>
      <c r="AL64" s="2"/>
      <c r="AM64" s="2"/>
      <c r="AX64" s="1"/>
      <c r="AY64" s="2"/>
      <c r="AZ64" s="2"/>
      <c r="BA64" s="2"/>
      <c r="BB64" s="2"/>
      <c r="BC64" s="2"/>
      <c r="BN64" s="1"/>
      <c r="BO64" s="2"/>
      <c r="BP64" s="2"/>
      <c r="BQ64" s="2"/>
      <c r="BR64" s="2"/>
      <c r="BS64" s="2"/>
      <c r="CC64" s="1"/>
      <c r="CD64" s="2"/>
      <c r="CE64" s="2"/>
      <c r="CF64" s="2"/>
      <c r="CG64" s="2"/>
      <c r="CH64" s="2"/>
      <c r="CR64" s="1"/>
      <c r="CS64" s="2"/>
      <c r="CT64" s="2"/>
      <c r="CU64" s="2"/>
      <c r="CV64" s="2"/>
      <c r="CW64" s="2"/>
      <c r="DG64" s="1"/>
      <c r="DH64" s="2"/>
      <c r="DI64" s="2"/>
      <c r="DJ64" s="2"/>
      <c r="DK64" s="2"/>
      <c r="DL64" s="2"/>
      <c r="DS64" s="2"/>
      <c r="DV64" s="1"/>
      <c r="DW64" s="2"/>
      <c r="DY64" s="2"/>
      <c r="DZ64" s="2"/>
      <c r="EA64" s="2"/>
      <c r="EH64" s="2"/>
      <c r="EK64" s="1"/>
      <c r="EL64" s="2"/>
      <c r="EN64" s="2"/>
      <c r="EO64" s="2"/>
      <c r="EP64" s="2"/>
      <c r="EW64" s="2"/>
      <c r="EZ64" s="1"/>
      <c r="FA64" s="2"/>
      <c r="FB64" s="2"/>
      <c r="FC64" s="2"/>
      <c r="FD64" s="2"/>
      <c r="FE64" s="2"/>
      <c r="FL64" s="2"/>
      <c r="FO64" s="1"/>
      <c r="FP64" s="2" t="s">
        <v>46</v>
      </c>
      <c r="FQ64" s="2"/>
      <c r="FR64" s="2"/>
      <c r="FS64" s="2" t="s">
        <v>39</v>
      </c>
      <c r="FT64" s="2"/>
      <c r="FW64" t="s">
        <v>41</v>
      </c>
      <c r="GA64" s="2" t="s">
        <v>39</v>
      </c>
      <c r="GD64" s="1"/>
      <c r="GE64" s="2"/>
      <c r="GF64" s="2"/>
      <c r="GG64" s="2"/>
      <c r="GH64" s="2"/>
      <c r="GI64" s="2"/>
      <c r="GT64" s="1"/>
      <c r="GU64" s="2"/>
      <c r="GV64" s="2"/>
      <c r="GW64" s="2"/>
      <c r="GX64" s="2"/>
      <c r="GY64" s="2"/>
      <c r="HI64" s="1"/>
      <c r="HJ64" s="2"/>
      <c r="HK64" s="2"/>
      <c r="HL64" s="2"/>
      <c r="HM64" s="2"/>
      <c r="HN64" s="2"/>
      <c r="HU64" s="2"/>
      <c r="HY64" s="1"/>
      <c r="HZ64" s="2"/>
      <c r="IA64" s="2"/>
      <c r="IB64" s="2"/>
      <c r="IC64" s="2"/>
      <c r="ID64" s="2"/>
      <c r="IK64" s="2"/>
      <c r="IO64" s="1"/>
      <c r="IP64" s="2"/>
      <c r="IQ64" s="2"/>
      <c r="IR64" s="2"/>
      <c r="IS64" s="2"/>
      <c r="IT64" s="2"/>
      <c r="JA64" s="2"/>
      <c r="JE64" s="1"/>
      <c r="JF64" s="2"/>
      <c r="JG64" s="2"/>
      <c r="JH64" s="2"/>
      <c r="JI64" s="2"/>
      <c r="JJ64" s="2"/>
      <c r="JQ64" s="2"/>
      <c r="JT64" s="1"/>
      <c r="JU64" s="2"/>
      <c r="JV64" s="2"/>
      <c r="JW64" s="2"/>
      <c r="JX64" s="2"/>
      <c r="JY64" s="2"/>
      <c r="KF64" s="2"/>
      <c r="KI64" s="1"/>
      <c r="KJ64" s="2"/>
      <c r="KK64" s="2"/>
      <c r="KL64" s="2"/>
      <c r="KM64" s="2"/>
      <c r="KN64" s="2"/>
      <c r="KU64" s="2"/>
      <c r="KX64" s="1"/>
      <c r="KY64" s="2"/>
      <c r="KZ64" s="2"/>
      <c r="LA64" s="2"/>
      <c r="LB64" s="2"/>
      <c r="LC64" s="2"/>
      <c r="LN64" s="1"/>
      <c r="LO64" s="2"/>
      <c r="LP64" s="2"/>
      <c r="LQ64" s="2"/>
      <c r="LR64" s="2"/>
      <c r="LS64" s="2"/>
      <c r="MC64" s="1"/>
      <c r="MD64" s="2"/>
      <c r="ME64" s="2"/>
      <c r="MF64" s="2"/>
      <c r="MG64" s="2"/>
      <c r="MH64" s="2"/>
      <c r="MO64" s="2"/>
      <c r="MS64" s="1"/>
      <c r="MT64" s="2"/>
      <c r="MU64" s="2"/>
      <c r="MV64" s="2"/>
      <c r="MW64" s="2"/>
      <c r="MX64" s="2"/>
      <c r="NE64" s="2"/>
      <c r="NI64" s="1"/>
      <c r="NJ64" s="2"/>
      <c r="NK64" s="2"/>
      <c r="NL64" s="2"/>
      <c r="NM64" s="2"/>
      <c r="NN64" s="2"/>
      <c r="NU64" s="2"/>
      <c r="NY64" s="1"/>
      <c r="NZ64" s="2"/>
      <c r="OA64" s="2"/>
      <c r="OB64" s="2"/>
      <c r="OC64" s="2"/>
      <c r="OD64" s="2"/>
      <c r="OK64" s="2"/>
      <c r="ON64" s="1"/>
      <c r="OO64" s="2"/>
      <c r="OP64" s="2"/>
      <c r="OQ64" s="2"/>
      <c r="OR64" s="2"/>
      <c r="OS64" s="2"/>
      <c r="OZ64" s="2"/>
      <c r="PE64" s="1"/>
      <c r="PF64" s="2"/>
      <c r="PG64" s="2"/>
      <c r="PH64" s="2"/>
      <c r="PI64" s="2"/>
      <c r="PJ64" s="2"/>
      <c r="PT64" s="1"/>
      <c r="PU64" s="2"/>
      <c r="PV64" s="2"/>
      <c r="PW64" s="2"/>
      <c r="PX64" s="2"/>
      <c r="PY64" s="2"/>
      <c r="QI64" s="1"/>
      <c r="QJ64" s="2"/>
      <c r="QK64" s="2"/>
      <c r="QL64" s="2"/>
      <c r="QM64" s="2"/>
      <c r="QN64" s="2"/>
      <c r="QU64" s="2"/>
      <c r="QX64" s="1"/>
      <c r="QY64" s="2"/>
      <c r="QZ64" s="2"/>
      <c r="RA64" s="2"/>
      <c r="RB64" s="2"/>
      <c r="RC64" s="2"/>
      <c r="RJ64" s="2"/>
      <c r="RM64" s="1"/>
      <c r="RN64" s="2"/>
      <c r="RO64" s="2"/>
      <c r="RP64" s="2"/>
      <c r="RQ64" s="2"/>
      <c r="RR64" s="2"/>
      <c r="RY64" s="2"/>
      <c r="SB64" s="1"/>
      <c r="SC64" s="2"/>
      <c r="SD64" s="2"/>
      <c r="SE64" s="2"/>
      <c r="SF64" s="2"/>
      <c r="SG64" s="2"/>
      <c r="SN64" s="2"/>
      <c r="SQ64" s="1"/>
      <c r="SR64" s="2"/>
      <c r="SS64" s="2"/>
      <c r="ST64" s="2"/>
      <c r="SU64" s="2"/>
      <c r="SV64" s="2"/>
      <c r="TC64" s="2"/>
      <c r="TH64" s="1"/>
      <c r="TI64" s="2"/>
      <c r="TJ64" s="2"/>
      <c r="TK64" s="2"/>
      <c r="TL64" s="2"/>
      <c r="TM64" s="2"/>
      <c r="TW64" s="1"/>
      <c r="TX64" s="2"/>
      <c r="TY64" s="2"/>
      <c r="TZ64" s="2"/>
      <c r="UA64" s="2"/>
      <c r="UB64" s="2"/>
    </row>
    <row r="65" spans="18:555" x14ac:dyDescent="0.25">
      <c r="R65" s="1"/>
      <c r="S65" s="2"/>
      <c r="T65" s="2"/>
      <c r="U65" s="2"/>
      <c r="V65" s="2"/>
      <c r="W65" s="2"/>
      <c r="AH65" s="1"/>
      <c r="AI65" s="2"/>
      <c r="AJ65" s="2"/>
      <c r="AK65" s="2"/>
      <c r="AL65" s="2"/>
      <c r="AM65" s="2"/>
      <c r="AX65" s="1"/>
      <c r="AY65" s="2"/>
      <c r="AZ65" s="2"/>
      <c r="BA65" s="2"/>
      <c r="BB65" s="2"/>
      <c r="BC65" s="2"/>
      <c r="BN65" s="1"/>
      <c r="BO65" s="2"/>
      <c r="BP65" s="2"/>
      <c r="BQ65" s="2"/>
      <c r="BR65" s="2"/>
      <c r="BS65" s="2"/>
      <c r="CC65" s="1"/>
      <c r="CD65" s="2"/>
      <c r="CE65" s="2"/>
      <c r="CF65" s="2"/>
      <c r="CG65" s="2"/>
      <c r="CH65" s="2"/>
      <c r="CR65" s="1"/>
      <c r="CS65" s="2"/>
      <c r="CT65" s="2"/>
      <c r="CU65" s="2"/>
      <c r="CV65" s="2"/>
      <c r="CW65" s="2"/>
      <c r="DG65" s="1"/>
      <c r="DH65" s="2"/>
      <c r="DI65" s="2"/>
      <c r="DJ65" s="2"/>
      <c r="DK65" s="2"/>
      <c r="DL65" s="2"/>
      <c r="DS65" s="2"/>
      <c r="DV65" s="1"/>
      <c r="DW65" s="2"/>
      <c r="DY65" s="2"/>
      <c r="DZ65" s="2"/>
      <c r="EA65" s="2"/>
      <c r="EK65" s="1"/>
      <c r="EL65" s="2"/>
      <c r="EN65" s="2"/>
      <c r="EO65" s="2"/>
      <c r="EP65" s="2"/>
      <c r="EZ65" s="1"/>
      <c r="FA65" s="2"/>
      <c r="FB65" s="2"/>
      <c r="FC65" s="2"/>
      <c r="FD65" s="2"/>
      <c r="FE65" s="2"/>
      <c r="FO65" s="1"/>
      <c r="FP65" s="2" t="s">
        <v>47</v>
      </c>
      <c r="FQ65" s="2"/>
      <c r="FR65" s="2"/>
      <c r="FS65" s="2"/>
      <c r="FT65" s="2"/>
      <c r="GD65" s="1"/>
      <c r="GE65" s="2"/>
      <c r="GF65" s="2"/>
      <c r="GG65" s="2"/>
      <c r="GH65" s="2"/>
      <c r="GI65" s="2"/>
      <c r="GT65" s="1"/>
      <c r="GU65" s="2"/>
      <c r="GV65" s="2"/>
      <c r="GW65" s="2"/>
      <c r="GX65" s="2"/>
      <c r="GY65" s="2"/>
      <c r="HI65" s="1"/>
      <c r="HJ65" s="2"/>
      <c r="HK65" s="2"/>
      <c r="HL65" s="2"/>
      <c r="HM65" s="2"/>
      <c r="HN65" s="2"/>
      <c r="HY65" s="1"/>
      <c r="HZ65" s="2"/>
      <c r="IA65" s="2"/>
      <c r="IB65" s="2"/>
      <c r="IC65" s="2"/>
      <c r="ID65" s="2"/>
      <c r="IO65" s="1"/>
      <c r="IP65" s="2"/>
      <c r="IQ65" s="2"/>
      <c r="IR65" s="2"/>
      <c r="IS65" s="2"/>
      <c r="IT65" s="2"/>
      <c r="JE65" s="1"/>
      <c r="JF65" s="2"/>
      <c r="JG65" s="2"/>
      <c r="JH65" s="2"/>
      <c r="JI65" s="2"/>
      <c r="JJ65" s="2"/>
      <c r="JT65" s="1"/>
      <c r="JU65" s="2"/>
      <c r="JV65" s="2"/>
      <c r="JW65" s="2"/>
      <c r="JX65" s="2"/>
      <c r="JY65" s="2"/>
      <c r="KI65" s="1"/>
      <c r="KJ65" s="2"/>
      <c r="KK65" s="2"/>
      <c r="KL65" s="2"/>
      <c r="KM65" s="2"/>
      <c r="KN65" s="2"/>
      <c r="KX65" s="1"/>
      <c r="KY65" s="2"/>
      <c r="KZ65" s="2"/>
      <c r="LA65" s="2"/>
      <c r="LB65" s="2"/>
      <c r="LC65" s="2"/>
      <c r="LN65" s="1"/>
      <c r="LO65" s="2"/>
      <c r="LP65" s="2"/>
      <c r="LQ65" s="2"/>
      <c r="LR65" s="2"/>
      <c r="LS65" s="2"/>
      <c r="MC65" s="1"/>
      <c r="MD65" s="2"/>
      <c r="ME65" s="2"/>
      <c r="MF65" s="2"/>
      <c r="MG65" s="2"/>
      <c r="MH65" s="2"/>
      <c r="MS65" s="1"/>
      <c r="MT65" s="2"/>
      <c r="MU65" s="2"/>
      <c r="MV65" s="2"/>
      <c r="MW65" s="2"/>
      <c r="MX65" s="2"/>
      <c r="NI65" s="1"/>
      <c r="NJ65" s="2"/>
      <c r="NK65" s="2"/>
      <c r="NL65" s="2"/>
      <c r="NM65" s="2"/>
      <c r="NN65" s="2"/>
      <c r="NY65" s="1"/>
      <c r="NZ65" s="2"/>
      <c r="OA65" s="2"/>
      <c r="OB65" s="2"/>
      <c r="OC65" s="2"/>
      <c r="OD65" s="2"/>
      <c r="ON65" s="1"/>
      <c r="OO65" s="2"/>
      <c r="OP65" s="2"/>
      <c r="OQ65" s="2"/>
      <c r="OR65" s="2"/>
      <c r="OS65" s="2"/>
      <c r="PE65" s="1"/>
      <c r="PF65" s="2"/>
      <c r="PG65" s="2"/>
      <c r="PH65" s="2"/>
      <c r="PI65" s="2"/>
      <c r="PJ65" s="2"/>
      <c r="PT65" s="1"/>
      <c r="PU65" s="2"/>
      <c r="PV65" s="2"/>
      <c r="PW65" s="2"/>
      <c r="PX65" s="2"/>
      <c r="PY65" s="2"/>
      <c r="QI65" s="1"/>
      <c r="QJ65" s="2"/>
      <c r="QK65" s="2"/>
      <c r="QL65" s="2"/>
      <c r="QM65" s="2"/>
      <c r="QN65" s="2"/>
      <c r="QX65" s="1"/>
      <c r="QY65" s="2"/>
      <c r="QZ65" s="2"/>
      <c r="RA65" s="2"/>
      <c r="RB65" s="2"/>
      <c r="RC65" s="2"/>
      <c r="RM65" s="1"/>
      <c r="RN65" s="2"/>
      <c r="RO65" s="2"/>
      <c r="RP65" s="2"/>
      <c r="RQ65" s="2"/>
      <c r="RR65" s="2"/>
      <c r="SB65" s="1"/>
      <c r="SC65" s="2"/>
      <c r="SD65" s="2"/>
      <c r="SE65" s="2"/>
      <c r="SF65" s="2"/>
      <c r="SG65" s="2"/>
      <c r="SQ65" s="1"/>
      <c r="SR65" s="2"/>
      <c r="SS65" s="2"/>
      <c r="ST65" s="2"/>
      <c r="SU65" s="2"/>
      <c r="SV65" s="2"/>
      <c r="TH65" s="1"/>
      <c r="TI65" s="2"/>
      <c r="TJ65" s="2"/>
      <c r="TK65" s="2"/>
      <c r="TL65" s="2"/>
      <c r="TM65" s="2"/>
      <c r="TW65" s="1"/>
      <c r="TX65" s="2"/>
      <c r="TY65" s="2"/>
      <c r="TZ65" s="2"/>
      <c r="UA65" s="2"/>
      <c r="UB65" s="2"/>
    </row>
    <row r="66" spans="18:555" x14ac:dyDescent="0.25">
      <c r="R66" s="1"/>
      <c r="S66" s="2"/>
      <c r="T66" s="2"/>
      <c r="U66" s="2"/>
      <c r="V66" s="2"/>
      <c r="W66" s="2"/>
      <c r="AH66" s="1"/>
      <c r="AI66" s="2"/>
      <c r="AJ66" s="2"/>
      <c r="AK66" s="2"/>
      <c r="AL66" s="2"/>
      <c r="AM66" s="2"/>
      <c r="AX66" s="1"/>
      <c r="AY66" s="2"/>
      <c r="AZ66" s="2"/>
      <c r="BA66" s="2"/>
      <c r="BB66" s="2"/>
      <c r="BC66" s="2"/>
      <c r="BN66" s="1"/>
      <c r="BO66" s="2"/>
      <c r="BP66" s="2"/>
      <c r="BQ66" s="2"/>
      <c r="BR66" s="2"/>
      <c r="BS66" s="2"/>
      <c r="CC66" s="1"/>
      <c r="CD66" s="2"/>
      <c r="CE66" s="2"/>
      <c r="CF66" s="2"/>
      <c r="CG66" s="2"/>
      <c r="CH66" s="2"/>
      <c r="CR66" s="1"/>
      <c r="CS66" s="2"/>
      <c r="CT66" s="2"/>
      <c r="CU66" s="2"/>
      <c r="CV66" s="2"/>
      <c r="CW66" s="2"/>
      <c r="DG66" s="1"/>
      <c r="DH66" s="2"/>
      <c r="DI66" s="2"/>
      <c r="DJ66" s="2"/>
      <c r="DK66" s="2"/>
      <c r="DL66" s="2"/>
      <c r="DV66" s="1"/>
      <c r="DW66" s="2"/>
      <c r="DY66" s="2"/>
      <c r="DZ66" s="2"/>
      <c r="EA66" s="2"/>
      <c r="EK66" s="1"/>
      <c r="EL66" s="2"/>
      <c r="EN66" s="2"/>
      <c r="EO66" s="2"/>
      <c r="EP66" s="2"/>
      <c r="EZ66" s="1"/>
      <c r="FA66" s="2"/>
      <c r="FB66" s="2"/>
      <c r="FC66" s="2"/>
      <c r="FD66" s="2"/>
      <c r="FE66" s="2"/>
      <c r="FO66" s="1"/>
      <c r="FP66" s="2" t="s">
        <v>42</v>
      </c>
      <c r="FQ66" s="2"/>
      <c r="FR66" s="2"/>
      <c r="FS66" s="2"/>
      <c r="FT66" s="2"/>
      <c r="GD66" s="1"/>
      <c r="GE66" s="2"/>
      <c r="GF66" s="2"/>
      <c r="GG66" s="2"/>
      <c r="GH66" s="2"/>
      <c r="GI66" s="2"/>
      <c r="GT66" s="1"/>
      <c r="GU66" s="2"/>
      <c r="GV66" s="2"/>
      <c r="GW66" s="2"/>
      <c r="GX66" s="2"/>
      <c r="GY66" s="2"/>
      <c r="HI66" s="1"/>
      <c r="HJ66" s="2"/>
      <c r="HK66" s="2"/>
      <c r="HL66" s="2"/>
      <c r="HM66" s="2"/>
      <c r="HN66" s="2"/>
      <c r="HY66" s="1"/>
      <c r="HZ66" s="2"/>
      <c r="IA66" s="2"/>
      <c r="IB66" s="2"/>
      <c r="IC66" s="2"/>
      <c r="ID66" s="2"/>
      <c r="IO66" s="1"/>
      <c r="IP66" s="2"/>
      <c r="IQ66" s="2"/>
      <c r="IR66" s="2"/>
      <c r="IS66" s="2"/>
      <c r="IT66" s="2"/>
      <c r="JE66" s="1"/>
      <c r="JF66" s="2"/>
      <c r="JG66" s="2"/>
      <c r="JH66" s="2"/>
      <c r="JI66" s="2"/>
      <c r="JJ66" s="2"/>
      <c r="JT66" s="1"/>
      <c r="JU66" s="2"/>
      <c r="JV66" s="2"/>
      <c r="JW66" s="2"/>
      <c r="JX66" s="2"/>
      <c r="JY66" s="2"/>
      <c r="KI66" s="1"/>
      <c r="KJ66" s="2"/>
      <c r="KK66" s="2"/>
      <c r="KL66" s="2"/>
      <c r="KM66" s="2"/>
      <c r="KN66" s="2"/>
      <c r="KX66" s="1"/>
      <c r="KY66" s="2"/>
      <c r="KZ66" s="2"/>
      <c r="LA66" s="2"/>
      <c r="LB66" s="2"/>
      <c r="LC66" s="2"/>
      <c r="LN66" s="1"/>
      <c r="LO66" s="2"/>
      <c r="LP66" s="2"/>
      <c r="LQ66" s="2"/>
      <c r="LR66" s="2"/>
      <c r="LS66" s="2"/>
      <c r="MC66" s="1"/>
      <c r="MD66" s="2"/>
      <c r="ME66" s="2"/>
      <c r="MF66" s="2"/>
      <c r="MG66" s="2"/>
      <c r="MH66" s="2"/>
      <c r="MS66" s="1"/>
      <c r="MT66" s="2"/>
      <c r="MU66" s="2"/>
      <c r="MV66" s="2"/>
      <c r="MW66" s="2"/>
      <c r="MX66" s="2"/>
      <c r="NI66" s="1"/>
      <c r="NJ66" s="2"/>
      <c r="NK66" s="2"/>
      <c r="NL66" s="2"/>
      <c r="NM66" s="2"/>
      <c r="NN66" s="2"/>
      <c r="NY66" s="1"/>
      <c r="NZ66" s="2"/>
      <c r="OA66" s="2"/>
      <c r="OB66" s="2"/>
      <c r="OC66" s="2"/>
      <c r="OD66" s="2"/>
      <c r="ON66" s="1"/>
      <c r="OO66" s="2"/>
      <c r="OP66" s="2"/>
      <c r="OQ66" s="2"/>
      <c r="OR66" s="2"/>
      <c r="OS66" s="2"/>
      <c r="PE66" s="1"/>
      <c r="PF66" s="2"/>
      <c r="PG66" s="2"/>
      <c r="PH66" s="2"/>
      <c r="PI66" s="2"/>
      <c r="PJ66" s="2"/>
      <c r="PT66" s="1"/>
      <c r="PU66" s="2"/>
      <c r="PV66" s="2"/>
      <c r="PW66" s="2"/>
      <c r="PX66" s="2"/>
      <c r="PY66" s="2"/>
      <c r="QI66" s="1"/>
      <c r="QJ66" s="2"/>
      <c r="QK66" s="2"/>
      <c r="QL66" s="2"/>
      <c r="QM66" s="2"/>
      <c r="QN66" s="2"/>
      <c r="QX66" s="1"/>
      <c r="QY66" s="2"/>
      <c r="QZ66" s="2"/>
      <c r="RA66" s="2"/>
      <c r="RB66" s="2"/>
      <c r="RC66" s="2"/>
      <c r="RM66" s="1"/>
      <c r="RN66" s="2"/>
      <c r="RO66" s="2"/>
      <c r="RP66" s="2"/>
      <c r="RQ66" s="2"/>
      <c r="RR66" s="2"/>
      <c r="SB66" s="1"/>
      <c r="SC66" s="2"/>
      <c r="SD66" s="2"/>
      <c r="SE66" s="2"/>
      <c r="SF66" s="2"/>
      <c r="SG66" s="2"/>
      <c r="SQ66" s="1"/>
      <c r="SR66" s="2"/>
      <c r="SS66" s="2"/>
      <c r="ST66" s="2"/>
      <c r="SU66" s="2"/>
      <c r="SV66" s="2"/>
      <c r="TH66" s="1"/>
      <c r="TI66" s="2"/>
      <c r="TJ66" s="2"/>
      <c r="TK66" s="2"/>
      <c r="TL66" s="2"/>
      <c r="TM66" s="2"/>
      <c r="TW66" s="1"/>
      <c r="TX66" s="2"/>
      <c r="TY66" s="2"/>
      <c r="TZ66" s="2"/>
      <c r="UA66" s="2"/>
      <c r="UB66" s="2"/>
    </row>
    <row r="67" spans="18:555" x14ac:dyDescent="0.25">
      <c r="R67" s="1"/>
      <c r="S67" s="2"/>
      <c r="T67" s="2"/>
      <c r="U67" s="2"/>
      <c r="V67" s="2"/>
      <c r="W67" s="2"/>
      <c r="AH67" s="1"/>
      <c r="AI67" s="2"/>
      <c r="AJ67" s="2"/>
      <c r="AK67" s="2"/>
      <c r="AL67" s="2"/>
      <c r="AM67" s="2"/>
      <c r="AX67" s="1"/>
      <c r="AY67" s="2"/>
      <c r="AZ67" s="2"/>
      <c r="BA67" s="2"/>
      <c r="BB67" s="2"/>
      <c r="BC67" s="2"/>
      <c r="BN67" s="1"/>
      <c r="BO67" s="2"/>
      <c r="BP67" s="2"/>
      <c r="BQ67" s="2"/>
      <c r="BR67" s="2"/>
      <c r="BS67" s="2"/>
      <c r="CC67" s="1"/>
      <c r="CD67" s="2"/>
      <c r="CE67" s="2"/>
      <c r="CF67" s="2"/>
      <c r="CG67" s="2"/>
      <c r="CH67" s="2"/>
      <c r="CR67" s="1"/>
      <c r="CS67" s="2"/>
      <c r="CT67" s="2"/>
      <c r="CU67" s="2"/>
      <c r="CV67" s="2"/>
      <c r="CW67" s="2"/>
      <c r="DG67" s="1"/>
      <c r="DH67" s="2"/>
      <c r="DI67" s="2"/>
      <c r="DJ67" s="2"/>
      <c r="DK67" s="2"/>
      <c r="DL67" s="2"/>
      <c r="DV67" s="1"/>
      <c r="DW67" s="2"/>
      <c r="DY67" s="2"/>
      <c r="DZ67" s="2"/>
      <c r="EA67" s="2"/>
      <c r="EK67" s="1"/>
      <c r="EL67" s="2"/>
      <c r="EN67" s="2"/>
      <c r="EO67" s="2"/>
      <c r="EP67" s="2"/>
      <c r="EZ67" s="1"/>
      <c r="FA67" s="2"/>
      <c r="FB67" s="2"/>
      <c r="FC67" s="2"/>
      <c r="FD67" s="2"/>
      <c r="FE67" s="2"/>
      <c r="FO67" s="1"/>
      <c r="FP67" s="2" t="s">
        <v>43</v>
      </c>
      <c r="FQ67" s="2"/>
      <c r="FR67" s="2"/>
      <c r="FS67" s="2"/>
      <c r="FT67" s="2"/>
      <c r="GD67" s="1"/>
      <c r="GE67" s="2"/>
      <c r="GF67" s="2"/>
      <c r="GG67" s="2"/>
      <c r="GH67" s="2"/>
      <c r="GI67" s="2"/>
      <c r="GT67" s="1"/>
      <c r="GU67" s="2"/>
      <c r="GV67" s="2"/>
      <c r="GW67" s="2"/>
      <c r="GX67" s="2"/>
      <c r="GY67" s="2"/>
      <c r="HI67" s="1"/>
      <c r="HJ67" s="2"/>
      <c r="HK67" s="2"/>
      <c r="HL67" s="2"/>
      <c r="HM67" s="2"/>
      <c r="HN67" s="2"/>
      <c r="HY67" s="1"/>
      <c r="HZ67" s="2"/>
      <c r="IA67" s="2"/>
      <c r="IB67" s="2"/>
      <c r="IC67" s="2"/>
      <c r="ID67" s="2"/>
      <c r="IO67" s="1"/>
      <c r="IP67" s="2"/>
      <c r="IQ67" s="2"/>
      <c r="IR67" s="2"/>
      <c r="IS67" s="2"/>
      <c r="IT67" s="2"/>
      <c r="JE67" s="1"/>
      <c r="JF67" s="2"/>
      <c r="JG67" s="2"/>
      <c r="JH67" s="2"/>
      <c r="JI67" s="2"/>
      <c r="JJ67" s="2"/>
      <c r="JT67" s="1"/>
      <c r="JU67" s="2"/>
      <c r="JV67" s="2"/>
      <c r="JW67" s="2"/>
      <c r="JX67" s="2"/>
      <c r="JY67" s="2"/>
      <c r="KI67" s="1"/>
      <c r="KJ67" s="2"/>
      <c r="KK67" s="2"/>
      <c r="KL67" s="2"/>
      <c r="KM67" s="2"/>
      <c r="KN67" s="2"/>
      <c r="KX67" s="1"/>
      <c r="KY67" s="2"/>
      <c r="KZ67" s="2"/>
      <c r="LA67" s="2"/>
      <c r="LB67" s="2"/>
      <c r="LC67" s="2"/>
      <c r="LN67" s="1"/>
      <c r="LO67" s="2"/>
      <c r="LP67" s="2"/>
      <c r="LQ67" s="2"/>
      <c r="LR67" s="2"/>
      <c r="LS67" s="2"/>
      <c r="MC67" s="1"/>
      <c r="MD67" s="2"/>
      <c r="ME67" s="2"/>
      <c r="MF67" s="2"/>
      <c r="MG67" s="2"/>
      <c r="MH67" s="2"/>
      <c r="MS67" s="1"/>
      <c r="MT67" s="2"/>
      <c r="MU67" s="2"/>
      <c r="MV67" s="2"/>
      <c r="MW67" s="2"/>
      <c r="MX67" s="2"/>
      <c r="NI67" s="1"/>
      <c r="NJ67" s="2"/>
      <c r="NK67" s="2"/>
      <c r="NL67" s="2"/>
      <c r="NM67" s="2"/>
      <c r="NN67" s="2"/>
      <c r="NY67" s="1"/>
      <c r="NZ67" s="2"/>
      <c r="OA67" s="2"/>
      <c r="OB67" s="2"/>
      <c r="OC67" s="2"/>
      <c r="OD67" s="2"/>
      <c r="ON67" s="1"/>
      <c r="OO67" s="2"/>
      <c r="OP67" s="2"/>
      <c r="OQ67" s="2"/>
      <c r="OR67" s="2"/>
      <c r="OS67" s="2"/>
      <c r="PE67" s="1"/>
      <c r="PF67" s="2"/>
      <c r="PG67" s="2"/>
      <c r="PH67" s="2"/>
      <c r="PI67" s="2"/>
      <c r="PJ67" s="2"/>
      <c r="PT67" s="1"/>
      <c r="PU67" s="2"/>
      <c r="PV67" s="2"/>
      <c r="PW67" s="2"/>
      <c r="PX67" s="2"/>
      <c r="PY67" s="2"/>
      <c r="QI67" s="1"/>
      <c r="QJ67" s="2"/>
      <c r="QK67" s="2"/>
      <c r="QL67" s="2"/>
      <c r="QM67" s="2"/>
      <c r="QN67" s="2"/>
      <c r="QX67" s="1"/>
      <c r="QY67" s="2"/>
      <c r="QZ67" s="2"/>
      <c r="RA67" s="2"/>
      <c r="RB67" s="2"/>
      <c r="RC67" s="2"/>
      <c r="RM67" s="1"/>
      <c r="RN67" s="2"/>
      <c r="RO67" s="2"/>
      <c r="RP67" s="2"/>
      <c r="RQ67" s="2"/>
      <c r="RR67" s="2"/>
      <c r="SB67" s="1"/>
      <c r="SC67" s="2"/>
      <c r="SD67" s="2"/>
      <c r="SE67" s="2"/>
      <c r="SF67" s="2"/>
      <c r="SG67" s="2"/>
      <c r="SQ67" s="1"/>
      <c r="SR67" s="2"/>
      <c r="SS67" s="2"/>
      <c r="ST67" s="2"/>
      <c r="SU67" s="2"/>
      <c r="SV67" s="2"/>
      <c r="TH67" s="1"/>
      <c r="TI67" s="2"/>
      <c r="TJ67" s="2"/>
      <c r="TK67" s="2"/>
      <c r="TL67" s="2"/>
      <c r="TM67" s="2"/>
      <c r="TW67" s="1"/>
      <c r="TX67" s="2"/>
      <c r="TY67" s="2"/>
      <c r="TZ67" s="2"/>
      <c r="UA67" s="2"/>
      <c r="UB67" s="2"/>
    </row>
    <row r="68" spans="18:555" x14ac:dyDescent="0.25">
      <c r="R68" s="1"/>
      <c r="S68" s="2"/>
      <c r="T68" s="2"/>
      <c r="U68" s="2"/>
      <c r="V68" s="2"/>
      <c r="W68" s="2"/>
      <c r="AH68" s="1"/>
      <c r="AI68" s="2"/>
      <c r="AJ68" s="2"/>
      <c r="AK68" s="2"/>
      <c r="AL68" s="2"/>
      <c r="AM68" s="2"/>
      <c r="AX68" s="1"/>
      <c r="AY68" s="2"/>
      <c r="AZ68" s="2"/>
      <c r="BA68" s="2"/>
      <c r="BB68" s="2"/>
      <c r="BC68" s="2"/>
      <c r="BN68" s="1"/>
      <c r="BO68" s="2"/>
      <c r="BP68" s="2"/>
      <c r="BQ68" s="2"/>
      <c r="BR68" s="2"/>
      <c r="BS68" s="2"/>
      <c r="CC68" s="1"/>
      <c r="CD68" s="2"/>
      <c r="CE68" s="2"/>
      <c r="CF68" s="2"/>
      <c r="CG68" s="2"/>
      <c r="CH68" s="2"/>
      <c r="CR68" s="1"/>
      <c r="CS68" s="2"/>
      <c r="CT68" s="2"/>
      <c r="CU68" s="2"/>
      <c r="CV68" s="2"/>
      <c r="CW68" s="2"/>
      <c r="DG68" s="1"/>
      <c r="DH68" s="2"/>
      <c r="DI68" s="2"/>
      <c r="DJ68" s="2"/>
      <c r="DK68" s="2"/>
      <c r="DL68" s="2"/>
      <c r="DV68" s="1"/>
      <c r="DW68" s="2"/>
      <c r="DY68" s="2"/>
      <c r="DZ68" s="2"/>
      <c r="EA68" s="2"/>
      <c r="EK68" s="1"/>
      <c r="EL68" s="2"/>
      <c r="EN68" s="2"/>
      <c r="EO68" s="2"/>
      <c r="EP68" s="2"/>
      <c r="EZ68" s="1"/>
      <c r="FA68" s="2"/>
      <c r="FB68" s="2"/>
      <c r="FC68" s="2"/>
      <c r="FD68" s="2"/>
      <c r="FE68" s="2"/>
      <c r="FO68" s="1"/>
      <c r="FP68" s="2" t="s">
        <v>44</v>
      </c>
      <c r="FQ68" s="2"/>
      <c r="FR68" s="2"/>
      <c r="FS68" s="2"/>
      <c r="FT68" s="2"/>
      <c r="GD68" s="1"/>
      <c r="GE68" s="2"/>
      <c r="GF68" s="2"/>
      <c r="GG68" s="2"/>
      <c r="GH68" s="2"/>
      <c r="GI68" s="2"/>
      <c r="GT68" s="1"/>
      <c r="GU68" s="2"/>
      <c r="GV68" s="2"/>
      <c r="GW68" s="2"/>
      <c r="GX68" s="2"/>
      <c r="GY68" s="2"/>
      <c r="HI68" s="1"/>
      <c r="HJ68" s="2"/>
      <c r="HK68" s="2"/>
      <c r="HL68" s="2"/>
      <c r="HM68" s="2"/>
      <c r="HN68" s="2"/>
      <c r="HY68" s="1"/>
      <c r="HZ68" s="2"/>
      <c r="IA68" s="2"/>
      <c r="IB68" s="2"/>
      <c r="IC68" s="2"/>
      <c r="ID68" s="2"/>
      <c r="IO68" s="1"/>
      <c r="IP68" s="2"/>
      <c r="IQ68" s="2"/>
      <c r="IR68" s="2"/>
      <c r="IS68" s="2"/>
      <c r="IT68" s="2"/>
      <c r="JE68" s="1"/>
      <c r="JF68" s="2"/>
      <c r="JG68" s="2"/>
      <c r="JH68" s="2"/>
      <c r="JI68" s="2"/>
      <c r="JJ68" s="2"/>
      <c r="JT68" s="1"/>
      <c r="JU68" s="2"/>
      <c r="JV68" s="2"/>
      <c r="JW68" s="2"/>
      <c r="JX68" s="2"/>
      <c r="JY68" s="2"/>
      <c r="KI68" s="1"/>
      <c r="KJ68" s="2"/>
      <c r="KK68" s="2"/>
      <c r="KL68" s="2"/>
      <c r="KM68" s="2"/>
      <c r="KN68" s="2"/>
      <c r="KX68" s="1"/>
      <c r="KY68" s="2"/>
      <c r="KZ68" s="2"/>
      <c r="LA68" s="2"/>
      <c r="LB68" s="2"/>
      <c r="LC68" s="2"/>
      <c r="LN68" s="1"/>
      <c r="LO68" s="2"/>
      <c r="LP68" s="2"/>
      <c r="LQ68" s="2"/>
      <c r="LR68" s="2"/>
      <c r="LS68" s="2"/>
      <c r="MC68" s="1"/>
      <c r="MD68" s="2"/>
      <c r="ME68" s="2"/>
      <c r="MF68" s="2"/>
      <c r="MG68" s="2"/>
      <c r="MH68" s="2"/>
      <c r="MS68" s="1"/>
      <c r="MT68" s="2"/>
      <c r="MU68" s="2"/>
      <c r="MV68" s="2"/>
      <c r="MW68" s="2"/>
      <c r="MX68" s="2"/>
      <c r="NI68" s="1"/>
      <c r="NJ68" s="2"/>
      <c r="NK68" s="2"/>
      <c r="NL68" s="2"/>
      <c r="NM68" s="2"/>
      <c r="NN68" s="2"/>
      <c r="NY68" s="1"/>
      <c r="NZ68" s="2"/>
      <c r="OA68" s="2"/>
      <c r="OB68" s="2"/>
      <c r="OC68" s="2"/>
      <c r="OD68" s="2"/>
      <c r="ON68" s="1"/>
      <c r="OO68" s="2"/>
      <c r="OP68" s="2"/>
      <c r="OQ68" s="2"/>
      <c r="OR68" s="2"/>
      <c r="OS68" s="2"/>
      <c r="PE68" s="1"/>
      <c r="PF68" s="2"/>
      <c r="PG68" s="2"/>
      <c r="PH68" s="2"/>
      <c r="PI68" s="2"/>
      <c r="PJ68" s="2"/>
      <c r="PT68" s="1"/>
      <c r="PU68" s="2"/>
      <c r="PV68" s="2"/>
      <c r="PW68" s="2"/>
      <c r="PX68" s="2"/>
      <c r="PY68" s="2"/>
      <c r="QI68" s="1"/>
      <c r="QJ68" s="2"/>
      <c r="QK68" s="2"/>
      <c r="QL68" s="2"/>
      <c r="QM68" s="2"/>
      <c r="QN68" s="2"/>
      <c r="QX68" s="1"/>
      <c r="QY68" s="2"/>
      <c r="QZ68" s="2"/>
      <c r="RA68" s="2"/>
      <c r="RB68" s="2"/>
      <c r="RC68" s="2"/>
      <c r="RM68" s="1"/>
      <c r="RN68" s="2"/>
      <c r="RO68" s="2"/>
      <c r="RP68" s="2"/>
      <c r="RQ68" s="2"/>
      <c r="RR68" s="2"/>
      <c r="SB68" s="1"/>
      <c r="SC68" s="2"/>
      <c r="SD68" s="2"/>
      <c r="SE68" s="2"/>
      <c r="SF68" s="2"/>
      <c r="SG68" s="2"/>
      <c r="SQ68" s="1"/>
      <c r="SR68" s="2"/>
      <c r="SS68" s="2"/>
      <c r="ST68" s="2"/>
      <c r="SU68" s="2"/>
      <c r="SV68" s="2"/>
      <c r="TH68" s="1"/>
      <c r="TI68" s="2"/>
      <c r="TJ68" s="2"/>
      <c r="TK68" s="2"/>
      <c r="TL68" s="2"/>
      <c r="TM68" s="2"/>
      <c r="TW68" s="1"/>
      <c r="TX68" s="2"/>
      <c r="TY68" s="2"/>
      <c r="TZ68" s="2"/>
      <c r="UA68" s="2"/>
      <c r="UB68" s="2"/>
    </row>
    <row r="69" spans="18:555" x14ac:dyDescent="0.25">
      <c r="R69" s="1"/>
      <c r="S69" s="2"/>
      <c r="T69" s="2"/>
      <c r="U69" s="2"/>
      <c r="V69" s="2"/>
      <c r="W69" s="2"/>
      <c r="AH69" s="1"/>
      <c r="AI69" s="2"/>
      <c r="AJ69" s="2"/>
      <c r="AK69" s="2"/>
      <c r="AL69" s="2"/>
      <c r="AM69" s="2"/>
      <c r="AX69" s="1"/>
      <c r="AY69" s="2"/>
      <c r="AZ69" s="2"/>
      <c r="BA69" s="2"/>
      <c r="BB69" s="2"/>
      <c r="BC69" s="2"/>
      <c r="BN69" s="1"/>
      <c r="BO69" s="2"/>
      <c r="BP69" s="2"/>
      <c r="BQ69" s="2"/>
      <c r="BR69" s="2"/>
      <c r="BS69" s="2"/>
      <c r="CC69" s="1"/>
      <c r="CD69" s="2"/>
      <c r="CE69" s="2"/>
      <c r="CF69" s="2"/>
      <c r="CG69" s="2"/>
      <c r="CH69" s="2"/>
      <c r="CR69" s="1"/>
      <c r="CS69" s="2"/>
      <c r="CT69" s="2"/>
      <c r="CU69" s="2"/>
      <c r="CV69" s="2"/>
      <c r="CW69" s="2"/>
      <c r="DG69" s="1"/>
      <c r="DH69" s="2"/>
      <c r="DI69" s="2"/>
      <c r="DJ69" s="2"/>
      <c r="DK69" s="2"/>
      <c r="DL69" s="2"/>
      <c r="DV69" s="1"/>
      <c r="DW69" s="2"/>
      <c r="DY69" s="2"/>
      <c r="DZ69" s="2"/>
      <c r="EA69" s="2"/>
      <c r="EK69" s="1"/>
      <c r="EL69" s="2"/>
      <c r="EN69" s="2"/>
      <c r="EO69" s="2"/>
      <c r="EP69" s="2"/>
      <c r="EZ69" s="1"/>
      <c r="FA69" s="2"/>
      <c r="FB69" s="2"/>
      <c r="FC69" s="2"/>
      <c r="FD69" s="2"/>
      <c r="FE69" s="2"/>
      <c r="FO69" s="1"/>
      <c r="FP69" s="2" t="s">
        <v>45</v>
      </c>
      <c r="FQ69" s="2"/>
      <c r="FR69" s="2"/>
      <c r="FS69" s="2"/>
      <c r="FT69" s="2"/>
      <c r="GD69" s="1"/>
      <c r="GE69" s="2"/>
      <c r="GF69" s="2"/>
      <c r="GG69" s="2"/>
      <c r="GH69" s="2"/>
      <c r="GI69" s="2"/>
      <c r="GT69" s="1"/>
      <c r="GU69" s="2"/>
      <c r="GV69" s="2"/>
      <c r="GW69" s="2"/>
      <c r="GX69" s="2"/>
      <c r="GY69" s="2"/>
      <c r="HI69" s="1"/>
      <c r="HJ69" s="2"/>
      <c r="HK69" s="2"/>
      <c r="HL69" s="2"/>
      <c r="HM69" s="2"/>
      <c r="HN69" s="2"/>
      <c r="HY69" s="1"/>
      <c r="HZ69" s="2"/>
      <c r="IA69" s="2"/>
      <c r="IB69" s="2"/>
      <c r="IC69" s="2"/>
      <c r="ID69" s="2"/>
      <c r="IO69" s="1"/>
      <c r="IQ69" s="2"/>
      <c r="IR69" s="2"/>
      <c r="IS69" s="2"/>
      <c r="IT69" s="2"/>
      <c r="JE69" s="1"/>
      <c r="JF69" s="2"/>
      <c r="JG69" s="2"/>
      <c r="JH69" s="2"/>
      <c r="JI69" s="2"/>
      <c r="JJ69" s="2"/>
      <c r="JT69" s="1"/>
      <c r="JU69" s="2"/>
      <c r="JV69" s="2"/>
      <c r="JW69" s="2"/>
      <c r="JX69" s="2"/>
      <c r="JY69" s="2"/>
      <c r="KI69" s="1"/>
      <c r="KJ69" s="2"/>
      <c r="KK69" s="2"/>
      <c r="KL69" s="2"/>
      <c r="KM69" s="2"/>
      <c r="KN69" s="2"/>
      <c r="KX69" s="1"/>
      <c r="KY69" s="2"/>
      <c r="KZ69" s="2"/>
      <c r="LA69" s="2"/>
      <c r="LB69" s="2"/>
      <c r="LC69" s="2"/>
      <c r="LN69" s="1"/>
      <c r="LO69" s="2"/>
      <c r="LP69" s="2"/>
      <c r="LQ69" s="2"/>
      <c r="LR69" s="2"/>
      <c r="LS69" s="2"/>
      <c r="MC69" s="1"/>
      <c r="MD69" s="2"/>
      <c r="ME69" s="2"/>
      <c r="MF69" s="2"/>
      <c r="MG69" s="2"/>
      <c r="MH69" s="2"/>
      <c r="MS69" s="1"/>
      <c r="MT69" s="2"/>
      <c r="MU69" s="2"/>
      <c r="MV69" s="2"/>
      <c r="MW69" s="2"/>
      <c r="MX69" s="2"/>
      <c r="NI69" s="1"/>
      <c r="NJ69" s="2"/>
      <c r="NK69" s="2"/>
      <c r="NL69" s="2"/>
      <c r="NM69" s="2"/>
      <c r="NN69" s="2"/>
      <c r="NY69" s="1"/>
      <c r="NZ69" s="2"/>
      <c r="OA69" s="2"/>
      <c r="OB69" s="2"/>
      <c r="OC69" s="2"/>
      <c r="OD69" s="2"/>
      <c r="ON69" s="1"/>
      <c r="OO69" s="2"/>
      <c r="OP69" s="2"/>
      <c r="OQ69" s="2"/>
      <c r="OR69" s="2"/>
      <c r="OS69" s="2"/>
      <c r="PE69" s="1"/>
      <c r="PF69" s="2"/>
      <c r="PG69" s="2"/>
      <c r="PH69" s="2"/>
      <c r="PI69" s="2"/>
      <c r="PJ69" s="2"/>
      <c r="PT69" s="1"/>
      <c r="PU69" s="2"/>
      <c r="PV69" s="2"/>
      <c r="PW69" s="2"/>
      <c r="PX69" s="2"/>
      <c r="PY69" s="2"/>
      <c r="QI69" s="1"/>
      <c r="QJ69" s="2"/>
      <c r="QK69" s="2"/>
      <c r="QL69" s="2"/>
      <c r="QM69" s="2"/>
      <c r="QN69" s="2"/>
      <c r="QX69" s="1"/>
      <c r="QY69" s="2"/>
      <c r="QZ69" s="2"/>
      <c r="RA69" s="2"/>
      <c r="RB69" s="2"/>
      <c r="RC69" s="2"/>
      <c r="RM69" s="1"/>
      <c r="RN69" s="2"/>
      <c r="RO69" s="2"/>
      <c r="RP69" s="2"/>
      <c r="RQ69" s="2"/>
      <c r="RR69" s="2"/>
      <c r="SB69" s="1"/>
      <c r="SC69" s="2"/>
      <c r="SD69" s="2"/>
      <c r="SE69" s="2"/>
      <c r="SF69" s="2"/>
      <c r="SG69" s="2"/>
      <c r="SQ69" s="1"/>
      <c r="SR69" s="2"/>
      <c r="SS69" s="2"/>
      <c r="ST69" s="2"/>
      <c r="SU69" s="2"/>
      <c r="SV69" s="2"/>
      <c r="TH69" s="1"/>
      <c r="TI69" s="2"/>
      <c r="TJ69" s="2"/>
      <c r="TK69" s="2"/>
      <c r="TL69" s="2"/>
      <c r="TM69" s="2"/>
      <c r="TW69" s="1"/>
      <c r="TX69" s="2"/>
      <c r="TY69" s="2"/>
      <c r="TZ69" s="2"/>
      <c r="UA69" s="2"/>
      <c r="UB69" s="2"/>
    </row>
    <row r="70" spans="18:555" ht="15.75" thickBot="1" x14ac:dyDescent="0.3">
      <c r="R70" s="2" t="s">
        <v>28</v>
      </c>
      <c r="S70" s="2"/>
      <c r="T70" t="s">
        <v>1</v>
      </c>
      <c r="V70" s="3" t="s">
        <v>2</v>
      </c>
      <c r="W70" s="3"/>
      <c r="X70" s="3"/>
      <c r="Y70" s="3"/>
      <c r="Z70" t="s">
        <v>2</v>
      </c>
      <c r="AB70" t="s">
        <v>1</v>
      </c>
      <c r="AD70" t="s">
        <v>2</v>
      </c>
      <c r="AH70" s="2" t="s">
        <v>28</v>
      </c>
      <c r="AI70" s="2"/>
      <c r="AJ70" t="s">
        <v>1</v>
      </c>
      <c r="AL70" s="3" t="s">
        <v>2</v>
      </c>
      <c r="AM70" s="3"/>
      <c r="AN70" s="3"/>
      <c r="AO70" s="3"/>
      <c r="AP70" t="s">
        <v>2</v>
      </c>
      <c r="AR70" t="s">
        <v>1</v>
      </c>
      <c r="AT70" t="s">
        <v>2</v>
      </c>
      <c r="AX70" s="2" t="s">
        <v>28</v>
      </c>
      <c r="AY70" s="2"/>
      <c r="AZ70" t="s">
        <v>1</v>
      </c>
      <c r="BB70" s="3" t="s">
        <v>2</v>
      </c>
      <c r="BC70" s="3"/>
      <c r="BD70" s="3"/>
      <c r="BE70" s="3"/>
      <c r="BF70" t="s">
        <v>2</v>
      </c>
      <c r="BH70" t="s">
        <v>1</v>
      </c>
      <c r="BJ70" t="s">
        <v>2</v>
      </c>
      <c r="BN70" s="2" t="s">
        <v>28</v>
      </c>
      <c r="BO70" s="2"/>
      <c r="BP70" t="s">
        <v>1</v>
      </c>
      <c r="BR70" s="3" t="s">
        <v>2</v>
      </c>
      <c r="BS70" s="3"/>
      <c r="BT70" s="3"/>
      <c r="BU70" s="3"/>
      <c r="BV70" t="s">
        <v>2</v>
      </c>
      <c r="BX70" t="s">
        <v>1</v>
      </c>
      <c r="BZ70" t="s">
        <v>2</v>
      </c>
      <c r="CC70" s="2" t="s">
        <v>28</v>
      </c>
      <c r="CD70" s="2"/>
      <c r="CE70" t="s">
        <v>1</v>
      </c>
      <c r="CG70" s="3" t="s">
        <v>2</v>
      </c>
      <c r="CH70" s="3"/>
      <c r="CI70" s="3"/>
      <c r="CJ70" s="3"/>
      <c r="CK70" t="s">
        <v>2</v>
      </c>
      <c r="CM70" t="s">
        <v>1</v>
      </c>
      <c r="CO70" t="s">
        <v>2</v>
      </c>
      <c r="CR70" s="2" t="s">
        <v>28</v>
      </c>
      <c r="CS70" s="2"/>
      <c r="CT70" t="s">
        <v>1</v>
      </c>
      <c r="CV70" s="3" t="s">
        <v>2</v>
      </c>
      <c r="CW70" s="3"/>
      <c r="CX70" s="3"/>
      <c r="CY70" s="3"/>
      <c r="CZ70" t="s">
        <v>2</v>
      </c>
      <c r="DB70" t="s">
        <v>1</v>
      </c>
      <c r="DD70" t="s">
        <v>2</v>
      </c>
      <c r="DG70" s="2" t="s">
        <v>28</v>
      </c>
      <c r="DH70" s="2"/>
      <c r="DI70" t="s">
        <v>1</v>
      </c>
      <c r="DK70" s="3" t="s">
        <v>2</v>
      </c>
      <c r="DL70" s="3"/>
      <c r="DM70" s="3"/>
      <c r="DN70" s="3"/>
      <c r="DO70" t="s">
        <v>2</v>
      </c>
      <c r="DQ70" t="s">
        <v>1</v>
      </c>
      <c r="DS70" t="s">
        <v>2</v>
      </c>
      <c r="DV70" s="2" t="s">
        <v>28</v>
      </c>
      <c r="DW70" s="2"/>
      <c r="DX70" t="s">
        <v>1</v>
      </c>
      <c r="DZ70" s="3" t="s">
        <v>2</v>
      </c>
      <c r="EA70" s="3"/>
      <c r="EB70" s="3"/>
      <c r="EC70" s="3"/>
      <c r="ED70" t="s">
        <v>2</v>
      </c>
      <c r="EF70" t="s">
        <v>1</v>
      </c>
      <c r="EH70" t="s">
        <v>2</v>
      </c>
      <c r="EK70" s="2" t="s">
        <v>28</v>
      </c>
      <c r="EL70" s="2"/>
      <c r="EM70" t="s">
        <v>1</v>
      </c>
      <c r="EO70" s="3" t="s">
        <v>2</v>
      </c>
      <c r="EP70" s="3"/>
      <c r="EQ70" s="3"/>
      <c r="ER70" s="3"/>
      <c r="ES70" t="s">
        <v>2</v>
      </c>
      <c r="EU70" t="s">
        <v>1</v>
      </c>
      <c r="EW70" t="s">
        <v>2</v>
      </c>
      <c r="EZ70" s="2" t="s">
        <v>28</v>
      </c>
      <c r="FA70" s="2"/>
      <c r="FB70" t="s">
        <v>1</v>
      </c>
      <c r="FD70" s="3" t="s">
        <v>2</v>
      </c>
      <c r="FE70" s="3"/>
      <c r="FF70" s="3"/>
      <c r="FG70" s="3"/>
      <c r="FH70" t="s">
        <v>2</v>
      </c>
      <c r="FJ70" t="s">
        <v>1</v>
      </c>
      <c r="FL70" t="s">
        <v>2</v>
      </c>
      <c r="FO70" s="2" t="s">
        <v>28</v>
      </c>
      <c r="FP70" s="2"/>
      <c r="FQ70" t="s">
        <v>1</v>
      </c>
      <c r="FS70" s="3" t="s">
        <v>2</v>
      </c>
      <c r="FT70" s="3"/>
      <c r="FU70" s="3"/>
      <c r="FV70" s="3"/>
      <c r="FW70" t="s">
        <v>2</v>
      </c>
      <c r="FY70" t="s">
        <v>1</v>
      </c>
      <c r="GA70" t="s">
        <v>2</v>
      </c>
      <c r="GD70" s="2" t="s">
        <v>28</v>
      </c>
      <c r="GE70" s="2"/>
      <c r="GF70" t="s">
        <v>1</v>
      </c>
      <c r="GH70" s="3" t="s">
        <v>2</v>
      </c>
      <c r="GI70" s="3"/>
      <c r="GJ70" s="3"/>
      <c r="GK70" s="3"/>
      <c r="GL70" t="s">
        <v>2</v>
      </c>
      <c r="GN70" t="s">
        <v>1</v>
      </c>
      <c r="GP70" t="s">
        <v>2</v>
      </c>
      <c r="GT70" s="2" t="s">
        <v>28</v>
      </c>
      <c r="GU70" s="2"/>
      <c r="GV70" t="s">
        <v>1</v>
      </c>
      <c r="GX70" s="3" t="s">
        <v>2</v>
      </c>
      <c r="GY70" s="3"/>
      <c r="GZ70" s="3"/>
      <c r="HA70" s="3"/>
      <c r="HB70" t="s">
        <v>2</v>
      </c>
      <c r="HD70" t="s">
        <v>1</v>
      </c>
      <c r="HF70" t="s">
        <v>2</v>
      </c>
      <c r="HI70" s="2" t="s">
        <v>28</v>
      </c>
      <c r="HJ70" s="2"/>
      <c r="HK70" t="s">
        <v>1</v>
      </c>
      <c r="HM70" s="3" t="s">
        <v>2</v>
      </c>
      <c r="HN70" s="3"/>
      <c r="HO70" s="3"/>
      <c r="HP70" s="3"/>
      <c r="HQ70" t="s">
        <v>2</v>
      </c>
      <c r="HS70" t="s">
        <v>1</v>
      </c>
      <c r="HU70" t="s">
        <v>2</v>
      </c>
      <c r="HY70" s="2" t="s">
        <v>28</v>
      </c>
      <c r="HZ70" s="2"/>
      <c r="IA70" t="s">
        <v>1</v>
      </c>
      <c r="IC70" s="3" t="s">
        <v>2</v>
      </c>
      <c r="ID70" s="3"/>
      <c r="IE70" s="3"/>
      <c r="IF70" s="3"/>
      <c r="IG70" t="s">
        <v>2</v>
      </c>
      <c r="II70" t="s">
        <v>1</v>
      </c>
      <c r="IK70" t="s">
        <v>2</v>
      </c>
      <c r="IO70" s="2" t="s">
        <v>28</v>
      </c>
      <c r="IP70" s="2"/>
      <c r="IQ70" t="s">
        <v>1</v>
      </c>
      <c r="IS70" s="3" t="s">
        <v>2</v>
      </c>
      <c r="IT70" s="3"/>
      <c r="IU70" s="3"/>
      <c r="IV70" s="3"/>
      <c r="IW70" t="s">
        <v>2</v>
      </c>
      <c r="IY70" t="s">
        <v>1</v>
      </c>
      <c r="JA70" t="s">
        <v>2</v>
      </c>
      <c r="JE70" s="2" t="s">
        <v>28</v>
      </c>
      <c r="JF70" s="2"/>
      <c r="JG70" t="s">
        <v>1</v>
      </c>
      <c r="JI70" s="3" t="s">
        <v>2</v>
      </c>
      <c r="JJ70" s="3"/>
      <c r="JK70" s="3"/>
      <c r="JL70" s="3"/>
      <c r="JM70" t="s">
        <v>2</v>
      </c>
      <c r="JO70" t="s">
        <v>1</v>
      </c>
      <c r="JQ70" t="s">
        <v>2</v>
      </c>
      <c r="JT70" s="2" t="s">
        <v>28</v>
      </c>
      <c r="JU70" s="2"/>
      <c r="JV70" t="s">
        <v>1</v>
      </c>
      <c r="JX70" s="3" t="s">
        <v>2</v>
      </c>
      <c r="JY70" s="3"/>
      <c r="JZ70" s="3"/>
      <c r="KA70" s="3"/>
      <c r="KB70" t="s">
        <v>2</v>
      </c>
      <c r="KD70" t="s">
        <v>1</v>
      </c>
      <c r="KF70" t="s">
        <v>2</v>
      </c>
      <c r="KI70" s="2" t="s">
        <v>28</v>
      </c>
      <c r="KJ70" s="2"/>
      <c r="KK70" t="s">
        <v>1</v>
      </c>
      <c r="KM70" s="3" t="s">
        <v>2</v>
      </c>
      <c r="KN70" s="3"/>
      <c r="KO70" s="3"/>
      <c r="KP70" s="3"/>
      <c r="KQ70" t="s">
        <v>2</v>
      </c>
      <c r="KS70" t="s">
        <v>1</v>
      </c>
      <c r="KU70" t="s">
        <v>2</v>
      </c>
      <c r="KX70" s="2" t="s">
        <v>28</v>
      </c>
      <c r="KY70" s="2"/>
      <c r="KZ70" t="s">
        <v>1</v>
      </c>
      <c r="LB70" s="3" t="s">
        <v>2</v>
      </c>
      <c r="LC70" s="3"/>
      <c r="LD70" s="3"/>
      <c r="LE70" s="3"/>
      <c r="LF70" t="s">
        <v>2</v>
      </c>
      <c r="LH70" t="s">
        <v>1</v>
      </c>
      <c r="LJ70" t="s">
        <v>2</v>
      </c>
      <c r="LN70" s="2" t="s">
        <v>28</v>
      </c>
      <c r="LO70" s="2"/>
      <c r="LP70" t="s">
        <v>1</v>
      </c>
      <c r="LR70" s="3" t="s">
        <v>2</v>
      </c>
      <c r="LS70" s="3"/>
      <c r="LT70" s="3"/>
      <c r="LU70" s="3"/>
      <c r="LV70" t="s">
        <v>2</v>
      </c>
      <c r="LX70" t="s">
        <v>1</v>
      </c>
      <c r="LZ70" t="s">
        <v>2</v>
      </c>
      <c r="MC70" s="2" t="s">
        <v>28</v>
      </c>
      <c r="MD70" s="2"/>
      <c r="ME70" t="s">
        <v>1</v>
      </c>
      <c r="MG70" s="3" t="s">
        <v>2</v>
      </c>
      <c r="MH70" s="3"/>
      <c r="MI70" s="3"/>
      <c r="MJ70" s="3"/>
      <c r="MK70" t="s">
        <v>2</v>
      </c>
      <c r="MM70" t="s">
        <v>1</v>
      </c>
      <c r="MO70" t="s">
        <v>2</v>
      </c>
      <c r="MS70" s="2" t="s">
        <v>28</v>
      </c>
      <c r="MT70" s="2"/>
      <c r="MU70" t="s">
        <v>1</v>
      </c>
      <c r="MW70" s="3" t="s">
        <v>2</v>
      </c>
      <c r="MX70" s="3"/>
      <c r="MY70" s="3"/>
      <c r="MZ70" s="3"/>
      <c r="NA70" t="s">
        <v>2</v>
      </c>
      <c r="NC70" t="s">
        <v>1</v>
      </c>
      <c r="NE70" t="s">
        <v>2</v>
      </c>
      <c r="NI70" s="2" t="s">
        <v>28</v>
      </c>
      <c r="NJ70" s="2"/>
      <c r="NK70" t="s">
        <v>1</v>
      </c>
      <c r="NM70" s="3" t="s">
        <v>2</v>
      </c>
      <c r="NN70" s="3"/>
      <c r="NO70" s="3"/>
      <c r="NP70" s="3"/>
      <c r="NQ70" t="s">
        <v>2</v>
      </c>
      <c r="NS70" t="s">
        <v>1</v>
      </c>
      <c r="NU70" t="s">
        <v>2</v>
      </c>
      <c r="NY70" s="2" t="s">
        <v>28</v>
      </c>
      <c r="NZ70" s="2"/>
      <c r="OA70" t="s">
        <v>1</v>
      </c>
      <c r="OC70" s="3" t="s">
        <v>2</v>
      </c>
      <c r="OD70" s="3"/>
      <c r="OE70" s="3"/>
      <c r="OF70" s="3"/>
      <c r="OG70" t="s">
        <v>2</v>
      </c>
      <c r="OI70" t="s">
        <v>1</v>
      </c>
      <c r="OK70" t="s">
        <v>2</v>
      </c>
      <c r="ON70" s="2" t="s">
        <v>28</v>
      </c>
      <c r="OO70" s="2"/>
      <c r="OP70" t="s">
        <v>1</v>
      </c>
      <c r="OR70" s="3" t="s">
        <v>2</v>
      </c>
      <c r="OS70" s="3"/>
      <c r="OT70" s="3"/>
      <c r="OU70" s="3"/>
      <c r="OV70" t="s">
        <v>2</v>
      </c>
      <c r="OX70" t="s">
        <v>1</v>
      </c>
      <c r="OZ70" t="s">
        <v>2</v>
      </c>
      <c r="PE70" s="2" t="s">
        <v>28</v>
      </c>
      <c r="PF70" s="2"/>
      <c r="PG70" t="s">
        <v>1</v>
      </c>
      <c r="PI70" s="3" t="s">
        <v>2</v>
      </c>
      <c r="PJ70" s="3"/>
      <c r="PK70" s="3"/>
      <c r="PL70" s="3"/>
      <c r="PM70" t="s">
        <v>2</v>
      </c>
      <c r="PO70" t="s">
        <v>1</v>
      </c>
      <c r="PQ70" t="s">
        <v>2</v>
      </c>
      <c r="PT70" s="2" t="s">
        <v>28</v>
      </c>
      <c r="PU70" s="2"/>
      <c r="PV70" t="s">
        <v>1</v>
      </c>
      <c r="PX70" s="3" t="s">
        <v>2</v>
      </c>
      <c r="PY70" s="3"/>
      <c r="PZ70" s="3"/>
      <c r="QA70" s="3"/>
      <c r="QB70" t="s">
        <v>2</v>
      </c>
      <c r="QD70" t="s">
        <v>1</v>
      </c>
      <c r="QF70" t="s">
        <v>2</v>
      </c>
      <c r="QI70" s="2" t="s">
        <v>28</v>
      </c>
      <c r="QJ70" s="2"/>
      <c r="QK70" t="s">
        <v>1</v>
      </c>
      <c r="QM70" s="3" t="s">
        <v>2</v>
      </c>
      <c r="QN70" s="3"/>
      <c r="QO70" s="3"/>
      <c r="QP70" s="3"/>
      <c r="QQ70" t="s">
        <v>2</v>
      </c>
      <c r="QS70" t="s">
        <v>1</v>
      </c>
      <c r="QU70" t="s">
        <v>2</v>
      </c>
      <c r="QX70" s="2" t="s">
        <v>28</v>
      </c>
      <c r="QY70" s="2"/>
      <c r="QZ70" t="s">
        <v>1</v>
      </c>
      <c r="RB70" s="3" t="s">
        <v>2</v>
      </c>
      <c r="RC70" s="3"/>
      <c r="RD70" s="3"/>
      <c r="RE70" s="3"/>
      <c r="RF70" t="s">
        <v>2</v>
      </c>
      <c r="RH70" t="s">
        <v>1</v>
      </c>
      <c r="RJ70" t="s">
        <v>2</v>
      </c>
      <c r="RM70" s="2" t="s">
        <v>28</v>
      </c>
      <c r="RN70" s="2"/>
      <c r="RO70" t="s">
        <v>1</v>
      </c>
      <c r="RQ70" s="3" t="s">
        <v>2</v>
      </c>
      <c r="RR70" s="3"/>
      <c r="RS70" s="3"/>
      <c r="RT70" s="3"/>
      <c r="RU70" t="s">
        <v>2</v>
      </c>
      <c r="RW70" t="s">
        <v>1</v>
      </c>
      <c r="RY70" t="s">
        <v>2</v>
      </c>
      <c r="SB70" s="2" t="s">
        <v>28</v>
      </c>
      <c r="SC70" s="2"/>
      <c r="SD70" t="s">
        <v>1</v>
      </c>
      <c r="SF70" s="3" t="s">
        <v>2</v>
      </c>
      <c r="SG70" s="3"/>
      <c r="SH70" s="3"/>
      <c r="SI70" s="3"/>
      <c r="SJ70" t="s">
        <v>2</v>
      </c>
      <c r="SL70" t="s">
        <v>1</v>
      </c>
      <c r="SN70" t="s">
        <v>2</v>
      </c>
      <c r="SQ70" s="2" t="s">
        <v>28</v>
      </c>
      <c r="SR70" s="2"/>
      <c r="SS70" t="s">
        <v>1</v>
      </c>
      <c r="SU70" s="3" t="s">
        <v>2</v>
      </c>
      <c r="SV70" s="3"/>
      <c r="SW70" s="3"/>
      <c r="SX70" s="3"/>
      <c r="SY70" t="s">
        <v>2</v>
      </c>
      <c r="TA70" t="s">
        <v>1</v>
      </c>
      <c r="TC70" t="s">
        <v>2</v>
      </c>
      <c r="TH70" s="2" t="s">
        <v>28</v>
      </c>
      <c r="TI70" s="2"/>
      <c r="TJ70" t="s">
        <v>1</v>
      </c>
      <c r="TL70" s="3" t="s">
        <v>2</v>
      </c>
      <c r="TM70" s="3"/>
      <c r="TN70" s="3"/>
      <c r="TO70" s="3"/>
      <c r="TP70" t="s">
        <v>2</v>
      </c>
      <c r="TR70" t="s">
        <v>1</v>
      </c>
      <c r="TT70" t="s">
        <v>2</v>
      </c>
      <c r="TW70" s="2" t="s">
        <v>28</v>
      </c>
      <c r="TX70" s="2"/>
      <c r="TY70" t="s">
        <v>1</v>
      </c>
      <c r="UA70" s="3" t="s">
        <v>2</v>
      </c>
      <c r="UB70" s="3"/>
      <c r="UC70" s="3"/>
      <c r="UD70" s="3"/>
      <c r="UE70" t="s">
        <v>2</v>
      </c>
      <c r="UG70" t="s">
        <v>1</v>
      </c>
      <c r="UI70" t="s">
        <v>2</v>
      </c>
    </row>
    <row r="71" spans="18:555" ht="60" x14ac:dyDescent="0.25">
      <c r="R71" s="4"/>
      <c r="S71" s="5" t="s">
        <v>3</v>
      </c>
      <c r="T71" s="6" t="s">
        <v>4</v>
      </c>
      <c r="U71" s="5" t="s">
        <v>3</v>
      </c>
      <c r="V71" s="7" t="s">
        <v>5</v>
      </c>
      <c r="W71" s="8"/>
      <c r="X71" s="9"/>
      <c r="Y71" s="5" t="s">
        <v>3</v>
      </c>
      <c r="Z71" s="5" t="s">
        <v>6</v>
      </c>
      <c r="AA71" s="5" t="s">
        <v>3</v>
      </c>
      <c r="AB71" s="5" t="s">
        <v>7</v>
      </c>
      <c r="AC71" s="5" t="s">
        <v>3</v>
      </c>
      <c r="AD71" s="10" t="s">
        <v>8</v>
      </c>
      <c r="AH71" s="4"/>
      <c r="AI71" s="5" t="s">
        <v>3</v>
      </c>
      <c r="AJ71" s="6" t="s">
        <v>4</v>
      </c>
      <c r="AK71" s="5" t="s">
        <v>3</v>
      </c>
      <c r="AL71" s="7" t="s">
        <v>5</v>
      </c>
      <c r="AM71" s="8"/>
      <c r="AN71" s="9"/>
      <c r="AO71" s="5" t="s">
        <v>3</v>
      </c>
      <c r="AP71" s="5" t="s">
        <v>6</v>
      </c>
      <c r="AQ71" s="5" t="s">
        <v>3</v>
      </c>
      <c r="AR71" s="5" t="s">
        <v>7</v>
      </c>
      <c r="AS71" s="5" t="s">
        <v>3</v>
      </c>
      <c r="AT71" s="10" t="s">
        <v>8</v>
      </c>
      <c r="AX71" s="4"/>
      <c r="AY71" s="5" t="s">
        <v>3</v>
      </c>
      <c r="AZ71" s="6" t="s">
        <v>4</v>
      </c>
      <c r="BA71" s="5" t="s">
        <v>3</v>
      </c>
      <c r="BB71" s="7" t="s">
        <v>5</v>
      </c>
      <c r="BC71" s="8"/>
      <c r="BD71" s="9"/>
      <c r="BE71" s="5" t="s">
        <v>3</v>
      </c>
      <c r="BF71" s="5" t="s">
        <v>6</v>
      </c>
      <c r="BG71" s="5" t="s">
        <v>3</v>
      </c>
      <c r="BH71" s="5" t="s">
        <v>7</v>
      </c>
      <c r="BI71" s="5" t="s">
        <v>3</v>
      </c>
      <c r="BJ71" s="10" t="s">
        <v>8</v>
      </c>
      <c r="BN71" s="4"/>
      <c r="BO71" s="5" t="s">
        <v>3</v>
      </c>
      <c r="BP71" s="6" t="s">
        <v>4</v>
      </c>
      <c r="BQ71" s="5" t="s">
        <v>3</v>
      </c>
      <c r="BR71" s="7" t="s">
        <v>5</v>
      </c>
      <c r="BS71" s="8"/>
      <c r="BT71" s="9"/>
      <c r="BU71" s="5" t="s">
        <v>3</v>
      </c>
      <c r="BV71" s="5" t="s">
        <v>6</v>
      </c>
      <c r="BW71" s="5" t="s">
        <v>3</v>
      </c>
      <c r="BX71" s="5" t="s">
        <v>7</v>
      </c>
      <c r="BY71" s="5" t="s">
        <v>3</v>
      </c>
      <c r="BZ71" s="10" t="s">
        <v>8</v>
      </c>
      <c r="CC71" s="4"/>
      <c r="CD71" s="5" t="s">
        <v>3</v>
      </c>
      <c r="CE71" s="6" t="s">
        <v>4</v>
      </c>
      <c r="CF71" s="5" t="s">
        <v>3</v>
      </c>
      <c r="CG71" s="7" t="s">
        <v>5</v>
      </c>
      <c r="CH71" s="8"/>
      <c r="CI71" s="9"/>
      <c r="CJ71" s="5" t="s">
        <v>3</v>
      </c>
      <c r="CK71" s="5" t="s">
        <v>6</v>
      </c>
      <c r="CL71" s="5" t="s">
        <v>3</v>
      </c>
      <c r="CM71" s="5" t="s">
        <v>7</v>
      </c>
      <c r="CN71" s="5" t="s">
        <v>3</v>
      </c>
      <c r="CO71" s="10" t="s">
        <v>8</v>
      </c>
      <c r="CR71" s="4"/>
      <c r="CS71" s="5" t="s">
        <v>3</v>
      </c>
      <c r="CT71" s="6" t="s">
        <v>4</v>
      </c>
      <c r="CU71" s="5" t="s">
        <v>3</v>
      </c>
      <c r="CV71" s="7" t="s">
        <v>5</v>
      </c>
      <c r="CW71" s="8"/>
      <c r="CX71" s="9"/>
      <c r="CY71" s="5" t="s">
        <v>3</v>
      </c>
      <c r="CZ71" s="5" t="s">
        <v>6</v>
      </c>
      <c r="DA71" s="5" t="s">
        <v>3</v>
      </c>
      <c r="DB71" s="5" t="s">
        <v>7</v>
      </c>
      <c r="DC71" s="5" t="s">
        <v>3</v>
      </c>
      <c r="DD71" s="10" t="s">
        <v>8</v>
      </c>
      <c r="DG71" s="4"/>
      <c r="DH71" s="5" t="s">
        <v>3</v>
      </c>
      <c r="DI71" s="6" t="s">
        <v>4</v>
      </c>
      <c r="DJ71" s="5" t="s">
        <v>3</v>
      </c>
      <c r="DK71" s="7" t="s">
        <v>5</v>
      </c>
      <c r="DL71" s="8"/>
      <c r="DM71" s="9"/>
      <c r="DN71" s="5" t="s">
        <v>3</v>
      </c>
      <c r="DO71" s="5" t="s">
        <v>6</v>
      </c>
      <c r="DP71" s="5" t="s">
        <v>3</v>
      </c>
      <c r="DQ71" s="5" t="s">
        <v>7</v>
      </c>
      <c r="DR71" s="5" t="s">
        <v>3</v>
      </c>
      <c r="DS71" s="10" t="s">
        <v>8</v>
      </c>
      <c r="DV71" s="4"/>
      <c r="DW71" s="5" t="s">
        <v>3</v>
      </c>
      <c r="DX71" s="6" t="s">
        <v>4</v>
      </c>
      <c r="DY71" s="5" t="s">
        <v>3</v>
      </c>
      <c r="DZ71" s="7" t="s">
        <v>5</v>
      </c>
      <c r="EA71" s="8"/>
      <c r="EB71" s="9"/>
      <c r="EC71" s="5" t="s">
        <v>3</v>
      </c>
      <c r="ED71" s="5" t="s">
        <v>6</v>
      </c>
      <c r="EE71" s="5" t="s">
        <v>3</v>
      </c>
      <c r="EF71" s="5" t="s">
        <v>7</v>
      </c>
      <c r="EG71" s="5" t="s">
        <v>3</v>
      </c>
      <c r="EH71" s="10" t="s">
        <v>8</v>
      </c>
      <c r="EK71" s="4"/>
      <c r="EL71" s="5" t="s">
        <v>3</v>
      </c>
      <c r="EM71" s="6" t="s">
        <v>4</v>
      </c>
      <c r="EN71" s="5" t="s">
        <v>3</v>
      </c>
      <c r="EO71" s="7" t="s">
        <v>5</v>
      </c>
      <c r="EP71" s="8"/>
      <c r="EQ71" s="9"/>
      <c r="ER71" s="5" t="s">
        <v>3</v>
      </c>
      <c r="ES71" s="5" t="s">
        <v>6</v>
      </c>
      <c r="ET71" s="5" t="s">
        <v>3</v>
      </c>
      <c r="EU71" s="5" t="s">
        <v>7</v>
      </c>
      <c r="EV71" s="5" t="s">
        <v>3</v>
      </c>
      <c r="EW71" s="10" t="s">
        <v>8</v>
      </c>
      <c r="EZ71" s="4"/>
      <c r="FA71" s="5" t="s">
        <v>3</v>
      </c>
      <c r="FB71" s="6" t="s">
        <v>4</v>
      </c>
      <c r="FC71" s="5" t="s">
        <v>3</v>
      </c>
      <c r="FD71" s="7" t="s">
        <v>5</v>
      </c>
      <c r="FE71" s="8"/>
      <c r="FF71" s="9"/>
      <c r="FG71" s="5" t="s">
        <v>3</v>
      </c>
      <c r="FH71" s="5" t="s">
        <v>6</v>
      </c>
      <c r="FI71" s="5" t="s">
        <v>3</v>
      </c>
      <c r="FJ71" s="5" t="s">
        <v>7</v>
      </c>
      <c r="FK71" s="5" t="s">
        <v>3</v>
      </c>
      <c r="FL71" s="10" t="s">
        <v>8</v>
      </c>
      <c r="FO71" s="4"/>
      <c r="FP71" s="5" t="s">
        <v>3</v>
      </c>
      <c r="FQ71" s="6" t="s">
        <v>4</v>
      </c>
      <c r="FR71" s="5" t="s">
        <v>3</v>
      </c>
      <c r="FS71" s="7" t="s">
        <v>5</v>
      </c>
      <c r="FT71" s="8"/>
      <c r="FU71" s="9"/>
      <c r="FV71" s="5" t="s">
        <v>3</v>
      </c>
      <c r="FW71" s="5" t="s">
        <v>6</v>
      </c>
      <c r="FX71" s="5" t="s">
        <v>3</v>
      </c>
      <c r="FY71" s="5" t="s">
        <v>7</v>
      </c>
      <c r="FZ71" s="5" t="s">
        <v>3</v>
      </c>
      <c r="GA71" s="10" t="s">
        <v>8</v>
      </c>
      <c r="GD71" s="4"/>
      <c r="GE71" s="5" t="s">
        <v>3</v>
      </c>
      <c r="GF71" s="6" t="s">
        <v>4</v>
      </c>
      <c r="GG71" s="5" t="s">
        <v>3</v>
      </c>
      <c r="GH71" s="7" t="s">
        <v>5</v>
      </c>
      <c r="GI71" s="8"/>
      <c r="GJ71" s="9"/>
      <c r="GK71" s="5" t="s">
        <v>3</v>
      </c>
      <c r="GL71" s="5" t="s">
        <v>6</v>
      </c>
      <c r="GM71" s="5" t="s">
        <v>3</v>
      </c>
      <c r="GN71" s="5" t="s">
        <v>7</v>
      </c>
      <c r="GO71" s="5" t="s">
        <v>3</v>
      </c>
      <c r="GP71" s="10" t="s">
        <v>8</v>
      </c>
      <c r="GT71" s="4"/>
      <c r="GU71" s="5" t="s">
        <v>3</v>
      </c>
      <c r="GV71" s="6" t="s">
        <v>4</v>
      </c>
      <c r="GW71" s="5" t="s">
        <v>3</v>
      </c>
      <c r="GX71" s="7" t="s">
        <v>5</v>
      </c>
      <c r="GY71" s="8"/>
      <c r="GZ71" s="9"/>
      <c r="HA71" s="5" t="s">
        <v>3</v>
      </c>
      <c r="HB71" s="5" t="s">
        <v>6</v>
      </c>
      <c r="HC71" s="5" t="s">
        <v>3</v>
      </c>
      <c r="HD71" s="5" t="s">
        <v>7</v>
      </c>
      <c r="HE71" s="5" t="s">
        <v>3</v>
      </c>
      <c r="HF71" s="10" t="s">
        <v>8</v>
      </c>
      <c r="HI71" s="4"/>
      <c r="HJ71" s="5" t="s">
        <v>3</v>
      </c>
      <c r="HK71" s="6" t="s">
        <v>4</v>
      </c>
      <c r="HL71" s="5" t="s">
        <v>3</v>
      </c>
      <c r="HM71" s="7" t="s">
        <v>5</v>
      </c>
      <c r="HN71" s="8"/>
      <c r="HO71" s="9"/>
      <c r="HP71" s="5" t="s">
        <v>3</v>
      </c>
      <c r="HQ71" s="5" t="s">
        <v>6</v>
      </c>
      <c r="HR71" s="5" t="s">
        <v>3</v>
      </c>
      <c r="HS71" s="5" t="s">
        <v>7</v>
      </c>
      <c r="HT71" s="5" t="s">
        <v>3</v>
      </c>
      <c r="HU71" s="10" t="s">
        <v>8</v>
      </c>
      <c r="HY71" s="4"/>
      <c r="HZ71" s="5" t="s">
        <v>3</v>
      </c>
      <c r="IA71" s="6" t="s">
        <v>4</v>
      </c>
      <c r="IB71" s="5" t="s">
        <v>3</v>
      </c>
      <c r="IC71" s="7" t="s">
        <v>5</v>
      </c>
      <c r="ID71" s="8"/>
      <c r="IE71" s="9"/>
      <c r="IF71" s="5" t="s">
        <v>3</v>
      </c>
      <c r="IG71" s="5" t="s">
        <v>6</v>
      </c>
      <c r="IH71" s="5" t="s">
        <v>3</v>
      </c>
      <c r="II71" s="5" t="s">
        <v>7</v>
      </c>
      <c r="IJ71" s="5" t="s">
        <v>3</v>
      </c>
      <c r="IK71" s="10" t="s">
        <v>8</v>
      </c>
      <c r="IO71" s="4"/>
      <c r="IP71" s="5" t="s">
        <v>3</v>
      </c>
      <c r="IQ71" s="6" t="s">
        <v>4</v>
      </c>
      <c r="IR71" s="5" t="s">
        <v>3</v>
      </c>
      <c r="IS71" s="7" t="s">
        <v>5</v>
      </c>
      <c r="IT71" s="8"/>
      <c r="IU71" s="9"/>
      <c r="IV71" s="5" t="s">
        <v>3</v>
      </c>
      <c r="IW71" s="5" t="s">
        <v>6</v>
      </c>
      <c r="IX71" s="5" t="s">
        <v>3</v>
      </c>
      <c r="IY71" s="5" t="s">
        <v>7</v>
      </c>
      <c r="IZ71" s="5" t="s">
        <v>3</v>
      </c>
      <c r="JA71" s="10" t="s">
        <v>8</v>
      </c>
      <c r="JE71" s="4"/>
      <c r="JF71" s="5" t="s">
        <v>3</v>
      </c>
      <c r="JG71" s="6" t="s">
        <v>4</v>
      </c>
      <c r="JH71" s="5" t="s">
        <v>3</v>
      </c>
      <c r="JI71" s="7" t="s">
        <v>5</v>
      </c>
      <c r="JJ71" s="8"/>
      <c r="JK71" s="9"/>
      <c r="JL71" s="5" t="s">
        <v>3</v>
      </c>
      <c r="JM71" s="5" t="s">
        <v>6</v>
      </c>
      <c r="JN71" s="5" t="s">
        <v>3</v>
      </c>
      <c r="JO71" s="5" t="s">
        <v>7</v>
      </c>
      <c r="JP71" s="5" t="s">
        <v>3</v>
      </c>
      <c r="JQ71" s="10" t="s">
        <v>8</v>
      </c>
      <c r="JT71" s="4"/>
      <c r="JU71" s="5" t="s">
        <v>3</v>
      </c>
      <c r="JV71" s="6" t="s">
        <v>4</v>
      </c>
      <c r="JW71" s="5" t="s">
        <v>3</v>
      </c>
      <c r="JX71" s="7" t="s">
        <v>5</v>
      </c>
      <c r="JY71" s="8"/>
      <c r="JZ71" s="9"/>
      <c r="KA71" s="5" t="s">
        <v>3</v>
      </c>
      <c r="KB71" s="5" t="s">
        <v>6</v>
      </c>
      <c r="KC71" s="5" t="s">
        <v>3</v>
      </c>
      <c r="KD71" s="5" t="s">
        <v>7</v>
      </c>
      <c r="KE71" s="5" t="s">
        <v>3</v>
      </c>
      <c r="KF71" s="10" t="s">
        <v>8</v>
      </c>
      <c r="KI71" s="4"/>
      <c r="KJ71" s="5" t="s">
        <v>3</v>
      </c>
      <c r="KK71" s="6" t="s">
        <v>4</v>
      </c>
      <c r="KL71" s="5" t="s">
        <v>3</v>
      </c>
      <c r="KM71" s="7" t="s">
        <v>5</v>
      </c>
      <c r="KN71" s="8"/>
      <c r="KO71" s="9"/>
      <c r="KP71" s="5" t="s">
        <v>3</v>
      </c>
      <c r="KQ71" s="5" t="s">
        <v>6</v>
      </c>
      <c r="KR71" s="5" t="s">
        <v>3</v>
      </c>
      <c r="KS71" s="5" t="s">
        <v>7</v>
      </c>
      <c r="KT71" s="5" t="s">
        <v>3</v>
      </c>
      <c r="KU71" s="10" t="s">
        <v>8</v>
      </c>
      <c r="KX71" s="4"/>
      <c r="KY71" s="5" t="s">
        <v>3</v>
      </c>
      <c r="KZ71" s="6" t="s">
        <v>4</v>
      </c>
      <c r="LA71" s="5" t="s">
        <v>3</v>
      </c>
      <c r="LB71" s="7" t="s">
        <v>5</v>
      </c>
      <c r="LC71" s="8"/>
      <c r="LD71" s="9"/>
      <c r="LE71" s="5" t="s">
        <v>3</v>
      </c>
      <c r="LF71" s="5" t="s">
        <v>6</v>
      </c>
      <c r="LG71" s="5" t="s">
        <v>3</v>
      </c>
      <c r="LH71" s="5" t="s">
        <v>7</v>
      </c>
      <c r="LI71" s="5" t="s">
        <v>3</v>
      </c>
      <c r="LJ71" s="10" t="s">
        <v>8</v>
      </c>
      <c r="LN71" s="4"/>
      <c r="LO71" s="5" t="s">
        <v>3</v>
      </c>
      <c r="LP71" s="6" t="s">
        <v>4</v>
      </c>
      <c r="LQ71" s="5" t="s">
        <v>3</v>
      </c>
      <c r="LR71" s="7" t="s">
        <v>5</v>
      </c>
      <c r="LS71" s="8"/>
      <c r="LT71" s="9"/>
      <c r="LU71" s="5" t="s">
        <v>3</v>
      </c>
      <c r="LV71" s="5" t="s">
        <v>6</v>
      </c>
      <c r="LW71" s="5" t="s">
        <v>3</v>
      </c>
      <c r="LX71" s="5" t="s">
        <v>7</v>
      </c>
      <c r="LY71" s="5" t="s">
        <v>3</v>
      </c>
      <c r="LZ71" s="10" t="s">
        <v>8</v>
      </c>
      <c r="MC71" s="4"/>
      <c r="MD71" s="5" t="s">
        <v>3</v>
      </c>
      <c r="ME71" s="6" t="s">
        <v>4</v>
      </c>
      <c r="MF71" s="5" t="s">
        <v>3</v>
      </c>
      <c r="MG71" s="7" t="s">
        <v>5</v>
      </c>
      <c r="MH71" s="8"/>
      <c r="MI71" s="9"/>
      <c r="MJ71" s="5" t="s">
        <v>3</v>
      </c>
      <c r="MK71" s="5" t="s">
        <v>6</v>
      </c>
      <c r="ML71" s="5" t="s">
        <v>3</v>
      </c>
      <c r="MM71" s="5" t="s">
        <v>7</v>
      </c>
      <c r="MN71" s="5" t="s">
        <v>3</v>
      </c>
      <c r="MO71" s="10" t="s">
        <v>8</v>
      </c>
      <c r="MS71" s="4"/>
      <c r="MT71" s="5" t="s">
        <v>3</v>
      </c>
      <c r="MU71" s="6" t="s">
        <v>4</v>
      </c>
      <c r="MV71" s="5" t="s">
        <v>3</v>
      </c>
      <c r="MW71" s="7" t="s">
        <v>5</v>
      </c>
      <c r="MX71" s="8"/>
      <c r="MY71" s="9"/>
      <c r="MZ71" s="5" t="s">
        <v>3</v>
      </c>
      <c r="NA71" s="5" t="s">
        <v>6</v>
      </c>
      <c r="NB71" s="5" t="s">
        <v>3</v>
      </c>
      <c r="NC71" s="5" t="s">
        <v>7</v>
      </c>
      <c r="ND71" s="5" t="s">
        <v>3</v>
      </c>
      <c r="NE71" s="10" t="s">
        <v>8</v>
      </c>
      <c r="NI71" s="4"/>
      <c r="NJ71" s="5" t="s">
        <v>3</v>
      </c>
      <c r="NK71" s="6" t="s">
        <v>4</v>
      </c>
      <c r="NL71" s="5" t="s">
        <v>3</v>
      </c>
      <c r="NM71" s="7" t="s">
        <v>5</v>
      </c>
      <c r="NN71" s="8"/>
      <c r="NO71" s="9"/>
      <c r="NP71" s="5" t="s">
        <v>3</v>
      </c>
      <c r="NQ71" s="5" t="s">
        <v>6</v>
      </c>
      <c r="NR71" s="5" t="s">
        <v>3</v>
      </c>
      <c r="NS71" s="5" t="s">
        <v>7</v>
      </c>
      <c r="NT71" s="5" t="s">
        <v>3</v>
      </c>
      <c r="NU71" s="10" t="s">
        <v>8</v>
      </c>
      <c r="NY71" s="4"/>
      <c r="NZ71" s="5" t="s">
        <v>3</v>
      </c>
      <c r="OA71" s="6" t="s">
        <v>4</v>
      </c>
      <c r="OB71" s="5" t="s">
        <v>3</v>
      </c>
      <c r="OC71" s="7" t="s">
        <v>5</v>
      </c>
      <c r="OD71" s="8"/>
      <c r="OE71" s="9"/>
      <c r="OF71" s="5" t="s">
        <v>3</v>
      </c>
      <c r="OG71" s="5" t="s">
        <v>6</v>
      </c>
      <c r="OH71" s="5" t="s">
        <v>3</v>
      </c>
      <c r="OI71" s="5" t="s">
        <v>7</v>
      </c>
      <c r="OJ71" s="5" t="s">
        <v>3</v>
      </c>
      <c r="OK71" s="10" t="s">
        <v>8</v>
      </c>
      <c r="ON71" s="4"/>
      <c r="OO71" s="5" t="s">
        <v>3</v>
      </c>
      <c r="OP71" s="6" t="s">
        <v>4</v>
      </c>
      <c r="OQ71" s="5" t="s">
        <v>3</v>
      </c>
      <c r="OR71" s="7" t="s">
        <v>5</v>
      </c>
      <c r="OS71" s="8"/>
      <c r="OT71" s="9"/>
      <c r="OU71" s="5" t="s">
        <v>3</v>
      </c>
      <c r="OV71" s="5" t="s">
        <v>6</v>
      </c>
      <c r="OW71" s="5" t="s">
        <v>3</v>
      </c>
      <c r="OX71" s="5" t="s">
        <v>7</v>
      </c>
      <c r="OY71" s="5" t="s">
        <v>3</v>
      </c>
      <c r="OZ71" s="10" t="s">
        <v>8</v>
      </c>
      <c r="PE71" s="4"/>
      <c r="PF71" s="5" t="s">
        <v>3</v>
      </c>
      <c r="PG71" s="6" t="s">
        <v>4</v>
      </c>
      <c r="PH71" s="5" t="s">
        <v>3</v>
      </c>
      <c r="PI71" s="7" t="s">
        <v>5</v>
      </c>
      <c r="PJ71" s="8"/>
      <c r="PK71" s="9"/>
      <c r="PL71" s="5" t="s">
        <v>3</v>
      </c>
      <c r="PM71" s="5" t="s">
        <v>6</v>
      </c>
      <c r="PN71" s="5" t="s">
        <v>3</v>
      </c>
      <c r="PO71" s="5" t="s">
        <v>7</v>
      </c>
      <c r="PP71" s="5" t="s">
        <v>3</v>
      </c>
      <c r="PQ71" s="10" t="s">
        <v>8</v>
      </c>
      <c r="PT71" s="4"/>
      <c r="PU71" s="5" t="s">
        <v>3</v>
      </c>
      <c r="PV71" s="6" t="s">
        <v>4</v>
      </c>
      <c r="PW71" s="5" t="s">
        <v>3</v>
      </c>
      <c r="PX71" s="7" t="s">
        <v>5</v>
      </c>
      <c r="PY71" s="8"/>
      <c r="PZ71" s="9"/>
      <c r="QA71" s="5" t="s">
        <v>3</v>
      </c>
      <c r="QB71" s="5" t="s">
        <v>6</v>
      </c>
      <c r="QC71" s="5" t="s">
        <v>3</v>
      </c>
      <c r="QD71" s="5" t="s">
        <v>7</v>
      </c>
      <c r="QE71" s="5" t="s">
        <v>3</v>
      </c>
      <c r="QF71" s="10" t="s">
        <v>8</v>
      </c>
      <c r="QI71" s="4"/>
      <c r="QJ71" s="5" t="s">
        <v>3</v>
      </c>
      <c r="QK71" s="6" t="s">
        <v>4</v>
      </c>
      <c r="QL71" s="5" t="s">
        <v>3</v>
      </c>
      <c r="QM71" s="7" t="s">
        <v>5</v>
      </c>
      <c r="QN71" s="8"/>
      <c r="QO71" s="9"/>
      <c r="QP71" s="5" t="s">
        <v>3</v>
      </c>
      <c r="QQ71" s="5" t="s">
        <v>6</v>
      </c>
      <c r="QR71" s="5" t="s">
        <v>3</v>
      </c>
      <c r="QS71" s="5" t="s">
        <v>7</v>
      </c>
      <c r="QT71" s="5" t="s">
        <v>3</v>
      </c>
      <c r="QU71" s="10" t="s">
        <v>8</v>
      </c>
      <c r="QX71" s="4"/>
      <c r="QY71" s="5" t="s">
        <v>3</v>
      </c>
      <c r="QZ71" s="6" t="s">
        <v>4</v>
      </c>
      <c r="RA71" s="5" t="s">
        <v>3</v>
      </c>
      <c r="RB71" s="7" t="s">
        <v>5</v>
      </c>
      <c r="RC71" s="8"/>
      <c r="RD71" s="9"/>
      <c r="RE71" s="5" t="s">
        <v>3</v>
      </c>
      <c r="RF71" s="5" t="s">
        <v>6</v>
      </c>
      <c r="RG71" s="5" t="s">
        <v>3</v>
      </c>
      <c r="RH71" s="5" t="s">
        <v>7</v>
      </c>
      <c r="RI71" s="5" t="s">
        <v>3</v>
      </c>
      <c r="RJ71" s="10" t="s">
        <v>8</v>
      </c>
      <c r="RM71" s="4"/>
      <c r="RN71" s="5" t="s">
        <v>3</v>
      </c>
      <c r="RO71" s="6" t="s">
        <v>4</v>
      </c>
      <c r="RP71" s="5" t="s">
        <v>3</v>
      </c>
      <c r="RQ71" s="7" t="s">
        <v>5</v>
      </c>
      <c r="RR71" s="8"/>
      <c r="RS71" s="9"/>
      <c r="RT71" s="5" t="s">
        <v>3</v>
      </c>
      <c r="RU71" s="5" t="s">
        <v>6</v>
      </c>
      <c r="RV71" s="5" t="s">
        <v>3</v>
      </c>
      <c r="RW71" s="5" t="s">
        <v>7</v>
      </c>
      <c r="RX71" s="5" t="s">
        <v>3</v>
      </c>
      <c r="RY71" s="10" t="s">
        <v>8</v>
      </c>
      <c r="SB71" s="4"/>
      <c r="SC71" s="5" t="s">
        <v>3</v>
      </c>
      <c r="SD71" s="6" t="s">
        <v>4</v>
      </c>
      <c r="SE71" s="5" t="s">
        <v>3</v>
      </c>
      <c r="SF71" s="7" t="s">
        <v>5</v>
      </c>
      <c r="SG71" s="8"/>
      <c r="SH71" s="9"/>
      <c r="SI71" s="5" t="s">
        <v>3</v>
      </c>
      <c r="SJ71" s="5" t="s">
        <v>6</v>
      </c>
      <c r="SK71" s="5" t="s">
        <v>3</v>
      </c>
      <c r="SL71" s="5" t="s">
        <v>7</v>
      </c>
      <c r="SM71" s="5" t="s">
        <v>3</v>
      </c>
      <c r="SN71" s="10" t="s">
        <v>8</v>
      </c>
      <c r="SQ71" s="4"/>
      <c r="SR71" s="5" t="s">
        <v>3</v>
      </c>
      <c r="SS71" s="6" t="s">
        <v>4</v>
      </c>
      <c r="ST71" s="5" t="s">
        <v>3</v>
      </c>
      <c r="SU71" s="7" t="s">
        <v>5</v>
      </c>
      <c r="SV71" s="8"/>
      <c r="SW71" s="9"/>
      <c r="SX71" s="5" t="s">
        <v>3</v>
      </c>
      <c r="SY71" s="5" t="s">
        <v>6</v>
      </c>
      <c r="SZ71" s="5" t="s">
        <v>3</v>
      </c>
      <c r="TA71" s="5" t="s">
        <v>7</v>
      </c>
      <c r="TB71" s="5" t="s">
        <v>3</v>
      </c>
      <c r="TC71" s="10" t="s">
        <v>8</v>
      </c>
      <c r="TH71" s="4"/>
      <c r="TI71" s="5" t="s">
        <v>3</v>
      </c>
      <c r="TJ71" s="6" t="s">
        <v>4</v>
      </c>
      <c r="TK71" s="5" t="s">
        <v>3</v>
      </c>
      <c r="TL71" s="7" t="s">
        <v>5</v>
      </c>
      <c r="TM71" s="8"/>
      <c r="TN71" s="9"/>
      <c r="TO71" s="5" t="s">
        <v>3</v>
      </c>
      <c r="TP71" s="5" t="s">
        <v>6</v>
      </c>
      <c r="TQ71" s="5" t="s">
        <v>3</v>
      </c>
      <c r="TR71" s="5" t="s">
        <v>7</v>
      </c>
      <c r="TS71" s="5" t="s">
        <v>3</v>
      </c>
      <c r="TT71" s="10" t="s">
        <v>8</v>
      </c>
      <c r="TW71" s="4"/>
      <c r="TX71" s="5" t="s">
        <v>3</v>
      </c>
      <c r="TY71" s="6" t="s">
        <v>4</v>
      </c>
      <c r="TZ71" s="5" t="s">
        <v>3</v>
      </c>
      <c r="UA71" s="7" t="s">
        <v>5</v>
      </c>
      <c r="UB71" s="8"/>
      <c r="UC71" s="9"/>
      <c r="UD71" s="5" t="s">
        <v>3</v>
      </c>
      <c r="UE71" s="5" t="s">
        <v>6</v>
      </c>
      <c r="UF71" s="5" t="s">
        <v>3</v>
      </c>
      <c r="UG71" s="5" t="s">
        <v>7</v>
      </c>
      <c r="UH71" s="5" t="s">
        <v>3</v>
      </c>
      <c r="UI71" s="10" t="s">
        <v>8</v>
      </c>
    </row>
    <row r="72" spans="18:555" x14ac:dyDescent="0.25">
      <c r="R72" s="11" t="s">
        <v>9</v>
      </c>
      <c r="S72" s="12"/>
      <c r="T72" s="12">
        <f>S72/8</f>
        <v>0</v>
      </c>
      <c r="U72" s="12">
        <v>8.6950000000000003</v>
      </c>
      <c r="V72" s="12">
        <f>U72/20</f>
        <v>0.43475000000000003</v>
      </c>
      <c r="W72" s="12"/>
      <c r="X72" s="13"/>
      <c r="Y72" s="12"/>
      <c r="Z72" s="12">
        <f>Y72/7.5</f>
        <v>0</v>
      </c>
      <c r="AA72" s="12">
        <v>34.89</v>
      </c>
      <c r="AB72" s="12">
        <f>AA72/7.5</f>
        <v>4.6520000000000001</v>
      </c>
      <c r="AC72" s="12">
        <v>17.39</v>
      </c>
      <c r="AD72" s="14">
        <f>AC72/13</f>
        <v>1.3376923076923077</v>
      </c>
      <c r="AH72" s="11" t="s">
        <v>9</v>
      </c>
      <c r="AI72" s="12"/>
      <c r="AJ72" s="12">
        <f>AI72/8</f>
        <v>0</v>
      </c>
      <c r="AK72" s="12"/>
      <c r="AL72" s="12">
        <f>AK72/20</f>
        <v>0</v>
      </c>
      <c r="AM72" s="12"/>
      <c r="AN72" s="13"/>
      <c r="AO72" s="12"/>
      <c r="AP72" s="12">
        <f>AO72/7.5</f>
        <v>0</v>
      </c>
      <c r="AQ72" s="12"/>
      <c r="AR72" s="12">
        <f>AQ72/7.5</f>
        <v>0</v>
      </c>
      <c r="AS72" s="12"/>
      <c r="AT72" s="14">
        <f>AS72/13</f>
        <v>0</v>
      </c>
      <c r="AX72" s="11" t="s">
        <v>9</v>
      </c>
      <c r="AY72" s="12"/>
      <c r="AZ72" s="12">
        <f>AY72/8</f>
        <v>0</v>
      </c>
      <c r="BA72" s="12"/>
      <c r="BB72" s="12">
        <f>BA72/20</f>
        <v>0</v>
      </c>
      <c r="BC72" s="12"/>
      <c r="BD72" s="13"/>
      <c r="BE72" s="12"/>
      <c r="BF72" s="12">
        <f>BE72/7.5</f>
        <v>0</v>
      </c>
      <c r="BG72" s="12"/>
      <c r="BH72" s="12">
        <f>BG72/7.5</f>
        <v>0</v>
      </c>
      <c r="BI72" s="12"/>
      <c r="BJ72" s="14">
        <f>BI72/13</f>
        <v>0</v>
      </c>
      <c r="BN72" s="11" t="s">
        <v>9</v>
      </c>
      <c r="BO72" s="12"/>
      <c r="BP72" s="12">
        <f>BO72/8</f>
        <v>0</v>
      </c>
      <c r="BQ72" s="12"/>
      <c r="BR72" s="12">
        <f>BQ72/20</f>
        <v>0</v>
      </c>
      <c r="BS72" s="12"/>
      <c r="BT72" s="13"/>
      <c r="BU72" s="12"/>
      <c r="BV72" s="12">
        <f>BU72/7.5</f>
        <v>0</v>
      </c>
      <c r="BW72" s="12"/>
      <c r="BX72" s="12">
        <f>BW72/7.5</f>
        <v>0</v>
      </c>
      <c r="BY72" s="12"/>
      <c r="BZ72" s="14">
        <f>BY72/13</f>
        <v>0</v>
      </c>
      <c r="CC72" s="11" t="s">
        <v>9</v>
      </c>
      <c r="CD72" s="12"/>
      <c r="CE72" s="12">
        <f>CD72/8</f>
        <v>0</v>
      </c>
      <c r="CF72" s="12"/>
      <c r="CG72" s="12">
        <f>CF72/20</f>
        <v>0</v>
      </c>
      <c r="CH72" s="12"/>
      <c r="CI72" s="13"/>
      <c r="CJ72" s="12"/>
      <c r="CK72" s="12">
        <f>CJ72/7.5</f>
        <v>0</v>
      </c>
      <c r="CL72" s="12"/>
      <c r="CM72" s="12">
        <f>CL72/7.5</f>
        <v>0</v>
      </c>
      <c r="CN72" s="12"/>
      <c r="CO72" s="14">
        <f>CN72/13</f>
        <v>0</v>
      </c>
      <c r="CR72" s="11" t="s">
        <v>9</v>
      </c>
      <c r="CS72" s="12">
        <f>CD72+BO72+AY72+AI72+S72</f>
        <v>0</v>
      </c>
      <c r="CT72" s="12">
        <f>CS72/8</f>
        <v>0</v>
      </c>
      <c r="CU72" s="12">
        <f>CF72+BQ72+BA72+AK72+U72</f>
        <v>8.6950000000000003</v>
      </c>
      <c r="CV72" s="12">
        <f>CU72/20</f>
        <v>0.43475000000000003</v>
      </c>
      <c r="CW72" s="12"/>
      <c r="CX72" s="13"/>
      <c r="CY72" s="12">
        <f>CJ72+BU72+BE72+AO72+Y72</f>
        <v>0</v>
      </c>
      <c r="CZ72" s="12">
        <f>CY72/7.5</f>
        <v>0</v>
      </c>
      <c r="DA72" s="12">
        <f>CL72+BW72+BG72+AQ72+AA72</f>
        <v>34.89</v>
      </c>
      <c r="DB72" s="12">
        <f>DA72/7.5</f>
        <v>4.6520000000000001</v>
      </c>
      <c r="DC72" s="12">
        <f>CN72+BY72+BI72+AS72+AC72</f>
        <v>17.39</v>
      </c>
      <c r="DD72" s="14">
        <f>DC72/13</f>
        <v>1.3376923076923077</v>
      </c>
      <c r="DG72" s="11" t="s">
        <v>9</v>
      </c>
      <c r="DH72" s="12"/>
      <c r="DI72" s="12">
        <f>DH72/8</f>
        <v>0</v>
      </c>
      <c r="DJ72" s="12"/>
      <c r="DK72" s="12">
        <f>DJ72/20</f>
        <v>0</v>
      </c>
      <c r="DL72" s="13"/>
      <c r="DM72" s="13"/>
      <c r="DN72" s="12">
        <v>0.50800000000000001</v>
      </c>
      <c r="DO72" s="12">
        <f>DN72/7.5</f>
        <v>6.773333333333334E-2</v>
      </c>
      <c r="DP72" s="12">
        <v>0.23599999999999999</v>
      </c>
      <c r="DQ72" s="12">
        <f>DP72/7.5</f>
        <v>3.1466666666666664E-2</v>
      </c>
      <c r="DR72" s="12">
        <v>0.23599999999999999</v>
      </c>
      <c r="DS72" s="14">
        <f>DR72/13</f>
        <v>1.8153846153846152E-2</v>
      </c>
      <c r="DV72" s="11" t="s">
        <v>9</v>
      </c>
      <c r="DW72" s="12"/>
      <c r="DX72" s="12">
        <f>DW72/8</f>
        <v>0</v>
      </c>
      <c r="DY72" s="12"/>
      <c r="DZ72" s="12">
        <f>DY72/20</f>
        <v>0</v>
      </c>
      <c r="EA72" s="12"/>
      <c r="EB72" s="13"/>
      <c r="EC72" s="12"/>
      <c r="ED72" s="12">
        <f>EC72/7.5</f>
        <v>0</v>
      </c>
      <c r="EE72" s="12"/>
      <c r="EF72" s="12">
        <f>EE72/7.5</f>
        <v>0</v>
      </c>
      <c r="EG72" s="12"/>
      <c r="EH72" s="14">
        <f>EG72/13</f>
        <v>0</v>
      </c>
      <c r="EK72" s="11" t="s">
        <v>9</v>
      </c>
      <c r="EL72" s="12"/>
      <c r="EM72" s="12">
        <f>EL72/8</f>
        <v>0</v>
      </c>
      <c r="EN72" s="12"/>
      <c r="EO72" s="12">
        <f>EN72/20</f>
        <v>0</v>
      </c>
      <c r="EP72" s="12"/>
      <c r="EQ72" s="13"/>
      <c r="ER72" s="12"/>
      <c r="ES72" s="12">
        <f>ER72/7.5</f>
        <v>0</v>
      </c>
      <c r="ET72" s="12"/>
      <c r="EU72" s="12">
        <f>ET72/7.5</f>
        <v>0</v>
      </c>
      <c r="EV72" s="12"/>
      <c r="EW72" s="14">
        <f>EV72/13</f>
        <v>0</v>
      </c>
      <c r="EZ72" s="11" t="s">
        <v>9</v>
      </c>
      <c r="FA72" s="12"/>
      <c r="FB72" s="12">
        <f>FA72/8</f>
        <v>0</v>
      </c>
      <c r="FC72" s="12"/>
      <c r="FD72" s="12">
        <f>FC72/20</f>
        <v>0</v>
      </c>
      <c r="FE72" s="12"/>
      <c r="FF72" s="13"/>
      <c r="FG72" s="12"/>
      <c r="FH72" s="12">
        <f>FG72/7.5</f>
        <v>0</v>
      </c>
      <c r="FI72" s="12"/>
      <c r="FJ72" s="12">
        <f>FI72/7.5</f>
        <v>0</v>
      </c>
      <c r="FK72" s="12"/>
      <c r="FL72" s="14">
        <f>FK72/13</f>
        <v>0</v>
      </c>
      <c r="FO72" s="11" t="s">
        <v>9</v>
      </c>
      <c r="FP72" s="12"/>
      <c r="FQ72" s="12">
        <f>FP72/8</f>
        <v>0</v>
      </c>
      <c r="FR72" s="12"/>
      <c r="FS72" s="12">
        <f>FR72/20</f>
        <v>0</v>
      </c>
      <c r="FT72" s="12"/>
      <c r="FU72" s="13"/>
      <c r="FV72" s="12"/>
      <c r="FW72" s="12">
        <f>FV72/7.5</f>
        <v>0</v>
      </c>
      <c r="FX72" s="12"/>
      <c r="FY72" s="12">
        <f>FX72/7.5</f>
        <v>0</v>
      </c>
      <c r="FZ72" s="12"/>
      <c r="GA72" s="14">
        <f>FZ72/13</f>
        <v>0</v>
      </c>
      <c r="GD72" s="11" t="s">
        <v>9</v>
      </c>
      <c r="GE72" s="12">
        <f>FP72+FA72+EL72+DW72+DH72</f>
        <v>0</v>
      </c>
      <c r="GF72" s="12">
        <f>GE72/8</f>
        <v>0</v>
      </c>
      <c r="GG72" s="12">
        <f>FR72+FC72+EN72+DY72+DJ72</f>
        <v>0</v>
      </c>
      <c r="GH72" s="12">
        <f>GG72/20</f>
        <v>0</v>
      </c>
      <c r="GI72" s="12"/>
      <c r="GJ72" s="13"/>
      <c r="GK72" s="12">
        <f>FV72+FG72+ER72+EC72+DN72</f>
        <v>0.50800000000000001</v>
      </c>
      <c r="GL72" s="12">
        <f>GK72/7.5</f>
        <v>6.773333333333334E-2</v>
      </c>
      <c r="GM72" s="12">
        <f>FX72+FI72+ET72+EE72+DP72</f>
        <v>0.23599999999999999</v>
      </c>
      <c r="GN72" s="12">
        <f>GM72/7.5</f>
        <v>3.1466666666666664E-2</v>
      </c>
      <c r="GO72" s="12">
        <f>FZ72+FK72+EV72+EG72+DR72</f>
        <v>0.23599999999999999</v>
      </c>
      <c r="GP72" s="14">
        <f>GO72/13</f>
        <v>1.8153846153846152E-2</v>
      </c>
      <c r="GT72" s="11" t="s">
        <v>9</v>
      </c>
      <c r="GU72" s="12">
        <f>GE72+CS72</f>
        <v>0</v>
      </c>
      <c r="GV72" s="12">
        <f>GU72/8</f>
        <v>0</v>
      </c>
      <c r="GW72" s="12">
        <f>GG72+CU72</f>
        <v>8.6950000000000003</v>
      </c>
      <c r="GX72" s="12">
        <f>GW72/20</f>
        <v>0.43475000000000003</v>
      </c>
      <c r="GY72" s="12"/>
      <c r="GZ72" s="13"/>
      <c r="HA72" s="12">
        <f>GK72+CY72</f>
        <v>0.50800000000000001</v>
      </c>
      <c r="HB72" s="12">
        <f>HA72/7.5</f>
        <v>6.773333333333334E-2</v>
      </c>
      <c r="HC72" s="12">
        <f>GM72+DA72</f>
        <v>35.125999999999998</v>
      </c>
      <c r="HD72" s="12">
        <f>HC72/7.5</f>
        <v>4.683466666666666</v>
      </c>
      <c r="HE72" s="12">
        <f>GO72+DC72</f>
        <v>17.626000000000001</v>
      </c>
      <c r="HF72" s="14">
        <f>HE72/13</f>
        <v>1.3558461538461539</v>
      </c>
      <c r="HI72" s="11" t="s">
        <v>9</v>
      </c>
      <c r="HJ72" s="12"/>
      <c r="HK72" s="12">
        <f>HJ72/8</f>
        <v>0</v>
      </c>
      <c r="HL72" s="12"/>
      <c r="HM72" s="12">
        <f>HL72/20</f>
        <v>0</v>
      </c>
      <c r="HN72" s="12"/>
      <c r="HO72" s="13"/>
      <c r="HP72" s="12"/>
      <c r="HQ72" s="12">
        <f>HP72/7.5</f>
        <v>0</v>
      </c>
      <c r="HR72" s="12"/>
      <c r="HS72" s="12">
        <f>HR72/7.5</f>
        <v>0</v>
      </c>
      <c r="HT72" s="12"/>
      <c r="HU72" s="14">
        <f>HT72/13</f>
        <v>0</v>
      </c>
      <c r="HY72" s="11" t="s">
        <v>9</v>
      </c>
      <c r="HZ72" s="12"/>
      <c r="IA72" s="12">
        <f>HZ72/8</f>
        <v>0</v>
      </c>
      <c r="IB72" s="12"/>
      <c r="IC72" s="12">
        <f>IB72/20</f>
        <v>0</v>
      </c>
      <c r="ID72" s="12"/>
      <c r="IE72" s="13"/>
      <c r="IF72" s="12"/>
      <c r="IG72" s="12">
        <f>IF72/7.5</f>
        <v>0</v>
      </c>
      <c r="IH72" s="12"/>
      <c r="II72" s="12">
        <f>IH72/7.5</f>
        <v>0</v>
      </c>
      <c r="IJ72" s="12"/>
      <c r="IK72" s="14">
        <f>IJ72/13</f>
        <v>0</v>
      </c>
      <c r="IO72" s="11" t="s">
        <v>9</v>
      </c>
      <c r="IP72" s="12"/>
      <c r="IQ72" s="12">
        <f>IP72/8</f>
        <v>0</v>
      </c>
      <c r="IR72" s="12"/>
      <c r="IS72" s="12">
        <f>IR72/20</f>
        <v>0</v>
      </c>
      <c r="IT72" s="12"/>
      <c r="IU72" s="13"/>
      <c r="IV72" s="12"/>
      <c r="IW72" s="12">
        <f>IV72/7.5</f>
        <v>0</v>
      </c>
      <c r="IX72" s="12"/>
      <c r="IY72" s="12">
        <f>IX72/7.5</f>
        <v>0</v>
      </c>
      <c r="IZ72" s="12"/>
      <c r="JA72" s="14">
        <f>IZ72/13</f>
        <v>0</v>
      </c>
      <c r="JE72" s="11" t="s">
        <v>9</v>
      </c>
      <c r="JF72" s="12"/>
      <c r="JG72" s="12">
        <f>JF72/8</f>
        <v>0</v>
      </c>
      <c r="JH72" s="12"/>
      <c r="JI72" s="12">
        <f>JH72/20</f>
        <v>0</v>
      </c>
      <c r="JJ72" s="12"/>
      <c r="JK72" s="13"/>
      <c r="JL72" s="12"/>
      <c r="JM72" s="12">
        <f>JL72/7.5</f>
        <v>0</v>
      </c>
      <c r="JN72" s="12"/>
      <c r="JO72" s="12">
        <f>JN72/7.5</f>
        <v>0</v>
      </c>
      <c r="JP72" s="12"/>
      <c r="JQ72" s="14">
        <f>JP72/13</f>
        <v>0</v>
      </c>
      <c r="JT72" s="11" t="s">
        <v>9</v>
      </c>
      <c r="JU72" s="12"/>
      <c r="JV72" s="12">
        <f>JU72/8</f>
        <v>0</v>
      </c>
      <c r="JW72" s="12"/>
      <c r="JX72" s="12">
        <f>JW72/20</f>
        <v>0</v>
      </c>
      <c r="JY72" s="12"/>
      <c r="JZ72" s="13"/>
      <c r="KA72" s="12"/>
      <c r="KB72" s="12">
        <f>KA72/7.5</f>
        <v>0</v>
      </c>
      <c r="KC72" s="12"/>
      <c r="KD72" s="12">
        <f>KC72/7.5</f>
        <v>0</v>
      </c>
      <c r="KE72" s="12"/>
      <c r="KF72" s="14">
        <f>KE72/13</f>
        <v>0</v>
      </c>
      <c r="KI72" s="11" t="s">
        <v>9</v>
      </c>
      <c r="KJ72" s="12"/>
      <c r="KK72" s="12">
        <f>KJ72/8</f>
        <v>0</v>
      </c>
      <c r="KL72" s="12"/>
      <c r="KM72" s="12">
        <f>KL72/20</f>
        <v>0</v>
      </c>
      <c r="KN72" s="12"/>
      <c r="KO72" s="13"/>
      <c r="KP72" s="12"/>
      <c r="KQ72" s="12">
        <f>KP72/7.5</f>
        <v>0</v>
      </c>
      <c r="KR72" s="12"/>
      <c r="KS72" s="12">
        <f>KR72/7.5</f>
        <v>0</v>
      </c>
      <c r="KT72" s="12"/>
      <c r="KU72" s="14">
        <f>KT72/13</f>
        <v>0</v>
      </c>
      <c r="KX72" s="11" t="s">
        <v>9</v>
      </c>
      <c r="KY72" s="12">
        <f>JU72+JF72+IP72+HZ72+HJ72</f>
        <v>0</v>
      </c>
      <c r="KZ72" s="12">
        <f>KY72/8</f>
        <v>0</v>
      </c>
      <c r="LA72" s="12">
        <f>JW72+JH72+IR72+IB72+HL72</f>
        <v>0</v>
      </c>
      <c r="LB72" s="12">
        <f>LA72/20</f>
        <v>0</v>
      </c>
      <c r="LC72" s="12"/>
      <c r="LD72" s="13"/>
      <c r="LE72" s="12">
        <f>KA72+JL72+IV72+IF72+HP72</f>
        <v>0</v>
      </c>
      <c r="LF72" s="12">
        <f>LE72/7.5</f>
        <v>0</v>
      </c>
      <c r="LG72" s="12">
        <f>KC72+JN72+IX72+IH72+HR72</f>
        <v>0</v>
      </c>
      <c r="LH72" s="12">
        <f>LG72/7.5</f>
        <v>0</v>
      </c>
      <c r="LI72" s="12">
        <f>KE72+JP72+IZ72+IJ72+HT72</f>
        <v>0</v>
      </c>
      <c r="LJ72" s="14">
        <f>LI72/13</f>
        <v>0</v>
      </c>
      <c r="LN72" s="11" t="s">
        <v>9</v>
      </c>
      <c r="LO72" s="12">
        <f>KY72+GU72</f>
        <v>0</v>
      </c>
      <c r="LP72" s="12">
        <f>LO72/8</f>
        <v>0</v>
      </c>
      <c r="LQ72" s="12">
        <f>LA72+GW72</f>
        <v>8.6950000000000003</v>
      </c>
      <c r="LR72" s="12">
        <f>LQ72/20</f>
        <v>0.43475000000000003</v>
      </c>
      <c r="LS72" s="12"/>
      <c r="LT72" s="13"/>
      <c r="LU72" s="12">
        <f>LE72+HA72</f>
        <v>0.50800000000000001</v>
      </c>
      <c r="LV72" s="12">
        <f>LU72/7.5</f>
        <v>6.773333333333334E-2</v>
      </c>
      <c r="LW72" s="12">
        <f>LG72+HC72</f>
        <v>35.125999999999998</v>
      </c>
      <c r="LX72" s="12">
        <f>LW72/7.5</f>
        <v>4.683466666666666</v>
      </c>
      <c r="LY72" s="12">
        <f>LI72+HE72</f>
        <v>17.626000000000001</v>
      </c>
      <c r="LZ72" s="14">
        <f>LY72/13</f>
        <v>1.3558461538461539</v>
      </c>
      <c r="MC72" s="11" t="s">
        <v>9</v>
      </c>
      <c r="MD72" s="57"/>
      <c r="ME72" s="12">
        <f>MD72/8</f>
        <v>0</v>
      </c>
      <c r="MF72" s="12"/>
      <c r="MG72" s="12">
        <f>MF72/20</f>
        <v>0</v>
      </c>
      <c r="MH72" s="12"/>
      <c r="MI72" s="13"/>
      <c r="MJ72" s="12"/>
      <c r="MK72" s="12">
        <f>MJ72/7.5</f>
        <v>0</v>
      </c>
      <c r="ML72" s="12"/>
      <c r="MM72" s="12">
        <f>ML72/7.5</f>
        <v>0</v>
      </c>
      <c r="MN72" s="12"/>
      <c r="MO72" s="14">
        <f>MN72/13</f>
        <v>0</v>
      </c>
      <c r="MS72" s="11" t="s">
        <v>9</v>
      </c>
      <c r="MT72" s="12"/>
      <c r="MU72" s="12">
        <f>MT72/8</f>
        <v>0</v>
      </c>
      <c r="MV72" s="12"/>
      <c r="MW72" s="12">
        <f>MV72/20</f>
        <v>0</v>
      </c>
      <c r="MX72" s="12"/>
      <c r="MY72" s="13"/>
      <c r="MZ72" s="12"/>
      <c r="NA72" s="12">
        <f>MZ72/7.5</f>
        <v>0</v>
      </c>
      <c r="NB72" s="12"/>
      <c r="NC72" s="12">
        <f>NB72/7.5</f>
        <v>0</v>
      </c>
      <c r="ND72" s="12"/>
      <c r="NE72" s="14">
        <f>ND72/13</f>
        <v>0</v>
      </c>
      <c r="NI72" s="11" t="s">
        <v>9</v>
      </c>
      <c r="NJ72" s="12"/>
      <c r="NK72" s="12">
        <f>NJ72/8</f>
        <v>0</v>
      </c>
      <c r="NL72" s="12"/>
      <c r="NM72" s="12">
        <f>NL72/20</f>
        <v>0</v>
      </c>
      <c r="NN72" s="12"/>
      <c r="NO72" s="13"/>
      <c r="NP72" s="12"/>
      <c r="NQ72" s="12">
        <f>NP72/7.5</f>
        <v>0</v>
      </c>
      <c r="NR72" s="12"/>
      <c r="NS72" s="12">
        <f>NR72/7.5</f>
        <v>0</v>
      </c>
      <c r="NT72" s="12"/>
      <c r="NU72" s="14">
        <f>NT72/13</f>
        <v>0</v>
      </c>
      <c r="NY72" s="11" t="s">
        <v>9</v>
      </c>
      <c r="NZ72" s="12"/>
      <c r="OA72" s="12">
        <f>NZ72/8</f>
        <v>0</v>
      </c>
      <c r="OB72" s="12"/>
      <c r="OC72" s="12">
        <f>OB72/20</f>
        <v>0</v>
      </c>
      <c r="OD72" s="12"/>
      <c r="OE72" s="13"/>
      <c r="OF72" s="12"/>
      <c r="OG72" s="12">
        <f>OF72/7.5</f>
        <v>0</v>
      </c>
      <c r="OH72" s="12"/>
      <c r="OI72" s="12">
        <f>OH72/7.5</f>
        <v>0</v>
      </c>
      <c r="OJ72" s="12"/>
      <c r="OK72" s="14">
        <f>OJ72/13</f>
        <v>0</v>
      </c>
      <c r="ON72" s="11" t="s">
        <v>9</v>
      </c>
      <c r="OO72" s="12"/>
      <c r="OP72" s="12">
        <f>OO72/8</f>
        <v>0</v>
      </c>
      <c r="OQ72" s="12"/>
      <c r="OR72" s="12">
        <f>OQ72/20</f>
        <v>0</v>
      </c>
      <c r="OS72" s="12"/>
      <c r="OT72" s="13"/>
      <c r="OU72" s="12"/>
      <c r="OV72" s="12">
        <f>OU72/7.5</f>
        <v>0</v>
      </c>
      <c r="OW72" s="12"/>
      <c r="OX72" s="12">
        <f>OW72/7.5</f>
        <v>0</v>
      </c>
      <c r="OY72" s="12"/>
      <c r="OZ72" s="14">
        <f>OY72/13</f>
        <v>0</v>
      </c>
      <c r="PE72" s="11" t="s">
        <v>9</v>
      </c>
      <c r="PF72" s="12">
        <f>+OO72+NZ72+NJ72+MT72+MD72</f>
        <v>0</v>
      </c>
      <c r="PG72" s="12">
        <f>PF72/8</f>
        <v>0</v>
      </c>
      <c r="PH72" s="12">
        <f>+OQ72+OB72+NL72+MV72+MF72</f>
        <v>0</v>
      </c>
      <c r="PI72" s="12">
        <f>PH72/20</f>
        <v>0</v>
      </c>
      <c r="PJ72" s="12">
        <f>+OS72+OD72+NN72+MX72+MH72</f>
        <v>0</v>
      </c>
      <c r="PK72" s="13"/>
      <c r="PL72" s="12">
        <f t="shared" ref="PL72:PL85" si="515">+OU72+OF72+NP72+MZ72+MJ72</f>
        <v>0</v>
      </c>
      <c r="PM72" s="12">
        <f>PL72/7.5</f>
        <v>0</v>
      </c>
      <c r="PN72" s="12">
        <f t="shared" ref="PN72:PN85" si="516">+OW72+OH72+NR72+NB72+ML72</f>
        <v>0</v>
      </c>
      <c r="PO72" s="12">
        <f>PN72/7.5</f>
        <v>0</v>
      </c>
      <c r="PP72" s="12">
        <f t="shared" ref="PP72:PP84" si="517">+OY72+OJ72+NT72+ND72+MN72</f>
        <v>0</v>
      </c>
      <c r="PQ72" s="14">
        <f>PP72/13</f>
        <v>0</v>
      </c>
      <c r="PT72" s="11" t="s">
        <v>9</v>
      </c>
      <c r="PU72" s="12">
        <f>PF72+LO72</f>
        <v>0</v>
      </c>
      <c r="PV72" s="12">
        <f>PU72/10</f>
        <v>0</v>
      </c>
      <c r="PW72" s="12">
        <f>PH72+LQ72</f>
        <v>8.6950000000000003</v>
      </c>
      <c r="PX72" s="12">
        <f>PW72/20</f>
        <v>0.43475000000000003</v>
      </c>
      <c r="PY72" s="12">
        <f>PJ72+LS72</f>
        <v>0</v>
      </c>
      <c r="PZ72" s="13"/>
      <c r="QA72" s="12">
        <f>PL72+LU72</f>
        <v>0.50800000000000001</v>
      </c>
      <c r="QB72" s="12">
        <f>QA72/6</f>
        <v>8.4666666666666668E-2</v>
      </c>
      <c r="QC72" s="12">
        <f>PN72+LW72</f>
        <v>35.125999999999998</v>
      </c>
      <c r="QD72" s="12">
        <f>QC72/5</f>
        <v>7.0251999999999999</v>
      </c>
      <c r="QE72" s="12">
        <f>PP72+LY72</f>
        <v>17.626000000000001</v>
      </c>
      <c r="QF72" s="14">
        <f>QE72/13</f>
        <v>1.3558461538461539</v>
      </c>
      <c r="QI72" s="11" t="s">
        <v>9</v>
      </c>
      <c r="QJ72" s="12"/>
      <c r="QK72" s="12">
        <f>QJ72/8</f>
        <v>0</v>
      </c>
      <c r="QL72" s="12"/>
      <c r="QM72" s="12">
        <f>QL72/20</f>
        <v>0</v>
      </c>
      <c r="QN72" s="12"/>
      <c r="QO72" s="13"/>
      <c r="QP72" s="12"/>
      <c r="QQ72" s="12">
        <f>QP72/7.5</f>
        <v>0</v>
      </c>
      <c r="QR72" s="12"/>
      <c r="QS72" s="12">
        <f>QR72/7.5</f>
        <v>0</v>
      </c>
      <c r="QT72" s="12"/>
      <c r="QU72" s="14">
        <f>QT72/13</f>
        <v>0</v>
      </c>
      <c r="QX72" s="11" t="s">
        <v>9</v>
      </c>
      <c r="QY72" s="12"/>
      <c r="QZ72" s="12">
        <f>QY72/8</f>
        <v>0</v>
      </c>
      <c r="RA72" s="12"/>
      <c r="RB72" s="12">
        <f>RA72/20</f>
        <v>0</v>
      </c>
      <c r="RC72" s="12"/>
      <c r="RD72" s="13"/>
      <c r="RE72" s="12"/>
      <c r="RF72" s="12">
        <f>RE72/7.5</f>
        <v>0</v>
      </c>
      <c r="RG72" s="12"/>
      <c r="RH72" s="12">
        <f>RG72/7.5</f>
        <v>0</v>
      </c>
      <c r="RI72" s="12"/>
      <c r="RJ72" s="14">
        <f>RI72/13</f>
        <v>0</v>
      </c>
      <c r="RM72" s="11" t="s">
        <v>9</v>
      </c>
      <c r="RN72" s="12"/>
      <c r="RO72" s="12">
        <f>RN72/8</f>
        <v>0</v>
      </c>
      <c r="RP72" s="12"/>
      <c r="RQ72" s="12">
        <f>RP72/20</f>
        <v>0</v>
      </c>
      <c r="RR72" s="12"/>
      <c r="RS72" s="13"/>
      <c r="RT72" s="12"/>
      <c r="RU72" s="12">
        <f>RT72/7.5</f>
        <v>0</v>
      </c>
      <c r="RV72" s="12"/>
      <c r="RW72" s="12">
        <f>RV72/7.5</f>
        <v>0</v>
      </c>
      <c r="RX72" s="12"/>
      <c r="RY72" s="14">
        <f>RX72/13</f>
        <v>0</v>
      </c>
      <c r="SB72" s="11" t="s">
        <v>9</v>
      </c>
      <c r="SC72" s="12"/>
      <c r="SD72" s="12">
        <f>SC72/8</f>
        <v>0</v>
      </c>
      <c r="SE72" s="12"/>
      <c r="SF72" s="12">
        <f>SE72/20</f>
        <v>0</v>
      </c>
      <c r="SG72" s="12"/>
      <c r="SH72" s="13"/>
      <c r="SI72" s="12"/>
      <c r="SJ72" s="12">
        <f>SI72/7.5</f>
        <v>0</v>
      </c>
      <c r="SK72" s="12"/>
      <c r="SL72" s="12">
        <f>SK72/7.5</f>
        <v>0</v>
      </c>
      <c r="SM72" s="12"/>
      <c r="SN72" s="14">
        <f>SM72/13</f>
        <v>0</v>
      </c>
      <c r="SQ72" s="11" t="s">
        <v>9</v>
      </c>
      <c r="SR72" s="12"/>
      <c r="SS72" s="12">
        <f>SR72/8</f>
        <v>0</v>
      </c>
      <c r="ST72" s="12"/>
      <c r="SU72" s="12">
        <f>ST72/20</f>
        <v>0</v>
      </c>
      <c r="SV72" s="12"/>
      <c r="SW72" s="13"/>
      <c r="SX72" s="12"/>
      <c r="SY72" s="12">
        <f>SX72/7.5</f>
        <v>0</v>
      </c>
      <c r="SZ72" s="12"/>
      <c r="TA72" s="12">
        <f>SZ72/7.5</f>
        <v>0</v>
      </c>
      <c r="TB72" s="12"/>
      <c r="TC72" s="14">
        <f>TB72/13</f>
        <v>0</v>
      </c>
      <c r="TH72" s="11" t="s">
        <v>9</v>
      </c>
      <c r="TI72" s="12">
        <f>+SR72+SC72+RN72+QY72+QJ72</f>
        <v>0</v>
      </c>
      <c r="TJ72" s="12">
        <f>TI72/8</f>
        <v>0</v>
      </c>
      <c r="TK72" s="12">
        <f>+ST72+SE72+RP72+RA72+QL72</f>
        <v>0</v>
      </c>
      <c r="TL72" s="12">
        <f>TK72/20</f>
        <v>0</v>
      </c>
      <c r="TM72" s="12">
        <f t="shared" ref="TM72:TM78" si="518">+SV72+SG72+RR72+RC72+QN72</f>
        <v>0</v>
      </c>
      <c r="TN72" s="13"/>
      <c r="TO72" s="12">
        <f t="shared" ref="TO72:TO85" si="519">+SX72+SI72+RT72+RE72+QP72</f>
        <v>0</v>
      </c>
      <c r="TP72" s="12">
        <f>TO72/7.5</f>
        <v>0</v>
      </c>
      <c r="TQ72" s="12">
        <f t="shared" ref="TQ72:TQ85" si="520">+SZ72+SK72+RV72+RG72+QR72</f>
        <v>0</v>
      </c>
      <c r="TR72" s="12">
        <f>TQ72/7.5</f>
        <v>0</v>
      </c>
      <c r="TS72" s="12">
        <f t="shared" ref="TS72:TS85" si="521">+TB72+SM72+RX72+RI72+QT72</f>
        <v>0</v>
      </c>
      <c r="TT72" s="14">
        <f>TS72/13</f>
        <v>0</v>
      </c>
      <c r="TW72" s="11" t="s">
        <v>9</v>
      </c>
      <c r="TX72" s="12">
        <f>TI72+PU72</f>
        <v>0</v>
      </c>
      <c r="TY72" s="12">
        <f>TX72/10</f>
        <v>0</v>
      </c>
      <c r="TZ72" s="12">
        <f>TK72+PW72</f>
        <v>8.6950000000000003</v>
      </c>
      <c r="UA72" s="12">
        <f>TZ72/20</f>
        <v>0.43475000000000003</v>
      </c>
      <c r="UB72" s="12">
        <f t="shared" ref="UB72:UB85" si="522">TM72+PY72</f>
        <v>0</v>
      </c>
      <c r="UC72" s="13"/>
      <c r="UD72" s="12">
        <f t="shared" ref="UD72:UD85" si="523">TO72+QA72</f>
        <v>0.50800000000000001</v>
      </c>
      <c r="UE72" s="12">
        <f>UD72/6</f>
        <v>8.4666666666666668E-2</v>
      </c>
      <c r="UF72" s="12">
        <f t="shared" ref="UF72:UF85" si="524">TQ72+QC72</f>
        <v>35.125999999999998</v>
      </c>
      <c r="UG72" s="12">
        <f>UF72/5</f>
        <v>7.0251999999999999</v>
      </c>
      <c r="UH72" s="12">
        <f t="shared" ref="UH72:UH85" si="525">TS72+QE72</f>
        <v>17.626000000000001</v>
      </c>
      <c r="UI72" s="14">
        <f>UH72/13</f>
        <v>1.3558461538461539</v>
      </c>
    </row>
    <row r="73" spans="18:555" x14ac:dyDescent="0.25">
      <c r="R73" s="11" t="s">
        <v>10</v>
      </c>
      <c r="S73" s="12"/>
      <c r="T73" s="12">
        <f>S73/8</f>
        <v>0</v>
      </c>
      <c r="U73" s="12"/>
      <c r="V73" s="12">
        <f>U73/15</f>
        <v>0</v>
      </c>
      <c r="W73" s="12"/>
      <c r="X73" s="13"/>
      <c r="Y73" s="12"/>
      <c r="Z73" s="12">
        <f>Y73/8</f>
        <v>0</v>
      </c>
      <c r="AA73" s="12">
        <v>39.185000000000002</v>
      </c>
      <c r="AB73" s="12">
        <f>AA73/7.5</f>
        <v>5.2246666666666668</v>
      </c>
      <c r="AC73" s="12">
        <v>6.1849999999999996</v>
      </c>
      <c r="AD73" s="14">
        <f>AC73/13</f>
        <v>0.47576923076923072</v>
      </c>
      <c r="AH73" s="11" t="s">
        <v>10</v>
      </c>
      <c r="AI73" s="12"/>
      <c r="AJ73" s="12">
        <f>AI73/8</f>
        <v>0</v>
      </c>
      <c r="AK73" s="12"/>
      <c r="AL73" s="12">
        <f>AK73/15</f>
        <v>0</v>
      </c>
      <c r="AM73" s="12"/>
      <c r="AN73" s="13"/>
      <c r="AO73" s="12"/>
      <c r="AP73" s="12">
        <f>AO73/8</f>
        <v>0</v>
      </c>
      <c r="AQ73" s="12"/>
      <c r="AR73" s="12">
        <f>AQ73/7.5</f>
        <v>0</v>
      </c>
      <c r="AS73" s="12"/>
      <c r="AT73" s="14">
        <f>AS73/13</f>
        <v>0</v>
      </c>
      <c r="AX73" s="11" t="s">
        <v>10</v>
      </c>
      <c r="AY73" s="12"/>
      <c r="AZ73" s="12">
        <f>AY73/8</f>
        <v>0</v>
      </c>
      <c r="BA73" s="12"/>
      <c r="BB73" s="12">
        <f>BA73/15</f>
        <v>0</v>
      </c>
      <c r="BC73" s="12"/>
      <c r="BD73" s="13"/>
      <c r="BE73" s="12"/>
      <c r="BF73" s="12">
        <f>BE73/8</f>
        <v>0</v>
      </c>
      <c r="BG73" s="12"/>
      <c r="BH73" s="12">
        <f>BG73/7.5</f>
        <v>0</v>
      </c>
      <c r="BI73" s="12"/>
      <c r="BJ73" s="14">
        <f>BI73/13</f>
        <v>0</v>
      </c>
      <c r="BN73" s="11" t="s">
        <v>10</v>
      </c>
      <c r="BO73" s="12"/>
      <c r="BP73" s="12">
        <f>BO73/8</f>
        <v>0</v>
      </c>
      <c r="BQ73" s="12"/>
      <c r="BR73" s="12">
        <f>BQ73/15</f>
        <v>0</v>
      </c>
      <c r="BS73" s="12"/>
      <c r="BT73" s="13"/>
      <c r="BU73" s="12"/>
      <c r="BV73" s="12">
        <f>BU73/8</f>
        <v>0</v>
      </c>
      <c r="BW73" s="12"/>
      <c r="BX73" s="12">
        <f>BW73/7.5</f>
        <v>0</v>
      </c>
      <c r="BY73" s="12"/>
      <c r="BZ73" s="14">
        <f>BY73/13</f>
        <v>0</v>
      </c>
      <c r="CC73" s="11" t="s">
        <v>10</v>
      </c>
      <c r="CD73" s="12"/>
      <c r="CE73" s="12">
        <f>CD73/8</f>
        <v>0</v>
      </c>
      <c r="CF73" s="12"/>
      <c r="CG73" s="12">
        <f>CF73/15</f>
        <v>0</v>
      </c>
      <c r="CH73" s="12"/>
      <c r="CI73" s="13"/>
      <c r="CJ73" s="12"/>
      <c r="CK73" s="12">
        <f>CJ73/8</f>
        <v>0</v>
      </c>
      <c r="CL73" s="12"/>
      <c r="CM73" s="12">
        <f>CL73/7.5</f>
        <v>0</v>
      </c>
      <c r="CN73" s="12"/>
      <c r="CO73" s="14">
        <f>CN73/13</f>
        <v>0</v>
      </c>
      <c r="CR73" s="11" t="s">
        <v>10</v>
      </c>
      <c r="CS73" s="12">
        <f t="shared" ref="CS73:CS85" si="526">CD73+BO73+AY73+AI73+S73</f>
        <v>0</v>
      </c>
      <c r="CT73" s="12">
        <f>CS73/8</f>
        <v>0</v>
      </c>
      <c r="CU73" s="12">
        <f t="shared" ref="CU73:CU85" si="527">CF73+BQ73+BA73+AK73+U73</f>
        <v>0</v>
      </c>
      <c r="CV73" s="12">
        <f>CU73/15</f>
        <v>0</v>
      </c>
      <c r="CW73" s="12"/>
      <c r="CX73" s="13"/>
      <c r="CY73" s="12">
        <f t="shared" ref="CY73:CY85" si="528">CJ73+BU73+BE73+AO73+Y73</f>
        <v>0</v>
      </c>
      <c r="CZ73" s="12">
        <f>CY73/8</f>
        <v>0</v>
      </c>
      <c r="DA73" s="12">
        <f t="shared" ref="DA73:DA85" si="529">CL73+BW73+BG73+AQ73+AA73</f>
        <v>39.185000000000002</v>
      </c>
      <c r="DB73" s="12">
        <f>DA73/7.5</f>
        <v>5.2246666666666668</v>
      </c>
      <c r="DC73" s="12">
        <f t="shared" ref="DC73:DC85" si="530">CN73+BY73+BI73+AS73+AC73</f>
        <v>6.1849999999999996</v>
      </c>
      <c r="DD73" s="14">
        <f>DC73/13</f>
        <v>0.47576923076923072</v>
      </c>
      <c r="DG73" s="11" t="s">
        <v>10</v>
      </c>
      <c r="DH73" s="12"/>
      <c r="DI73" s="12">
        <f>DH73/8</f>
        <v>0</v>
      </c>
      <c r="DJ73" s="12"/>
      <c r="DK73" s="12">
        <f>DJ73/15</f>
        <v>0</v>
      </c>
      <c r="DL73" s="13"/>
      <c r="DM73" s="13"/>
      <c r="DN73" s="12">
        <v>22.355</v>
      </c>
      <c r="DO73" s="12">
        <f>DN73/8</f>
        <v>2.7943750000000001</v>
      </c>
      <c r="DP73" s="12">
        <v>23.099</v>
      </c>
      <c r="DQ73" s="12">
        <f>DP73/7.5</f>
        <v>3.0798666666666668</v>
      </c>
      <c r="DR73" s="12">
        <v>23.099</v>
      </c>
      <c r="DS73" s="14">
        <f>DR73/13</f>
        <v>1.776846153846154</v>
      </c>
      <c r="DV73" s="11" t="s">
        <v>10</v>
      </c>
      <c r="DW73" s="12"/>
      <c r="DX73" s="12">
        <f>DW73/8</f>
        <v>0</v>
      </c>
      <c r="DY73" s="12"/>
      <c r="DZ73" s="12">
        <f>DY73/15</f>
        <v>0</v>
      </c>
      <c r="EA73" s="12"/>
      <c r="EB73" s="13"/>
      <c r="EC73" s="12"/>
      <c r="ED73" s="12">
        <f>EC73/8</f>
        <v>0</v>
      </c>
      <c r="EE73" s="12"/>
      <c r="EF73" s="12">
        <f>EE73/7.5</f>
        <v>0</v>
      </c>
      <c r="EG73" s="12"/>
      <c r="EH73" s="14">
        <f>EG73/13</f>
        <v>0</v>
      </c>
      <c r="EK73" s="11" t="s">
        <v>10</v>
      </c>
      <c r="EL73" s="12"/>
      <c r="EM73" s="12">
        <f>EL73/8</f>
        <v>0</v>
      </c>
      <c r="EN73" s="12">
        <v>39.590000000000003</v>
      </c>
      <c r="EO73" s="12">
        <f>EN73/15</f>
        <v>2.6393333333333335</v>
      </c>
      <c r="EP73" s="12"/>
      <c r="EQ73" s="13"/>
      <c r="ER73" s="12">
        <v>76.134</v>
      </c>
      <c r="ES73" s="12">
        <f>ER73/8</f>
        <v>9.51675</v>
      </c>
      <c r="ET73" s="12">
        <v>69.188000000000002</v>
      </c>
      <c r="EU73" s="12">
        <f>ET73/7.5</f>
        <v>9.2250666666666667</v>
      </c>
      <c r="EV73" s="12">
        <v>54.417000000000002</v>
      </c>
      <c r="EW73" s="14">
        <f>EV73/13</f>
        <v>4.1859230769230766</v>
      </c>
      <c r="EZ73" s="11" t="s">
        <v>10</v>
      </c>
      <c r="FA73" s="12"/>
      <c r="FB73" s="12">
        <f>FA73/8</f>
        <v>0</v>
      </c>
      <c r="FC73" s="12"/>
      <c r="FD73" s="12">
        <f>FC73/15</f>
        <v>0</v>
      </c>
      <c r="FE73" s="12"/>
      <c r="FF73" s="13"/>
      <c r="FG73" s="12"/>
      <c r="FH73" s="12">
        <f>FG73/8</f>
        <v>0</v>
      </c>
      <c r="FI73" s="12"/>
      <c r="FJ73" s="12">
        <f>FI73/7.5</f>
        <v>0</v>
      </c>
      <c r="FK73" s="12"/>
      <c r="FL73" s="14">
        <f>FK73/13</f>
        <v>0</v>
      </c>
      <c r="FO73" s="11" t="s">
        <v>10</v>
      </c>
      <c r="FP73" s="12"/>
      <c r="FQ73" s="12">
        <f>FP73/8</f>
        <v>0</v>
      </c>
      <c r="FR73" s="12"/>
      <c r="FS73" s="12">
        <f>FR73/15</f>
        <v>0</v>
      </c>
      <c r="FT73" s="12"/>
      <c r="FU73" s="13"/>
      <c r="FV73" s="12"/>
      <c r="FW73" s="12">
        <f>FV73/8</f>
        <v>0</v>
      </c>
      <c r="FX73" s="12"/>
      <c r="FY73" s="12">
        <f>FX73/7.5</f>
        <v>0</v>
      </c>
      <c r="FZ73" s="12"/>
      <c r="GA73" s="14">
        <f>FZ73/13</f>
        <v>0</v>
      </c>
      <c r="GD73" s="11" t="s">
        <v>10</v>
      </c>
      <c r="GE73" s="12">
        <f t="shared" ref="GE73:GE85" si="531">FP73+FA73+EL73+DW73+DH73</f>
        <v>0</v>
      </c>
      <c r="GF73" s="12">
        <f>GE73/8</f>
        <v>0</v>
      </c>
      <c r="GG73" s="12">
        <f t="shared" ref="GG73:GG85" si="532">FR73+FC73+EN73+DY73+DJ73</f>
        <v>39.590000000000003</v>
      </c>
      <c r="GH73" s="12">
        <f>GG73/15</f>
        <v>2.6393333333333335</v>
      </c>
      <c r="GI73" s="12"/>
      <c r="GJ73" s="13"/>
      <c r="GK73" s="12">
        <f t="shared" ref="GK73:GK85" si="533">FV73+FG73+ER73+EC73+DN73</f>
        <v>98.489000000000004</v>
      </c>
      <c r="GL73" s="12">
        <f>GK73/8</f>
        <v>12.311125000000001</v>
      </c>
      <c r="GM73" s="12">
        <f t="shared" ref="GM73:GM85" si="534">FX73+FI73+ET73+EE73+DP73</f>
        <v>92.287000000000006</v>
      </c>
      <c r="GN73" s="12">
        <f>GM73/7.5</f>
        <v>12.304933333333334</v>
      </c>
      <c r="GO73" s="12">
        <f t="shared" ref="GO73:GO84" si="535">FZ73+FK73+EV73+EG73+DR73</f>
        <v>77.516000000000005</v>
      </c>
      <c r="GP73" s="14">
        <f>GO73/13</f>
        <v>5.962769230769231</v>
      </c>
      <c r="GT73" s="11" t="s">
        <v>10</v>
      </c>
      <c r="GU73" s="12">
        <f t="shared" ref="GU73:GU85" si="536">GE73+CS73</f>
        <v>0</v>
      </c>
      <c r="GV73" s="12">
        <f>GU73/8</f>
        <v>0</v>
      </c>
      <c r="GW73" s="12">
        <f t="shared" ref="GW73:GW84" si="537">GG73+CU73</f>
        <v>39.590000000000003</v>
      </c>
      <c r="GX73" s="12">
        <f>GW73/15</f>
        <v>2.6393333333333335</v>
      </c>
      <c r="GY73" s="12"/>
      <c r="GZ73" s="13"/>
      <c r="HA73" s="12">
        <f t="shared" ref="HA73:HA80" si="538">GK73+CY73</f>
        <v>98.489000000000004</v>
      </c>
      <c r="HB73" s="12">
        <f>HA73/8</f>
        <v>12.311125000000001</v>
      </c>
      <c r="HC73" s="12">
        <f t="shared" ref="HC73:HC80" si="539">GM73+DA73</f>
        <v>131.47200000000001</v>
      </c>
      <c r="HD73" s="12">
        <f>HC73/7.5</f>
        <v>17.529600000000002</v>
      </c>
      <c r="HE73" s="12">
        <f t="shared" ref="HE73:HE80" si="540">GO73+DC73</f>
        <v>83.701000000000008</v>
      </c>
      <c r="HF73" s="14">
        <f>HE73/13</f>
        <v>6.438538461538462</v>
      </c>
      <c r="HI73" s="11" t="s">
        <v>10</v>
      </c>
      <c r="HJ73" s="12"/>
      <c r="HK73" s="12">
        <f>HJ73/8</f>
        <v>0</v>
      </c>
      <c r="HL73" s="12"/>
      <c r="HM73" s="12">
        <f>HL73/15</f>
        <v>0</v>
      </c>
      <c r="HN73" s="12"/>
      <c r="HO73" s="13"/>
      <c r="HP73" s="12"/>
      <c r="HQ73" s="12">
        <f>HP73/8</f>
        <v>0</v>
      </c>
      <c r="HR73" s="12"/>
      <c r="HS73" s="12">
        <f>HR73/7.5</f>
        <v>0</v>
      </c>
      <c r="HT73" s="12"/>
      <c r="HU73" s="14">
        <f>HT73/13</f>
        <v>0</v>
      </c>
      <c r="HY73" s="11" t="s">
        <v>10</v>
      </c>
      <c r="HZ73" s="12"/>
      <c r="IA73" s="12">
        <f>HZ73/8</f>
        <v>0</v>
      </c>
      <c r="IB73" s="12"/>
      <c r="IC73" s="12">
        <f>IB73/15</f>
        <v>0</v>
      </c>
      <c r="ID73" s="12"/>
      <c r="IE73" s="13"/>
      <c r="IF73" s="12"/>
      <c r="IG73" s="12">
        <f>IF73/8</f>
        <v>0</v>
      </c>
      <c r="IH73" s="12"/>
      <c r="II73" s="12">
        <f>IH73/7.5</f>
        <v>0</v>
      </c>
      <c r="IJ73" s="12"/>
      <c r="IK73" s="14">
        <f>IJ73/13</f>
        <v>0</v>
      </c>
      <c r="IO73" s="11" t="s">
        <v>10</v>
      </c>
      <c r="IP73" s="12"/>
      <c r="IQ73" s="12">
        <f>IP73/8</f>
        <v>0</v>
      </c>
      <c r="IR73" s="12"/>
      <c r="IS73" s="12">
        <f>IR73/15</f>
        <v>0</v>
      </c>
      <c r="IT73" s="12"/>
      <c r="IU73" s="13"/>
      <c r="IV73" s="12"/>
      <c r="IW73" s="12">
        <f>IV73/8</f>
        <v>0</v>
      </c>
      <c r="IX73" s="12"/>
      <c r="IY73" s="12">
        <f>IX73/7.5</f>
        <v>0</v>
      </c>
      <c r="IZ73" s="12"/>
      <c r="JA73" s="14">
        <f>IZ73/13</f>
        <v>0</v>
      </c>
      <c r="JE73" s="11" t="s">
        <v>10</v>
      </c>
      <c r="JF73" s="12"/>
      <c r="JG73" s="12">
        <f>JF73/8</f>
        <v>0</v>
      </c>
      <c r="JH73" s="12"/>
      <c r="JI73" s="12">
        <f>JH73/15</f>
        <v>0</v>
      </c>
      <c r="JJ73" s="12"/>
      <c r="JK73" s="13"/>
      <c r="JL73" s="12"/>
      <c r="JM73" s="12">
        <f>JL73/8</f>
        <v>0</v>
      </c>
      <c r="JN73" s="12"/>
      <c r="JO73" s="12">
        <f>JN73/7.5</f>
        <v>0</v>
      </c>
      <c r="JP73" s="12"/>
      <c r="JQ73" s="14">
        <f>JP73/13</f>
        <v>0</v>
      </c>
      <c r="JT73" s="11" t="s">
        <v>10</v>
      </c>
      <c r="JU73" s="12"/>
      <c r="JV73" s="12">
        <f>JU73/8</f>
        <v>0</v>
      </c>
      <c r="JW73" s="12"/>
      <c r="JX73" s="12">
        <f>JW73/15</f>
        <v>0</v>
      </c>
      <c r="JY73" s="12"/>
      <c r="JZ73" s="13"/>
      <c r="KA73" s="12"/>
      <c r="KB73" s="12">
        <f>KA73/8</f>
        <v>0</v>
      </c>
      <c r="KC73" s="12"/>
      <c r="KD73" s="12">
        <f>KC73/7.5</f>
        <v>0</v>
      </c>
      <c r="KE73" s="12"/>
      <c r="KF73" s="14">
        <f>KE73/13</f>
        <v>0</v>
      </c>
      <c r="KI73" s="11" t="s">
        <v>10</v>
      </c>
      <c r="KJ73" s="12"/>
      <c r="KK73" s="12">
        <f>KJ73/8</f>
        <v>0</v>
      </c>
      <c r="KL73" s="12"/>
      <c r="KM73" s="12">
        <f>KL73/15</f>
        <v>0</v>
      </c>
      <c r="KN73" s="12"/>
      <c r="KO73" s="13"/>
      <c r="KP73" s="12"/>
      <c r="KQ73" s="12">
        <f>KP73/8</f>
        <v>0</v>
      </c>
      <c r="KR73" s="12"/>
      <c r="KS73" s="12">
        <f>KR73/7.5</f>
        <v>0</v>
      </c>
      <c r="KT73" s="12"/>
      <c r="KU73" s="14">
        <f>KT73/13</f>
        <v>0</v>
      </c>
      <c r="KX73" s="11" t="s">
        <v>10</v>
      </c>
      <c r="KY73" s="12">
        <f t="shared" ref="KY73:KY85" si="541">JU73+JF73+IP73+HZ73+HJ73</f>
        <v>0</v>
      </c>
      <c r="KZ73" s="12">
        <f>KY73/8</f>
        <v>0</v>
      </c>
      <c r="LA73" s="12">
        <f t="shared" ref="LA73:LA80" si="542">JW73+JH73+IR73+IB73+HL73</f>
        <v>0</v>
      </c>
      <c r="LB73" s="12">
        <f>LA73/15</f>
        <v>0</v>
      </c>
      <c r="LC73" s="12"/>
      <c r="LD73" s="13"/>
      <c r="LE73" s="12">
        <f t="shared" ref="LE73:LE80" si="543">KA73+JL73+IV73+IF73+HP73</f>
        <v>0</v>
      </c>
      <c r="LF73" s="12">
        <f>LE73/8</f>
        <v>0</v>
      </c>
      <c r="LG73" s="12">
        <f t="shared" ref="LG73:LG80" si="544">KC73+JN73+IX73+IH73+HR73</f>
        <v>0</v>
      </c>
      <c r="LH73" s="12">
        <f>LG73/7.5</f>
        <v>0</v>
      </c>
      <c r="LI73" s="12">
        <f t="shared" ref="LI73:LI80" si="545">KE73+JP73+IZ73+IJ73+HT73</f>
        <v>0</v>
      </c>
      <c r="LJ73" s="14">
        <f>LI73/13</f>
        <v>0</v>
      </c>
      <c r="LN73" s="11" t="s">
        <v>10</v>
      </c>
      <c r="LO73" s="12">
        <f t="shared" ref="LO73:LO85" si="546">KY73+GU73</f>
        <v>0</v>
      </c>
      <c r="LP73" s="12">
        <f>LO73/8</f>
        <v>0</v>
      </c>
      <c r="LQ73" s="12">
        <f t="shared" ref="LQ73:LQ80" si="547">LA73+GW73</f>
        <v>39.590000000000003</v>
      </c>
      <c r="LR73" s="12">
        <f>LQ73/15</f>
        <v>2.6393333333333335</v>
      </c>
      <c r="LS73" s="12"/>
      <c r="LT73" s="13"/>
      <c r="LU73" s="12">
        <f t="shared" ref="LU73:LU80" si="548">LE73+HA73</f>
        <v>98.489000000000004</v>
      </c>
      <c r="LV73" s="12">
        <f>LU73/8</f>
        <v>12.311125000000001</v>
      </c>
      <c r="LW73" s="12">
        <f t="shared" ref="LW73:LW80" si="549">LG73+HC73</f>
        <v>131.47200000000001</v>
      </c>
      <c r="LX73" s="12">
        <f>LW73/7.5</f>
        <v>17.529600000000002</v>
      </c>
      <c r="LY73" s="12">
        <f t="shared" ref="LY73:LY80" si="550">LI73+HE73</f>
        <v>83.701000000000008</v>
      </c>
      <c r="LZ73" s="14">
        <f>LY73/13</f>
        <v>6.438538461538462</v>
      </c>
      <c r="MC73" s="11" t="s">
        <v>10</v>
      </c>
      <c r="MD73" s="57"/>
      <c r="ME73" s="12">
        <f>MD73/8</f>
        <v>0</v>
      </c>
      <c r="MF73" s="12"/>
      <c r="MG73" s="12">
        <f>MF73/15</f>
        <v>0</v>
      </c>
      <c r="MH73" s="12"/>
      <c r="MI73" s="13"/>
      <c r="MJ73" s="12"/>
      <c r="MK73" s="12">
        <f>MJ73/8</f>
        <v>0</v>
      </c>
      <c r="ML73" s="12"/>
      <c r="MM73" s="12">
        <f>ML73/7.5</f>
        <v>0</v>
      </c>
      <c r="MN73" s="12"/>
      <c r="MO73" s="14">
        <f>MN73/13</f>
        <v>0</v>
      </c>
      <c r="MS73" s="11" t="s">
        <v>10</v>
      </c>
      <c r="MT73" s="12"/>
      <c r="MU73" s="12">
        <f>MT73/8</f>
        <v>0</v>
      </c>
      <c r="MV73" s="12"/>
      <c r="MW73" s="12">
        <f>MV73/15</f>
        <v>0</v>
      </c>
      <c r="MX73" s="12"/>
      <c r="MY73" s="13"/>
      <c r="MZ73" s="12"/>
      <c r="NA73" s="12">
        <f>MZ73/8</f>
        <v>0</v>
      </c>
      <c r="NB73" s="12"/>
      <c r="NC73" s="12">
        <f>NB73/7.5</f>
        <v>0</v>
      </c>
      <c r="ND73" s="12"/>
      <c r="NE73" s="14">
        <f>ND73/13</f>
        <v>0</v>
      </c>
      <c r="NI73" s="11" t="s">
        <v>10</v>
      </c>
      <c r="NJ73" s="12"/>
      <c r="NK73" s="12">
        <f>NJ73/8</f>
        <v>0</v>
      </c>
      <c r="NL73" s="12"/>
      <c r="NM73" s="12">
        <f>NL73/15</f>
        <v>0</v>
      </c>
      <c r="NN73" s="12"/>
      <c r="NO73" s="13"/>
      <c r="NP73" s="12"/>
      <c r="NQ73" s="12">
        <f>NP73/8</f>
        <v>0</v>
      </c>
      <c r="NR73" s="12"/>
      <c r="NS73" s="12">
        <f>NR73/7.5</f>
        <v>0</v>
      </c>
      <c r="NT73" s="12"/>
      <c r="NU73" s="14">
        <f>NT73/13</f>
        <v>0</v>
      </c>
      <c r="NY73" s="11" t="s">
        <v>10</v>
      </c>
      <c r="NZ73" s="12"/>
      <c r="OA73" s="12">
        <f>NZ73/8</f>
        <v>0</v>
      </c>
      <c r="OB73" s="12"/>
      <c r="OC73" s="12">
        <f>OB73/15</f>
        <v>0</v>
      </c>
      <c r="OD73" s="12"/>
      <c r="OE73" s="13"/>
      <c r="OF73" s="12"/>
      <c r="OG73" s="12">
        <f>OF73/8</f>
        <v>0</v>
      </c>
      <c r="OH73" s="12"/>
      <c r="OI73" s="12">
        <f>OH73/7.5</f>
        <v>0</v>
      </c>
      <c r="OJ73" s="12"/>
      <c r="OK73" s="14">
        <f>OJ73/13</f>
        <v>0</v>
      </c>
      <c r="ON73" s="11" t="s">
        <v>10</v>
      </c>
      <c r="OO73" s="12"/>
      <c r="OP73" s="12">
        <f>OO73/8</f>
        <v>0</v>
      </c>
      <c r="OQ73" s="12"/>
      <c r="OR73" s="12">
        <f>OQ73/15</f>
        <v>0</v>
      </c>
      <c r="OS73" s="12"/>
      <c r="OT73" s="13"/>
      <c r="OU73" s="12"/>
      <c r="OV73" s="12">
        <f>OU73/8</f>
        <v>0</v>
      </c>
      <c r="OW73" s="12"/>
      <c r="OX73" s="12">
        <f>OW73/7.5</f>
        <v>0</v>
      </c>
      <c r="OY73" s="12"/>
      <c r="OZ73" s="14">
        <f>OY73/13</f>
        <v>0</v>
      </c>
      <c r="PE73" s="11" t="s">
        <v>10</v>
      </c>
      <c r="PF73" s="12">
        <f t="shared" ref="PF73:PF85" si="551">+OO73+NZ73+NJ73+MT73+MD73</f>
        <v>0</v>
      </c>
      <c r="PG73" s="12">
        <f>PF73/8</f>
        <v>0</v>
      </c>
      <c r="PH73" s="12">
        <f t="shared" ref="PH73:PH85" si="552">+OQ73+OB73+NL73+MV73+MF73</f>
        <v>0</v>
      </c>
      <c r="PI73" s="12">
        <f>PH73/15</f>
        <v>0</v>
      </c>
      <c r="PJ73" s="12">
        <f t="shared" ref="PJ73:PJ85" si="553">+OS73+OD73+NN73+MX73+MH73</f>
        <v>0</v>
      </c>
      <c r="PK73" s="13"/>
      <c r="PL73" s="12">
        <f t="shared" si="515"/>
        <v>0</v>
      </c>
      <c r="PM73" s="12">
        <f>PL73/8</f>
        <v>0</v>
      </c>
      <c r="PN73" s="12">
        <f t="shared" si="516"/>
        <v>0</v>
      </c>
      <c r="PO73" s="12">
        <f>PN73/7.5</f>
        <v>0</v>
      </c>
      <c r="PP73" s="12">
        <f t="shared" si="517"/>
        <v>0</v>
      </c>
      <c r="PQ73" s="14">
        <f>PP73/13</f>
        <v>0</v>
      </c>
      <c r="PT73" s="11" t="s">
        <v>10</v>
      </c>
      <c r="PU73" s="12">
        <f t="shared" ref="PU73:PU85" si="554">PF73+LO73</f>
        <v>0</v>
      </c>
      <c r="PV73" s="12">
        <f>PU73/10</f>
        <v>0</v>
      </c>
      <c r="PW73" s="12">
        <f t="shared" ref="PW73:PW85" si="555">PH73+LQ73</f>
        <v>39.590000000000003</v>
      </c>
      <c r="PX73" s="12">
        <f>PW73/15</f>
        <v>2.6393333333333335</v>
      </c>
      <c r="PY73" s="12">
        <f t="shared" ref="PY73:PY85" si="556">PJ73+LS73</f>
        <v>0</v>
      </c>
      <c r="PZ73" s="13"/>
      <c r="QA73" s="12">
        <f t="shared" ref="QA73:QA85" si="557">PL73+LU73</f>
        <v>98.489000000000004</v>
      </c>
      <c r="QB73" s="12">
        <f>QA73/8</f>
        <v>12.311125000000001</v>
      </c>
      <c r="QC73" s="12">
        <f t="shared" ref="QC73:QC85" si="558">PN73+LW73</f>
        <v>131.47200000000001</v>
      </c>
      <c r="QD73" s="12">
        <f>QC73/5</f>
        <v>26.294400000000003</v>
      </c>
      <c r="QE73" s="12">
        <f t="shared" ref="QE73:QE85" si="559">PP73+LY73</f>
        <v>83.701000000000008</v>
      </c>
      <c r="QF73" s="14">
        <f>QE73/13</f>
        <v>6.438538461538462</v>
      </c>
      <c r="QI73" s="11" t="s">
        <v>10</v>
      </c>
      <c r="QJ73" s="12"/>
      <c r="QK73" s="12">
        <f>QJ73/8</f>
        <v>0</v>
      </c>
      <c r="QL73" s="12"/>
      <c r="QM73" s="12">
        <f>QL73/15</f>
        <v>0</v>
      </c>
      <c r="QN73" s="12"/>
      <c r="QO73" s="13"/>
      <c r="QP73" s="12"/>
      <c r="QQ73" s="12">
        <f>QP73/8</f>
        <v>0</v>
      </c>
      <c r="QR73" s="12"/>
      <c r="QS73" s="12">
        <f>QR73/7.5</f>
        <v>0</v>
      </c>
      <c r="QT73" s="12"/>
      <c r="QU73" s="14">
        <f>QT73/13</f>
        <v>0</v>
      </c>
      <c r="QX73" s="11" t="s">
        <v>10</v>
      </c>
      <c r="QY73" s="12"/>
      <c r="QZ73" s="12">
        <f>QY73/8</f>
        <v>0</v>
      </c>
      <c r="RA73" s="12"/>
      <c r="RB73" s="12">
        <f>RA73/15</f>
        <v>0</v>
      </c>
      <c r="RC73" s="12"/>
      <c r="RD73" s="13"/>
      <c r="RE73" s="12"/>
      <c r="RF73" s="12">
        <f>RE73/8</f>
        <v>0</v>
      </c>
      <c r="RG73" s="12"/>
      <c r="RH73" s="12">
        <f>RG73/7.5</f>
        <v>0</v>
      </c>
      <c r="RI73" s="12"/>
      <c r="RJ73" s="14">
        <f>RI73/13</f>
        <v>0</v>
      </c>
      <c r="RM73" s="11" t="s">
        <v>10</v>
      </c>
      <c r="RN73" s="12"/>
      <c r="RO73" s="12">
        <f>RN73/8</f>
        <v>0</v>
      </c>
      <c r="RP73" s="12"/>
      <c r="RQ73" s="12">
        <f>RP73/15</f>
        <v>0</v>
      </c>
      <c r="RR73" s="12"/>
      <c r="RS73" s="13"/>
      <c r="RT73" s="12"/>
      <c r="RU73" s="12">
        <f>RT73/8</f>
        <v>0</v>
      </c>
      <c r="RV73" s="12"/>
      <c r="RW73" s="12">
        <f>RV73/7.5</f>
        <v>0</v>
      </c>
      <c r="RX73" s="12"/>
      <c r="RY73" s="14">
        <f>RX73/13</f>
        <v>0</v>
      </c>
      <c r="SB73" s="11" t="s">
        <v>10</v>
      </c>
      <c r="SC73" s="12"/>
      <c r="SD73" s="12">
        <f>SC73/8</f>
        <v>0</v>
      </c>
      <c r="SE73" s="12"/>
      <c r="SF73" s="12">
        <f>SE73/15</f>
        <v>0</v>
      </c>
      <c r="SG73" s="12"/>
      <c r="SH73" s="13"/>
      <c r="SI73" s="12"/>
      <c r="SJ73" s="12">
        <f>SI73/8</f>
        <v>0</v>
      </c>
      <c r="SK73" s="12"/>
      <c r="SL73" s="12">
        <f>SK73/7.5</f>
        <v>0</v>
      </c>
      <c r="SM73" s="12"/>
      <c r="SN73" s="14">
        <f>SM73/13</f>
        <v>0</v>
      </c>
      <c r="SQ73" s="11" t="s">
        <v>10</v>
      </c>
      <c r="SR73" s="12"/>
      <c r="SS73" s="12">
        <f>SR73/8</f>
        <v>0</v>
      </c>
      <c r="ST73" s="12"/>
      <c r="SU73" s="12">
        <f>ST73/15</f>
        <v>0</v>
      </c>
      <c r="SV73" s="12"/>
      <c r="SW73" s="13"/>
      <c r="SX73" s="12"/>
      <c r="SY73" s="12">
        <f>SX73/8</f>
        <v>0</v>
      </c>
      <c r="SZ73" s="12"/>
      <c r="TA73" s="12">
        <f>SZ73/7.5</f>
        <v>0</v>
      </c>
      <c r="TB73" s="12"/>
      <c r="TC73" s="14">
        <f>TB73/13</f>
        <v>0</v>
      </c>
      <c r="TH73" s="11" t="s">
        <v>10</v>
      </c>
      <c r="TI73" s="12">
        <f t="shared" ref="TI73:TI85" si="560">+SR73+SC73+RN73+QY73+QJ73</f>
        <v>0</v>
      </c>
      <c r="TJ73" s="12">
        <f>TI73/8</f>
        <v>0</v>
      </c>
      <c r="TK73" s="12">
        <f t="shared" ref="TK73:TK85" si="561">+ST73+SE73+RP73+RA73+QL73</f>
        <v>0</v>
      </c>
      <c r="TL73" s="12">
        <f>TK73/15</f>
        <v>0</v>
      </c>
      <c r="TM73" s="12">
        <f t="shared" si="518"/>
        <v>0</v>
      </c>
      <c r="TN73" s="13"/>
      <c r="TO73" s="12">
        <f t="shared" si="519"/>
        <v>0</v>
      </c>
      <c r="TP73" s="12">
        <f>TO73/8</f>
        <v>0</v>
      </c>
      <c r="TQ73" s="12">
        <f t="shared" si="520"/>
        <v>0</v>
      </c>
      <c r="TR73" s="12">
        <f>TQ73/7.5</f>
        <v>0</v>
      </c>
      <c r="TS73" s="12">
        <f t="shared" si="521"/>
        <v>0</v>
      </c>
      <c r="TT73" s="14">
        <f>TS73/13</f>
        <v>0</v>
      </c>
      <c r="TW73" s="11" t="s">
        <v>10</v>
      </c>
      <c r="TX73" s="12">
        <f t="shared" ref="TX73:TX85" si="562">TI73+PU73</f>
        <v>0</v>
      </c>
      <c r="TY73" s="12">
        <f>TX73/10</f>
        <v>0</v>
      </c>
      <c r="TZ73" s="12">
        <f t="shared" ref="TZ73:TZ85" si="563">TK73+PW73</f>
        <v>39.590000000000003</v>
      </c>
      <c r="UA73" s="12">
        <f>TZ73/15</f>
        <v>2.6393333333333335</v>
      </c>
      <c r="UB73" s="12">
        <f t="shared" si="522"/>
        <v>0</v>
      </c>
      <c r="UC73" s="13"/>
      <c r="UD73" s="12">
        <f t="shared" si="523"/>
        <v>98.489000000000004</v>
      </c>
      <c r="UE73" s="12">
        <f>UD73/8</f>
        <v>12.311125000000001</v>
      </c>
      <c r="UF73" s="12">
        <f t="shared" si="524"/>
        <v>131.47200000000001</v>
      </c>
      <c r="UG73" s="12">
        <f>UF73/5</f>
        <v>26.294400000000003</v>
      </c>
      <c r="UH73" s="12">
        <f t="shared" si="525"/>
        <v>83.701000000000008</v>
      </c>
      <c r="UI73" s="14">
        <f>UH73/13</f>
        <v>6.438538461538462</v>
      </c>
    </row>
    <row r="74" spans="18:555" x14ac:dyDescent="0.25">
      <c r="R74" s="11" t="s">
        <v>11</v>
      </c>
      <c r="S74" s="12"/>
      <c r="T74" s="12">
        <f>S74/5</f>
        <v>0</v>
      </c>
      <c r="U74" s="12">
        <f>18.921+18.921</f>
        <v>37.841999999999999</v>
      </c>
      <c r="V74" s="12">
        <f t="shared" ref="V74:V80" si="564">U74/20</f>
        <v>1.8920999999999999</v>
      </c>
      <c r="W74" s="12"/>
      <c r="X74" s="12">
        <f>W74/30</f>
        <v>0</v>
      </c>
      <c r="Y74" s="12"/>
      <c r="Z74" s="12">
        <f>Y74/10</f>
        <v>0</v>
      </c>
      <c r="AA74" s="12">
        <v>6.5549999999999997</v>
      </c>
      <c r="AB74" s="12">
        <f>AA74/5</f>
        <v>1.3109999999999999</v>
      </c>
      <c r="AC74" s="12">
        <f>18.921+18.921</f>
        <v>37.841999999999999</v>
      </c>
      <c r="AD74" s="14">
        <f>AC74/17.5</f>
        <v>2.1623999999999999</v>
      </c>
      <c r="AH74" s="11" t="s">
        <v>11</v>
      </c>
      <c r="AI74" s="12"/>
      <c r="AJ74" s="12">
        <f>AI74/5</f>
        <v>0</v>
      </c>
      <c r="AK74" s="12"/>
      <c r="AL74" s="12">
        <f t="shared" ref="AL74:AL80" si="565">AK74/20</f>
        <v>0</v>
      </c>
      <c r="AM74" s="12">
        <v>3.7650000000000001</v>
      </c>
      <c r="AN74" s="12">
        <f>AM74/30</f>
        <v>0.1255</v>
      </c>
      <c r="AO74" s="12"/>
      <c r="AP74" s="12">
        <f>AO74/10</f>
        <v>0</v>
      </c>
      <c r="AQ74" s="12"/>
      <c r="AR74" s="12">
        <f>AQ74/5</f>
        <v>0</v>
      </c>
      <c r="AS74" s="12"/>
      <c r="AT74" s="14">
        <f>AS74/17.5</f>
        <v>0</v>
      </c>
      <c r="AX74" s="11" t="s">
        <v>11</v>
      </c>
      <c r="AY74" s="12"/>
      <c r="AZ74" s="12">
        <f>AY74/5</f>
        <v>0</v>
      </c>
      <c r="BA74" s="12"/>
      <c r="BB74" s="12">
        <f t="shared" ref="BB74:BB80" si="566">BA74/20</f>
        <v>0</v>
      </c>
      <c r="BC74" s="12"/>
      <c r="BD74" s="12">
        <f>BC74/30</f>
        <v>0</v>
      </c>
      <c r="BE74" s="12"/>
      <c r="BF74" s="12">
        <f>BE74/10</f>
        <v>0</v>
      </c>
      <c r="BG74" s="12"/>
      <c r="BH74" s="12">
        <f>BG74/5</f>
        <v>0</v>
      </c>
      <c r="BI74" s="12"/>
      <c r="BJ74" s="14">
        <f>BI74/17.5</f>
        <v>0</v>
      </c>
      <c r="BN74" s="11" t="s">
        <v>11</v>
      </c>
      <c r="BO74" s="12"/>
      <c r="BP74" s="12">
        <f>BO74/5</f>
        <v>0</v>
      </c>
      <c r="BQ74" s="12"/>
      <c r="BR74" s="12">
        <f t="shared" ref="BR74:BR80" si="567">BQ74/20</f>
        <v>0</v>
      </c>
      <c r="BS74" s="12"/>
      <c r="BT74" s="12">
        <f>BS74/30</f>
        <v>0</v>
      </c>
      <c r="BU74" s="12"/>
      <c r="BV74" s="12">
        <f>BU74/10</f>
        <v>0</v>
      </c>
      <c r="BW74" s="12"/>
      <c r="BX74" s="12">
        <f>BW74/5</f>
        <v>0</v>
      </c>
      <c r="BY74" s="12"/>
      <c r="BZ74" s="14">
        <f>BY74/17.5</f>
        <v>0</v>
      </c>
      <c r="CC74" s="11" t="s">
        <v>11</v>
      </c>
      <c r="CD74" s="12"/>
      <c r="CE74" s="12">
        <f>CD74/5</f>
        <v>0</v>
      </c>
      <c r="CF74" s="12"/>
      <c r="CG74" s="12">
        <f t="shared" ref="CG74:CG80" si="568">CF74/20</f>
        <v>0</v>
      </c>
      <c r="CH74" s="12"/>
      <c r="CI74" s="12">
        <f>CH74/30</f>
        <v>0</v>
      </c>
      <c r="CJ74" s="12"/>
      <c r="CK74" s="12">
        <f>CJ74/10</f>
        <v>0</v>
      </c>
      <c r="CL74" s="12"/>
      <c r="CM74" s="12">
        <f>CL74/5</f>
        <v>0</v>
      </c>
      <c r="CN74" s="12"/>
      <c r="CO74" s="14">
        <f>CN74/17.5</f>
        <v>0</v>
      </c>
      <c r="CR74" s="11" t="s">
        <v>11</v>
      </c>
      <c r="CS74" s="12">
        <f t="shared" si="526"/>
        <v>0</v>
      </c>
      <c r="CT74" s="12">
        <f>CS74/5</f>
        <v>0</v>
      </c>
      <c r="CU74" s="12">
        <f t="shared" si="527"/>
        <v>37.841999999999999</v>
      </c>
      <c r="CV74" s="12">
        <f t="shared" ref="CV74:CV80" si="569">CU74/20</f>
        <v>1.8920999999999999</v>
      </c>
      <c r="CW74" s="12">
        <f>CH74+BS74+BC74+AM74+W74</f>
        <v>3.7650000000000001</v>
      </c>
      <c r="CX74" s="12">
        <f>CW74/30</f>
        <v>0.1255</v>
      </c>
      <c r="CY74" s="12">
        <f t="shared" si="528"/>
        <v>0</v>
      </c>
      <c r="CZ74" s="12">
        <f>CY74/10</f>
        <v>0</v>
      </c>
      <c r="DA74" s="12">
        <f t="shared" si="529"/>
        <v>6.5549999999999997</v>
      </c>
      <c r="DB74" s="12">
        <f>DA74/5</f>
        <v>1.3109999999999999</v>
      </c>
      <c r="DC74" s="12">
        <f t="shared" si="530"/>
        <v>37.841999999999999</v>
      </c>
      <c r="DD74" s="14">
        <f>DC74/17.5</f>
        <v>2.1623999999999999</v>
      </c>
      <c r="DG74" s="11" t="s">
        <v>11</v>
      </c>
      <c r="DH74" s="12">
        <v>8.0030000000000001</v>
      </c>
      <c r="DI74" s="12">
        <f>DH74/5</f>
        <v>1.6006</v>
      </c>
      <c r="DJ74" s="12"/>
      <c r="DK74" s="12">
        <f t="shared" ref="DK74:DK80" si="570">DJ74/20</f>
        <v>0</v>
      </c>
      <c r="DL74" s="12"/>
      <c r="DM74" s="12">
        <f>DL74/30</f>
        <v>0</v>
      </c>
      <c r="DN74" s="12"/>
      <c r="DO74" s="12">
        <f>DN74/10</f>
        <v>0</v>
      </c>
      <c r="DP74" s="12"/>
      <c r="DQ74" s="12">
        <f>DP74/5</f>
        <v>0</v>
      </c>
      <c r="DR74" s="12"/>
      <c r="DS74" s="14">
        <f>DR74/17.5</f>
        <v>0</v>
      </c>
      <c r="DV74" s="11" t="s">
        <v>11</v>
      </c>
      <c r="DW74" s="12"/>
      <c r="DX74" s="12">
        <f>DW74/5</f>
        <v>0</v>
      </c>
      <c r="DY74" s="12"/>
      <c r="DZ74" s="12">
        <f t="shared" ref="DZ74:DZ80" si="571">DY74/20</f>
        <v>0</v>
      </c>
      <c r="EA74" s="12"/>
      <c r="EB74" s="12">
        <f>EA74/30</f>
        <v>0</v>
      </c>
      <c r="EC74" s="12"/>
      <c r="ED74" s="12">
        <f>EC74/10</f>
        <v>0</v>
      </c>
      <c r="EE74" s="12"/>
      <c r="EF74" s="12">
        <f>EE74/5</f>
        <v>0</v>
      </c>
      <c r="EG74" s="12">
        <v>5.2670000000000003</v>
      </c>
      <c r="EH74" s="14">
        <f>EG74/17.5</f>
        <v>0.30097142857142861</v>
      </c>
      <c r="EK74" s="11" t="s">
        <v>11</v>
      </c>
      <c r="EL74" s="12"/>
      <c r="EM74" s="12">
        <f>EL74/5</f>
        <v>0</v>
      </c>
      <c r="EN74" s="12"/>
      <c r="EO74" s="12">
        <f t="shared" ref="EO74:EO80" si="572">EN74/20</f>
        <v>0</v>
      </c>
      <c r="EP74" s="12"/>
      <c r="EQ74" s="12">
        <f>EP74/30</f>
        <v>0</v>
      </c>
      <c r="ER74" s="12"/>
      <c r="ES74" s="12">
        <f>ER74/10</f>
        <v>0</v>
      </c>
      <c r="ET74" s="12">
        <v>33.302999999999997</v>
      </c>
      <c r="EU74" s="12">
        <f>ET74/5</f>
        <v>6.6605999999999996</v>
      </c>
      <c r="EV74" s="12"/>
      <c r="EW74" s="14">
        <f>EV74/17.5</f>
        <v>0</v>
      </c>
      <c r="EZ74" s="11" t="s">
        <v>11</v>
      </c>
      <c r="FA74" s="12"/>
      <c r="FB74" s="12">
        <f>FA74/5</f>
        <v>0</v>
      </c>
      <c r="FC74" s="12"/>
      <c r="FD74" s="12">
        <f t="shared" ref="FD74:FD80" si="573">FC74/20</f>
        <v>0</v>
      </c>
      <c r="FE74" s="12"/>
      <c r="FF74" s="12">
        <f>FE74/30</f>
        <v>0</v>
      </c>
      <c r="FG74" s="12"/>
      <c r="FH74" s="12">
        <f>FG74/10</f>
        <v>0</v>
      </c>
      <c r="FI74" s="12"/>
      <c r="FJ74" s="12">
        <f>FI74/5</f>
        <v>0</v>
      </c>
      <c r="FK74" s="12"/>
      <c r="FL74" s="14">
        <f>FK74/17.5</f>
        <v>0</v>
      </c>
      <c r="FO74" s="11" t="s">
        <v>11</v>
      </c>
      <c r="FP74" s="12"/>
      <c r="FQ74" s="12">
        <f>FP74/5</f>
        <v>0</v>
      </c>
      <c r="FR74" s="12"/>
      <c r="FS74" s="12">
        <f t="shared" ref="FS74:FS80" si="574">FR74/20</f>
        <v>0</v>
      </c>
      <c r="FT74" s="12"/>
      <c r="FU74" s="12">
        <f>FT74/30</f>
        <v>0</v>
      </c>
      <c r="FV74" s="12"/>
      <c r="FW74" s="12">
        <f>FV74/10</f>
        <v>0</v>
      </c>
      <c r="FX74" s="12"/>
      <c r="FY74" s="12">
        <f>FX74/5</f>
        <v>0</v>
      </c>
      <c r="FZ74" s="12"/>
      <c r="GA74" s="14">
        <f>FZ74/17.5</f>
        <v>0</v>
      </c>
      <c r="GD74" s="11" t="s">
        <v>11</v>
      </c>
      <c r="GE74" s="12">
        <f t="shared" si="531"/>
        <v>8.0030000000000001</v>
      </c>
      <c r="GF74" s="12">
        <f>GE74/5</f>
        <v>1.6006</v>
      </c>
      <c r="GG74" s="12">
        <f t="shared" si="532"/>
        <v>0</v>
      </c>
      <c r="GH74" s="12">
        <f t="shared" ref="GH74:GH80" si="575">GG74/20</f>
        <v>0</v>
      </c>
      <c r="GI74" s="12">
        <f>FT74+FE74+EP74+EA74+DL74</f>
        <v>0</v>
      </c>
      <c r="GJ74" s="12">
        <f>GI74/30</f>
        <v>0</v>
      </c>
      <c r="GK74" s="12">
        <f t="shared" si="533"/>
        <v>0</v>
      </c>
      <c r="GL74" s="12">
        <f>GK74/10</f>
        <v>0</v>
      </c>
      <c r="GM74" s="12">
        <f t="shared" si="534"/>
        <v>33.302999999999997</v>
      </c>
      <c r="GN74" s="12">
        <f>GM74/5</f>
        <v>6.6605999999999996</v>
      </c>
      <c r="GO74" s="12">
        <f t="shared" si="535"/>
        <v>5.2670000000000003</v>
      </c>
      <c r="GP74" s="14">
        <f>GO74/17.5</f>
        <v>0.30097142857142861</v>
      </c>
      <c r="GT74" s="11" t="s">
        <v>11</v>
      </c>
      <c r="GU74" s="12">
        <f t="shared" si="536"/>
        <v>8.0030000000000001</v>
      </c>
      <c r="GV74" s="12">
        <f>GU74/5</f>
        <v>1.6006</v>
      </c>
      <c r="GW74" s="12">
        <f t="shared" si="537"/>
        <v>37.841999999999999</v>
      </c>
      <c r="GX74" s="12">
        <f t="shared" ref="GX74:GX80" si="576">GW74/20</f>
        <v>1.8920999999999999</v>
      </c>
      <c r="GY74" s="12">
        <f>GI74+CW74</f>
        <v>3.7650000000000001</v>
      </c>
      <c r="GZ74" s="12">
        <f>GY74/30</f>
        <v>0.1255</v>
      </c>
      <c r="HA74" s="12">
        <f t="shared" si="538"/>
        <v>0</v>
      </c>
      <c r="HB74" s="12">
        <f>HA74/10</f>
        <v>0</v>
      </c>
      <c r="HC74" s="12">
        <f t="shared" si="539"/>
        <v>39.857999999999997</v>
      </c>
      <c r="HD74" s="12">
        <f>HC74/5</f>
        <v>7.9715999999999996</v>
      </c>
      <c r="HE74" s="12">
        <f t="shared" si="540"/>
        <v>43.109000000000002</v>
      </c>
      <c r="HF74" s="14">
        <f>HE74/17.5</f>
        <v>2.4633714285714285</v>
      </c>
      <c r="HI74" s="11" t="s">
        <v>11</v>
      </c>
      <c r="HJ74" s="12"/>
      <c r="HK74" s="12">
        <f>HJ74/5</f>
        <v>0</v>
      </c>
      <c r="HL74" s="12"/>
      <c r="HM74" s="12">
        <f t="shared" ref="HM74:HM80" si="577">HL74/20</f>
        <v>0</v>
      </c>
      <c r="HN74" s="12"/>
      <c r="HO74" s="12">
        <f>HN74/30</f>
        <v>0</v>
      </c>
      <c r="HP74" s="12"/>
      <c r="HQ74" s="12">
        <f>HP74/10</f>
        <v>0</v>
      </c>
      <c r="HR74" s="12"/>
      <c r="HS74" s="12">
        <f>HR74/5</f>
        <v>0</v>
      </c>
      <c r="HT74" s="12"/>
      <c r="HU74" s="14">
        <f>HT74/17.5</f>
        <v>0</v>
      </c>
      <c r="HY74" s="11" t="s">
        <v>11</v>
      </c>
      <c r="HZ74" s="12"/>
      <c r="IA74" s="12">
        <f>HZ74/5</f>
        <v>0</v>
      </c>
      <c r="IB74" s="12"/>
      <c r="IC74" s="12">
        <f t="shared" ref="IC74:IC80" si="578">IB74/20</f>
        <v>0</v>
      </c>
      <c r="ID74" s="12"/>
      <c r="IE74" s="12">
        <f>ID74/30</f>
        <v>0</v>
      </c>
      <c r="IF74" s="12"/>
      <c r="IG74" s="12">
        <f>IF74/10</f>
        <v>0</v>
      </c>
      <c r="IH74" s="12"/>
      <c r="II74" s="12">
        <f>IH74/5</f>
        <v>0</v>
      </c>
      <c r="IJ74" s="12"/>
      <c r="IK74" s="14">
        <f>IJ74/17.5</f>
        <v>0</v>
      </c>
      <c r="IO74" s="11" t="s">
        <v>11</v>
      </c>
      <c r="IP74" s="12"/>
      <c r="IQ74" s="12">
        <f>IP74/5</f>
        <v>0</v>
      </c>
      <c r="IR74" s="12"/>
      <c r="IS74" s="12">
        <f t="shared" ref="IS74:IS80" si="579">IR74/20</f>
        <v>0</v>
      </c>
      <c r="IT74" s="12"/>
      <c r="IU74" s="12">
        <f>IT74/30</f>
        <v>0</v>
      </c>
      <c r="IV74" s="12"/>
      <c r="IW74" s="12">
        <f>IV74/10</f>
        <v>0</v>
      </c>
      <c r="IX74" s="12"/>
      <c r="IY74" s="12">
        <f>IX74/5</f>
        <v>0</v>
      </c>
      <c r="IZ74" s="12"/>
      <c r="JA74" s="14">
        <f>IZ74/17.5</f>
        <v>0</v>
      </c>
      <c r="JE74" s="11" t="s">
        <v>11</v>
      </c>
      <c r="JF74" s="12"/>
      <c r="JG74" s="12">
        <f>JF74/5</f>
        <v>0</v>
      </c>
      <c r="JH74" s="12"/>
      <c r="JI74" s="12">
        <f t="shared" ref="JI74:JI80" si="580">JH74/20</f>
        <v>0</v>
      </c>
      <c r="JJ74" s="12"/>
      <c r="JK74" s="12">
        <f>JJ74/30</f>
        <v>0</v>
      </c>
      <c r="JL74" s="12"/>
      <c r="JM74" s="12">
        <f>JL74/10</f>
        <v>0</v>
      </c>
      <c r="JN74" s="12"/>
      <c r="JO74" s="12">
        <f>JN74/5</f>
        <v>0</v>
      </c>
      <c r="JP74" s="12"/>
      <c r="JQ74" s="14">
        <f>JP74/17.5</f>
        <v>0</v>
      </c>
      <c r="JT74" s="11" t="s">
        <v>11</v>
      </c>
      <c r="JU74" s="12"/>
      <c r="JV74" s="12">
        <f>JU74/5</f>
        <v>0</v>
      </c>
      <c r="JW74" s="12"/>
      <c r="JX74" s="12">
        <f t="shared" ref="JX74:JX80" si="581">JW74/20</f>
        <v>0</v>
      </c>
      <c r="JY74" s="12"/>
      <c r="JZ74" s="12">
        <f>JY74/30</f>
        <v>0</v>
      </c>
      <c r="KA74" s="12"/>
      <c r="KB74" s="12">
        <f>KA74/10</f>
        <v>0</v>
      </c>
      <c r="KC74" s="12"/>
      <c r="KD74" s="12">
        <f>KC74/5</f>
        <v>0</v>
      </c>
      <c r="KE74" s="12"/>
      <c r="KF74" s="14">
        <f>KE74/17.5</f>
        <v>0</v>
      </c>
      <c r="KI74" s="11" t="s">
        <v>11</v>
      </c>
      <c r="KJ74" s="12"/>
      <c r="KK74" s="12">
        <f>KJ74/5</f>
        <v>0</v>
      </c>
      <c r="KL74" s="12"/>
      <c r="KM74" s="12">
        <f t="shared" ref="KM74:KM80" si="582">KL74/20</f>
        <v>0</v>
      </c>
      <c r="KN74" s="12"/>
      <c r="KO74" s="12">
        <f>KN74/30</f>
        <v>0</v>
      </c>
      <c r="KP74" s="12"/>
      <c r="KQ74" s="12">
        <f>KP74/10</f>
        <v>0</v>
      </c>
      <c r="KR74" s="12"/>
      <c r="KS74" s="12">
        <f>KR74/5</f>
        <v>0</v>
      </c>
      <c r="KT74" s="12"/>
      <c r="KU74" s="14">
        <f>KT74/17.5</f>
        <v>0</v>
      </c>
      <c r="KX74" s="11" t="s">
        <v>11</v>
      </c>
      <c r="KY74" s="12">
        <f t="shared" si="541"/>
        <v>0</v>
      </c>
      <c r="KZ74" s="12">
        <f>KY74/5</f>
        <v>0</v>
      </c>
      <c r="LA74" s="12">
        <f t="shared" si="542"/>
        <v>0</v>
      </c>
      <c r="LB74" s="12">
        <f t="shared" ref="LB74:LB80" si="583">LA74/20</f>
        <v>0</v>
      </c>
      <c r="LC74" s="12">
        <f>JY74+JJ74+IT74+ID74+HN74</f>
        <v>0</v>
      </c>
      <c r="LD74" s="12">
        <f>LC74/30</f>
        <v>0</v>
      </c>
      <c r="LE74" s="12">
        <f t="shared" si="543"/>
        <v>0</v>
      </c>
      <c r="LF74" s="12">
        <f>LE74/10</f>
        <v>0</v>
      </c>
      <c r="LG74" s="12">
        <f t="shared" si="544"/>
        <v>0</v>
      </c>
      <c r="LH74" s="12">
        <f>LG74/5</f>
        <v>0</v>
      </c>
      <c r="LI74" s="12">
        <f t="shared" si="545"/>
        <v>0</v>
      </c>
      <c r="LJ74" s="14">
        <f>LI74/17.5</f>
        <v>0</v>
      </c>
      <c r="LN74" s="11" t="s">
        <v>11</v>
      </c>
      <c r="LO74" s="12">
        <f t="shared" si="546"/>
        <v>8.0030000000000001</v>
      </c>
      <c r="LP74" s="12">
        <f>LO74/5</f>
        <v>1.6006</v>
      </c>
      <c r="LQ74" s="12">
        <f t="shared" si="547"/>
        <v>37.841999999999999</v>
      </c>
      <c r="LR74" s="12">
        <f t="shared" ref="LR74:LR80" si="584">LQ74/20</f>
        <v>1.8920999999999999</v>
      </c>
      <c r="LS74" s="12">
        <f>LC74+GY74</f>
        <v>3.7650000000000001</v>
      </c>
      <c r="LT74" s="12">
        <f>LS74/30</f>
        <v>0.1255</v>
      </c>
      <c r="LU74" s="12">
        <f t="shared" si="548"/>
        <v>0</v>
      </c>
      <c r="LV74" s="12">
        <f>LU74/10</f>
        <v>0</v>
      </c>
      <c r="LW74" s="12">
        <f t="shared" si="549"/>
        <v>39.857999999999997</v>
      </c>
      <c r="LX74" s="12">
        <f>LW74/5</f>
        <v>7.9715999999999996</v>
      </c>
      <c r="LY74" s="12">
        <f t="shared" si="550"/>
        <v>43.109000000000002</v>
      </c>
      <c r="LZ74" s="14">
        <f>LY74/17.5</f>
        <v>2.4633714285714285</v>
      </c>
      <c r="MC74" s="11" t="s">
        <v>11</v>
      </c>
      <c r="MD74" s="57"/>
      <c r="ME74" s="12">
        <f>MD74/5</f>
        <v>0</v>
      </c>
      <c r="MF74" s="12"/>
      <c r="MG74" s="12">
        <f t="shared" ref="MG74:MG80" si="585">MF74/20</f>
        <v>0</v>
      </c>
      <c r="MH74" s="12"/>
      <c r="MI74" s="12">
        <f>MH74/30</f>
        <v>0</v>
      </c>
      <c r="MJ74" s="12"/>
      <c r="MK74" s="12">
        <f>MJ74/10</f>
        <v>0</v>
      </c>
      <c r="ML74" s="12"/>
      <c r="MM74" s="12">
        <f>ML74/5</f>
        <v>0</v>
      </c>
      <c r="MN74" s="12"/>
      <c r="MO74" s="14">
        <f>MN74/17.5</f>
        <v>0</v>
      </c>
      <c r="MS74" s="11" t="s">
        <v>11</v>
      </c>
      <c r="MT74" s="12"/>
      <c r="MU74" s="12">
        <f>MT74/5</f>
        <v>0</v>
      </c>
      <c r="MV74" s="12"/>
      <c r="MW74" s="12">
        <f t="shared" ref="MW74:MW80" si="586">MV74/20</f>
        <v>0</v>
      </c>
      <c r="MX74" s="12"/>
      <c r="MY74" s="12">
        <f>MX74/30</f>
        <v>0</v>
      </c>
      <c r="MZ74" s="12"/>
      <c r="NA74" s="12">
        <f>MZ74/10</f>
        <v>0</v>
      </c>
      <c r="NB74" s="12"/>
      <c r="NC74" s="12">
        <f>NB74/5</f>
        <v>0</v>
      </c>
      <c r="ND74" s="12"/>
      <c r="NE74" s="14">
        <f>ND74/17.5</f>
        <v>0</v>
      </c>
      <c r="NI74" s="11" t="s">
        <v>11</v>
      </c>
      <c r="NJ74" s="12"/>
      <c r="NK74" s="12">
        <f>NJ74/5</f>
        <v>0</v>
      </c>
      <c r="NL74" s="12"/>
      <c r="NM74" s="12">
        <f t="shared" ref="NM74:NM80" si="587">NL74/20</f>
        <v>0</v>
      </c>
      <c r="NN74" s="12"/>
      <c r="NO74" s="12">
        <f>NN74/30</f>
        <v>0</v>
      </c>
      <c r="NP74" s="12"/>
      <c r="NQ74" s="12">
        <f>NP74/10</f>
        <v>0</v>
      </c>
      <c r="NR74" s="12"/>
      <c r="NS74" s="12">
        <f>NR74/5</f>
        <v>0</v>
      </c>
      <c r="NT74" s="12"/>
      <c r="NU74" s="14">
        <f>NT74/17.5</f>
        <v>0</v>
      </c>
      <c r="NY74" s="11" t="s">
        <v>11</v>
      </c>
      <c r="NZ74" s="12"/>
      <c r="OA74" s="12">
        <f>NZ74/5</f>
        <v>0</v>
      </c>
      <c r="OB74" s="12"/>
      <c r="OC74" s="12">
        <f t="shared" ref="OC74:OC80" si="588">OB74/20</f>
        <v>0</v>
      </c>
      <c r="OD74" s="12"/>
      <c r="OE74" s="12">
        <f>OD74/30</f>
        <v>0</v>
      </c>
      <c r="OF74" s="12"/>
      <c r="OG74" s="12">
        <f>OF74/10</f>
        <v>0</v>
      </c>
      <c r="OH74" s="12"/>
      <c r="OI74" s="12">
        <f>OH74/5</f>
        <v>0</v>
      </c>
      <c r="OJ74" s="12"/>
      <c r="OK74" s="14">
        <f>OJ74/17.5</f>
        <v>0</v>
      </c>
      <c r="ON74" s="11" t="s">
        <v>11</v>
      </c>
      <c r="OO74" s="12"/>
      <c r="OP74" s="12">
        <f>OO74/5</f>
        <v>0</v>
      </c>
      <c r="OQ74" s="12"/>
      <c r="OR74" s="12">
        <f t="shared" ref="OR74:OR80" si="589">OQ74/20</f>
        <v>0</v>
      </c>
      <c r="OS74" s="12"/>
      <c r="OT74" s="12">
        <f>OS74/30</f>
        <v>0</v>
      </c>
      <c r="OU74" s="12"/>
      <c r="OV74" s="12">
        <f>OU74/10</f>
        <v>0</v>
      </c>
      <c r="OW74" s="12"/>
      <c r="OX74" s="12">
        <f>OW74/5</f>
        <v>0</v>
      </c>
      <c r="OY74" s="12"/>
      <c r="OZ74" s="14">
        <f>OY74/17.5</f>
        <v>0</v>
      </c>
      <c r="PE74" s="11" t="s">
        <v>11</v>
      </c>
      <c r="PF74" s="12">
        <f t="shared" si="551"/>
        <v>0</v>
      </c>
      <c r="PG74" s="12">
        <f>PF74/5</f>
        <v>0</v>
      </c>
      <c r="PH74" s="12">
        <f t="shared" si="552"/>
        <v>0</v>
      </c>
      <c r="PI74" s="12">
        <f t="shared" ref="PI74:PI80" si="590">PH74/20</f>
        <v>0</v>
      </c>
      <c r="PJ74" s="12">
        <f t="shared" si="553"/>
        <v>0</v>
      </c>
      <c r="PK74" s="12">
        <f>PJ74/30</f>
        <v>0</v>
      </c>
      <c r="PL74" s="12">
        <f t="shared" si="515"/>
        <v>0</v>
      </c>
      <c r="PM74" s="12">
        <f>PL74/10</f>
        <v>0</v>
      </c>
      <c r="PN74" s="12">
        <f t="shared" si="516"/>
        <v>0</v>
      </c>
      <c r="PO74" s="12">
        <f>PN74/5</f>
        <v>0</v>
      </c>
      <c r="PP74" s="12">
        <f t="shared" si="517"/>
        <v>0</v>
      </c>
      <c r="PQ74" s="14">
        <f>PP74/17.5</f>
        <v>0</v>
      </c>
      <c r="PT74" s="11" t="s">
        <v>11</v>
      </c>
      <c r="PU74" s="12">
        <f t="shared" si="554"/>
        <v>8.0030000000000001</v>
      </c>
      <c r="PV74" s="12">
        <f>PU74/4.5</f>
        <v>1.7784444444444445</v>
      </c>
      <c r="PW74" s="12">
        <f t="shared" si="555"/>
        <v>37.841999999999999</v>
      </c>
      <c r="PX74" s="12">
        <f t="shared" ref="PX74:PX80" si="591">PW74/20</f>
        <v>1.8920999999999999</v>
      </c>
      <c r="PY74" s="12">
        <f t="shared" si="556"/>
        <v>3.7650000000000001</v>
      </c>
      <c r="PZ74" s="12">
        <f>PY74/30</f>
        <v>0.1255</v>
      </c>
      <c r="QA74" s="12">
        <f t="shared" si="557"/>
        <v>0</v>
      </c>
      <c r="QB74" s="12">
        <f>QA74/9</f>
        <v>0</v>
      </c>
      <c r="QC74" s="12">
        <f t="shared" si="558"/>
        <v>39.857999999999997</v>
      </c>
      <c r="QD74" s="12">
        <f>QC74/4</f>
        <v>9.9644999999999992</v>
      </c>
      <c r="QE74" s="12">
        <f t="shared" si="559"/>
        <v>43.109000000000002</v>
      </c>
      <c r="QF74" s="14">
        <f>QE74/17.5</f>
        <v>2.4633714285714285</v>
      </c>
      <c r="QI74" s="11" t="s">
        <v>11</v>
      </c>
      <c r="QJ74" s="12"/>
      <c r="QK74" s="12">
        <f>QJ74/5</f>
        <v>0</v>
      </c>
      <c r="QL74" s="12"/>
      <c r="QM74" s="12">
        <f t="shared" ref="QM74:QM80" si="592">QL74/20</f>
        <v>0</v>
      </c>
      <c r="QN74" s="12"/>
      <c r="QO74" s="12">
        <f>QN74/30</f>
        <v>0</v>
      </c>
      <c r="QP74" s="12"/>
      <c r="QQ74" s="12">
        <f>QP74/10</f>
        <v>0</v>
      </c>
      <c r="QR74" s="12"/>
      <c r="QS74" s="12">
        <f>QR74/5</f>
        <v>0</v>
      </c>
      <c r="QT74" s="12"/>
      <c r="QU74" s="14">
        <f>QT74/17.5</f>
        <v>0</v>
      </c>
      <c r="QX74" s="11" t="s">
        <v>11</v>
      </c>
      <c r="QY74" s="12"/>
      <c r="QZ74" s="12">
        <f>QY74/5</f>
        <v>0</v>
      </c>
      <c r="RA74" s="12"/>
      <c r="RB74" s="12">
        <f t="shared" ref="RB74:RB80" si="593">RA74/20</f>
        <v>0</v>
      </c>
      <c r="RC74" s="12"/>
      <c r="RD74" s="12">
        <f>RC74/30</f>
        <v>0</v>
      </c>
      <c r="RE74" s="12"/>
      <c r="RF74" s="12">
        <f>RE74/10</f>
        <v>0</v>
      </c>
      <c r="RG74" s="12"/>
      <c r="RH74" s="12">
        <f>RG74/5</f>
        <v>0</v>
      </c>
      <c r="RI74" s="12"/>
      <c r="RJ74" s="14">
        <f>RI74/17.5</f>
        <v>0</v>
      </c>
      <c r="RM74" s="11" t="s">
        <v>11</v>
      </c>
      <c r="RN74" s="12"/>
      <c r="RO74" s="12">
        <f>RN74/5</f>
        <v>0</v>
      </c>
      <c r="RP74" s="12"/>
      <c r="RQ74" s="12">
        <f t="shared" ref="RQ74:RQ80" si="594">RP74/20</f>
        <v>0</v>
      </c>
      <c r="RR74" s="12"/>
      <c r="RS74" s="12">
        <f>RR74/30</f>
        <v>0</v>
      </c>
      <c r="RT74" s="12"/>
      <c r="RU74" s="12">
        <f>RT74/10</f>
        <v>0</v>
      </c>
      <c r="RV74" s="12"/>
      <c r="RW74" s="12">
        <f>RV74/5</f>
        <v>0</v>
      </c>
      <c r="RX74" s="12"/>
      <c r="RY74" s="14">
        <f>RX74/17.5</f>
        <v>0</v>
      </c>
      <c r="SB74" s="11" t="s">
        <v>11</v>
      </c>
      <c r="SC74" s="12"/>
      <c r="SD74" s="12">
        <f>SC74/5</f>
        <v>0</v>
      </c>
      <c r="SE74" s="12"/>
      <c r="SF74" s="12">
        <f t="shared" ref="SF74:SF80" si="595">SE74/20</f>
        <v>0</v>
      </c>
      <c r="SG74" s="12"/>
      <c r="SH74" s="12">
        <f>SG74/30</f>
        <v>0</v>
      </c>
      <c r="SI74" s="12"/>
      <c r="SJ74" s="12">
        <f>SI74/10</f>
        <v>0</v>
      </c>
      <c r="SK74" s="12"/>
      <c r="SL74" s="12">
        <f>SK74/5</f>
        <v>0</v>
      </c>
      <c r="SM74" s="12"/>
      <c r="SN74" s="14">
        <f>SM74/17.5</f>
        <v>0</v>
      </c>
      <c r="SQ74" s="11" t="s">
        <v>11</v>
      </c>
      <c r="SR74" s="12"/>
      <c r="SS74" s="12">
        <f>SR74/5</f>
        <v>0</v>
      </c>
      <c r="ST74" s="12"/>
      <c r="SU74" s="12">
        <f t="shared" ref="SU74:SU80" si="596">ST74/20</f>
        <v>0</v>
      </c>
      <c r="SV74" s="12"/>
      <c r="SW74" s="12">
        <f>SV74/30</f>
        <v>0</v>
      </c>
      <c r="SX74" s="12"/>
      <c r="SY74" s="12">
        <f>SX74/10</f>
        <v>0</v>
      </c>
      <c r="SZ74" s="12"/>
      <c r="TA74" s="12">
        <f>SZ74/5</f>
        <v>0</v>
      </c>
      <c r="TB74" s="12"/>
      <c r="TC74" s="14">
        <f>TB74/17.5</f>
        <v>0</v>
      </c>
      <c r="TH74" s="11" t="s">
        <v>11</v>
      </c>
      <c r="TI74" s="12">
        <f t="shared" si="560"/>
        <v>0</v>
      </c>
      <c r="TJ74" s="12">
        <f>TI74/5</f>
        <v>0</v>
      </c>
      <c r="TK74" s="12">
        <f t="shared" si="561"/>
        <v>0</v>
      </c>
      <c r="TL74" s="12">
        <f t="shared" ref="TL74:TL80" si="597">TK74/20</f>
        <v>0</v>
      </c>
      <c r="TM74" s="12">
        <f t="shared" si="518"/>
        <v>0</v>
      </c>
      <c r="TN74" s="12">
        <f>TM74/30</f>
        <v>0</v>
      </c>
      <c r="TO74" s="12">
        <f t="shared" si="519"/>
        <v>0</v>
      </c>
      <c r="TP74" s="12">
        <f>TO74/10</f>
        <v>0</v>
      </c>
      <c r="TQ74" s="12">
        <f t="shared" si="520"/>
        <v>0</v>
      </c>
      <c r="TR74" s="12">
        <f>TQ74/5</f>
        <v>0</v>
      </c>
      <c r="TS74" s="12">
        <f t="shared" si="521"/>
        <v>0</v>
      </c>
      <c r="TT74" s="14">
        <f>TS74/17.5</f>
        <v>0</v>
      </c>
      <c r="TW74" s="11" t="s">
        <v>11</v>
      </c>
      <c r="TX74" s="12">
        <f t="shared" si="562"/>
        <v>8.0030000000000001</v>
      </c>
      <c r="TY74" s="12">
        <f>TX74/4.5</f>
        <v>1.7784444444444445</v>
      </c>
      <c r="TZ74" s="12">
        <f t="shared" si="563"/>
        <v>37.841999999999999</v>
      </c>
      <c r="UA74" s="12">
        <f t="shared" ref="UA74:UA80" si="598">TZ74/20</f>
        <v>1.8920999999999999</v>
      </c>
      <c r="UB74" s="12">
        <f t="shared" si="522"/>
        <v>3.7650000000000001</v>
      </c>
      <c r="UC74" s="12">
        <f>UB74/30</f>
        <v>0.1255</v>
      </c>
      <c r="UD74" s="12">
        <f t="shared" si="523"/>
        <v>0</v>
      </c>
      <c r="UE74" s="12">
        <f>UD74/9</f>
        <v>0</v>
      </c>
      <c r="UF74" s="12">
        <f t="shared" si="524"/>
        <v>39.857999999999997</v>
      </c>
      <c r="UG74" s="12">
        <f>UF74/4</f>
        <v>9.9644999999999992</v>
      </c>
      <c r="UH74" s="12">
        <f t="shared" si="525"/>
        <v>43.109000000000002</v>
      </c>
      <c r="UI74" s="14">
        <f>UH74/17.5</f>
        <v>2.4633714285714285</v>
      </c>
    </row>
    <row r="75" spans="18:555" x14ac:dyDescent="0.25">
      <c r="R75" s="11" t="s">
        <v>12</v>
      </c>
      <c r="S75" s="12"/>
      <c r="T75" s="12">
        <f>S75/7.5</f>
        <v>0</v>
      </c>
      <c r="U75" s="12"/>
      <c r="V75" s="12">
        <f t="shared" si="564"/>
        <v>0</v>
      </c>
      <c r="W75" s="12"/>
      <c r="X75" s="12"/>
      <c r="Y75" s="12"/>
      <c r="Z75" s="12">
        <f>Y75/12</f>
        <v>0</v>
      </c>
      <c r="AA75" s="12">
        <v>7.5419999999999998</v>
      </c>
      <c r="AB75" s="12">
        <f>AA75/3.5</f>
        <v>2.1548571428571428</v>
      </c>
      <c r="AC75" s="12">
        <f>1.5485+1.5485</f>
        <v>3.097</v>
      </c>
      <c r="AD75" s="14">
        <f>AC75/17.5</f>
        <v>0.17697142857142856</v>
      </c>
      <c r="AH75" s="11" t="s">
        <v>12</v>
      </c>
      <c r="AI75" s="12"/>
      <c r="AJ75" s="12">
        <f>AI75/7.5</f>
        <v>0</v>
      </c>
      <c r="AK75" s="12"/>
      <c r="AL75" s="12">
        <f t="shared" si="565"/>
        <v>0</v>
      </c>
      <c r="AM75" s="12"/>
      <c r="AN75" s="12"/>
      <c r="AO75" s="12"/>
      <c r="AP75" s="12">
        <f>AO75/12</f>
        <v>0</v>
      </c>
      <c r="AQ75" s="12"/>
      <c r="AR75" s="12">
        <f>AQ75/3.5</f>
        <v>0</v>
      </c>
      <c r="AS75" s="12"/>
      <c r="AT75" s="14">
        <f>AS75/17.5</f>
        <v>0</v>
      </c>
      <c r="AX75" s="11" t="s">
        <v>12</v>
      </c>
      <c r="AY75" s="12"/>
      <c r="AZ75" s="12">
        <f>AY75/7.5</f>
        <v>0</v>
      </c>
      <c r="BA75" s="12"/>
      <c r="BB75" s="12">
        <f t="shared" si="566"/>
        <v>0</v>
      </c>
      <c r="BC75" s="12"/>
      <c r="BD75" s="12"/>
      <c r="BE75" s="12"/>
      <c r="BF75" s="12">
        <f>BE75/12</f>
        <v>0</v>
      </c>
      <c r="BG75" s="12"/>
      <c r="BH75" s="12">
        <f>BG75/3.5</f>
        <v>0</v>
      </c>
      <c r="BI75" s="12"/>
      <c r="BJ75" s="14">
        <f>BI75/17.5</f>
        <v>0</v>
      </c>
      <c r="BN75" s="11" t="s">
        <v>12</v>
      </c>
      <c r="BO75" s="12"/>
      <c r="BP75" s="12">
        <f>BO75/7.5</f>
        <v>0</v>
      </c>
      <c r="BQ75" s="12"/>
      <c r="BR75" s="12">
        <f t="shared" si="567"/>
        <v>0</v>
      </c>
      <c r="BS75" s="12"/>
      <c r="BT75" s="12"/>
      <c r="BU75" s="12"/>
      <c r="BV75" s="12">
        <f>BU75/12</f>
        <v>0</v>
      </c>
      <c r="BW75" s="12"/>
      <c r="BX75" s="12">
        <f>BW75/3.5</f>
        <v>0</v>
      </c>
      <c r="BY75" s="12"/>
      <c r="BZ75" s="14">
        <f>BY75/17.5</f>
        <v>0</v>
      </c>
      <c r="CC75" s="11" t="s">
        <v>12</v>
      </c>
      <c r="CD75" s="12"/>
      <c r="CE75" s="12">
        <f>CD75/7.5</f>
        <v>0</v>
      </c>
      <c r="CF75" s="12"/>
      <c r="CG75" s="12">
        <f t="shared" si="568"/>
        <v>0</v>
      </c>
      <c r="CH75" s="12"/>
      <c r="CI75" s="12"/>
      <c r="CJ75" s="12"/>
      <c r="CK75" s="12">
        <f>CJ75/12</f>
        <v>0</v>
      </c>
      <c r="CL75" s="12"/>
      <c r="CM75" s="12">
        <f>CL75/3.5</f>
        <v>0</v>
      </c>
      <c r="CN75" s="12"/>
      <c r="CO75" s="14">
        <f>CN75/17.5</f>
        <v>0</v>
      </c>
      <c r="CR75" s="11" t="s">
        <v>12</v>
      </c>
      <c r="CS75" s="12">
        <f t="shared" si="526"/>
        <v>0</v>
      </c>
      <c r="CT75" s="12">
        <f>CS75/7.5</f>
        <v>0</v>
      </c>
      <c r="CU75" s="12">
        <f t="shared" si="527"/>
        <v>0</v>
      </c>
      <c r="CV75" s="12">
        <f t="shared" si="569"/>
        <v>0</v>
      </c>
      <c r="CW75" s="12"/>
      <c r="CX75" s="12"/>
      <c r="CY75" s="12">
        <f t="shared" si="528"/>
        <v>0</v>
      </c>
      <c r="CZ75" s="12">
        <f>CY75/12</f>
        <v>0</v>
      </c>
      <c r="DA75" s="12">
        <f t="shared" si="529"/>
        <v>7.5419999999999998</v>
      </c>
      <c r="DB75" s="12">
        <f>DA75/3.5</f>
        <v>2.1548571428571428</v>
      </c>
      <c r="DC75" s="12">
        <f t="shared" si="530"/>
        <v>3.097</v>
      </c>
      <c r="DD75" s="14">
        <f>DC75/17.5</f>
        <v>0.17697142857142856</v>
      </c>
      <c r="DG75" s="11" t="s">
        <v>12</v>
      </c>
      <c r="DH75" s="12">
        <v>38.933999999999997</v>
      </c>
      <c r="DI75" s="12">
        <f>DH75/7.5</f>
        <v>5.1911999999999994</v>
      </c>
      <c r="DJ75" s="12">
        <v>22.183</v>
      </c>
      <c r="DK75" s="12">
        <f t="shared" si="570"/>
        <v>1.1091500000000001</v>
      </c>
      <c r="DL75" s="12"/>
      <c r="DM75" s="12"/>
      <c r="DN75" s="12"/>
      <c r="DO75" s="12">
        <f>DN75/12</f>
        <v>0</v>
      </c>
      <c r="DP75" s="12"/>
      <c r="DQ75" s="12">
        <f>DP75/3.5</f>
        <v>0</v>
      </c>
      <c r="DR75" s="12"/>
      <c r="DS75" s="14">
        <f>DR75/17.5</f>
        <v>0</v>
      </c>
      <c r="DV75" s="11" t="s">
        <v>12</v>
      </c>
      <c r="DW75" s="12"/>
      <c r="DX75" s="12">
        <f>DW75/7.5</f>
        <v>0</v>
      </c>
      <c r="DY75" s="12"/>
      <c r="DZ75" s="12">
        <f t="shared" si="571"/>
        <v>0</v>
      </c>
      <c r="EA75" s="12"/>
      <c r="EB75" s="12"/>
      <c r="EC75" s="12"/>
      <c r="ED75" s="12">
        <f>EC75/12</f>
        <v>0</v>
      </c>
      <c r="EE75" s="12">
        <v>5.2670000000000003</v>
      </c>
      <c r="EF75" s="12">
        <f>EE75/3.5</f>
        <v>1.5048571428571429</v>
      </c>
      <c r="EG75" s="12"/>
      <c r="EH75" s="14">
        <f>EG75/17.5</f>
        <v>0</v>
      </c>
      <c r="EK75" s="11" t="s">
        <v>12</v>
      </c>
      <c r="EL75" s="12"/>
      <c r="EM75" s="12">
        <f>EL75/7.5</f>
        <v>0</v>
      </c>
      <c r="EN75" s="12"/>
      <c r="EO75" s="12">
        <f t="shared" si="572"/>
        <v>0</v>
      </c>
      <c r="EP75" s="12"/>
      <c r="EQ75" s="12"/>
      <c r="ER75" s="12"/>
      <c r="ES75" s="12">
        <f>ER75/12</f>
        <v>0</v>
      </c>
      <c r="ET75" s="12">
        <v>19.366</v>
      </c>
      <c r="EU75" s="12">
        <f>ET75/3.5</f>
        <v>5.5331428571428569</v>
      </c>
      <c r="EV75" s="12"/>
      <c r="EW75" s="14">
        <f>EV75/17.5</f>
        <v>0</v>
      </c>
      <c r="EZ75" s="11" t="s">
        <v>12</v>
      </c>
      <c r="FA75" s="12"/>
      <c r="FB75" s="12">
        <f>FA75/7.5</f>
        <v>0</v>
      </c>
      <c r="FC75" s="12"/>
      <c r="FD75" s="12">
        <f t="shared" si="573"/>
        <v>0</v>
      </c>
      <c r="FE75" s="12"/>
      <c r="FF75" s="12"/>
      <c r="FG75" s="12"/>
      <c r="FH75" s="12">
        <f>FG75/12</f>
        <v>0</v>
      </c>
      <c r="FI75" s="12"/>
      <c r="FJ75" s="12">
        <f>FI75/3.5</f>
        <v>0</v>
      </c>
      <c r="FK75" s="12"/>
      <c r="FL75" s="14">
        <f>FK75/17.5</f>
        <v>0</v>
      </c>
      <c r="FO75" s="11" t="s">
        <v>12</v>
      </c>
      <c r="FP75" s="12"/>
      <c r="FQ75" s="12">
        <f>FP75/7.5</f>
        <v>0</v>
      </c>
      <c r="FR75" s="12"/>
      <c r="FS75" s="12">
        <f t="shared" si="574"/>
        <v>0</v>
      </c>
      <c r="FT75" s="12"/>
      <c r="FU75" s="12"/>
      <c r="FV75" s="12"/>
      <c r="FW75" s="12">
        <f>FV75/12</f>
        <v>0</v>
      </c>
      <c r="FX75" s="12"/>
      <c r="FY75" s="12">
        <f>FX75/3.5</f>
        <v>0</v>
      </c>
      <c r="FZ75" s="12"/>
      <c r="GA75" s="14">
        <f>FZ75/17.5</f>
        <v>0</v>
      </c>
      <c r="GD75" s="11" t="s">
        <v>12</v>
      </c>
      <c r="GE75" s="12">
        <f t="shared" si="531"/>
        <v>38.933999999999997</v>
      </c>
      <c r="GF75" s="12">
        <f>GE75/7.5</f>
        <v>5.1911999999999994</v>
      </c>
      <c r="GG75" s="12">
        <f t="shared" si="532"/>
        <v>22.183</v>
      </c>
      <c r="GH75" s="12">
        <f t="shared" si="575"/>
        <v>1.1091500000000001</v>
      </c>
      <c r="GI75" s="12"/>
      <c r="GJ75" s="12"/>
      <c r="GK75" s="12">
        <f t="shared" si="533"/>
        <v>0</v>
      </c>
      <c r="GL75" s="12">
        <f>GK75/12</f>
        <v>0</v>
      </c>
      <c r="GM75" s="12">
        <f t="shared" si="534"/>
        <v>24.632999999999999</v>
      </c>
      <c r="GN75" s="12">
        <f>GM75/3.5</f>
        <v>7.0379999999999994</v>
      </c>
      <c r="GO75" s="12">
        <f t="shared" si="535"/>
        <v>0</v>
      </c>
      <c r="GP75" s="14">
        <f>GO75/17.5</f>
        <v>0</v>
      </c>
      <c r="GT75" s="11" t="s">
        <v>12</v>
      </c>
      <c r="GU75" s="12">
        <f t="shared" si="536"/>
        <v>38.933999999999997</v>
      </c>
      <c r="GV75" s="12">
        <f>GU75/7.5</f>
        <v>5.1911999999999994</v>
      </c>
      <c r="GW75" s="12">
        <f t="shared" si="537"/>
        <v>22.183</v>
      </c>
      <c r="GX75" s="12">
        <f t="shared" si="576"/>
        <v>1.1091500000000001</v>
      </c>
      <c r="GY75" s="12"/>
      <c r="GZ75" s="12"/>
      <c r="HA75" s="12">
        <f t="shared" si="538"/>
        <v>0</v>
      </c>
      <c r="HB75" s="12">
        <f>HA75/12</f>
        <v>0</v>
      </c>
      <c r="HC75" s="12">
        <f t="shared" si="539"/>
        <v>32.174999999999997</v>
      </c>
      <c r="HD75" s="12">
        <f>HC75/3.5</f>
        <v>9.1928571428571413</v>
      </c>
      <c r="HE75" s="12">
        <f t="shared" si="540"/>
        <v>3.097</v>
      </c>
      <c r="HF75" s="14">
        <f>HE75/17.5</f>
        <v>0.17697142857142856</v>
      </c>
      <c r="HI75" s="11" t="s">
        <v>12</v>
      </c>
      <c r="HJ75" s="12"/>
      <c r="HK75" s="12">
        <f>HJ75/7.5</f>
        <v>0</v>
      </c>
      <c r="HL75" s="12"/>
      <c r="HM75" s="12">
        <f t="shared" si="577"/>
        <v>0</v>
      </c>
      <c r="HN75" s="12"/>
      <c r="HO75" s="12"/>
      <c r="HP75" s="12"/>
      <c r="HQ75" s="12">
        <f>HP75/12</f>
        <v>0</v>
      </c>
      <c r="HR75" s="12">
        <v>14.301</v>
      </c>
      <c r="HS75" s="12">
        <f>HR75/3.5</f>
        <v>4.0860000000000003</v>
      </c>
      <c r="HT75" s="12">
        <v>14.301</v>
      </c>
      <c r="HU75" s="14">
        <f>HT75/17.5</f>
        <v>0.81720000000000004</v>
      </c>
      <c r="HY75" s="11" t="s">
        <v>12</v>
      </c>
      <c r="HZ75" s="12"/>
      <c r="IA75" s="12">
        <f>HZ75/7.5</f>
        <v>0</v>
      </c>
      <c r="IB75" s="12"/>
      <c r="IC75" s="12">
        <f t="shared" si="578"/>
        <v>0</v>
      </c>
      <c r="ID75" s="12"/>
      <c r="IE75" s="12"/>
      <c r="IF75" s="12"/>
      <c r="IG75" s="12">
        <f>IF75/12</f>
        <v>0</v>
      </c>
      <c r="IH75" s="12"/>
      <c r="II75" s="12">
        <f>IH75/3.5</f>
        <v>0</v>
      </c>
      <c r="IJ75" s="12"/>
      <c r="IK75" s="14">
        <f>IJ75/17.5</f>
        <v>0</v>
      </c>
      <c r="IO75" s="11" t="s">
        <v>12</v>
      </c>
      <c r="IP75" s="12"/>
      <c r="IQ75" s="12">
        <f>IP75/7.5</f>
        <v>0</v>
      </c>
      <c r="IR75" s="12"/>
      <c r="IS75" s="12">
        <f t="shared" si="579"/>
        <v>0</v>
      </c>
      <c r="IT75" s="12"/>
      <c r="IU75" s="12"/>
      <c r="IV75" s="12"/>
      <c r="IW75" s="12">
        <f>IV75/12</f>
        <v>0</v>
      </c>
      <c r="IX75" s="12"/>
      <c r="IY75" s="12">
        <f>IX75/3.5</f>
        <v>0</v>
      </c>
      <c r="IZ75" s="12"/>
      <c r="JA75" s="14">
        <f>IZ75/17.5</f>
        <v>0</v>
      </c>
      <c r="JE75" s="11" t="s">
        <v>12</v>
      </c>
      <c r="JF75" s="12"/>
      <c r="JG75" s="12">
        <f>JF75/7.5</f>
        <v>0</v>
      </c>
      <c r="JH75" s="12"/>
      <c r="JI75" s="12">
        <f t="shared" si="580"/>
        <v>0</v>
      </c>
      <c r="JJ75" s="12"/>
      <c r="JK75" s="12"/>
      <c r="JL75" s="12"/>
      <c r="JM75" s="12">
        <f>JL75/12</f>
        <v>0</v>
      </c>
      <c r="JN75" s="12"/>
      <c r="JO75" s="12">
        <f>JN75/3.5</f>
        <v>0</v>
      </c>
      <c r="JP75" s="12"/>
      <c r="JQ75" s="14">
        <f>JP75/17.5</f>
        <v>0</v>
      </c>
      <c r="JT75" s="11" t="s">
        <v>12</v>
      </c>
      <c r="JU75" s="12"/>
      <c r="JV75" s="12">
        <f>JU75/7.5</f>
        <v>0</v>
      </c>
      <c r="JW75" s="12"/>
      <c r="JX75" s="12">
        <f t="shared" si="581"/>
        <v>0</v>
      </c>
      <c r="JY75" s="12"/>
      <c r="JZ75" s="12"/>
      <c r="KA75" s="12"/>
      <c r="KB75" s="12">
        <f>KA75/12</f>
        <v>0</v>
      </c>
      <c r="KC75" s="12"/>
      <c r="KD75" s="12">
        <f>KC75/3.5</f>
        <v>0</v>
      </c>
      <c r="KE75" s="12"/>
      <c r="KF75" s="14">
        <f>KE75/17.5</f>
        <v>0</v>
      </c>
      <c r="KI75" s="11" t="s">
        <v>12</v>
      </c>
      <c r="KJ75" s="12"/>
      <c r="KK75" s="12">
        <f>KJ75/7.5</f>
        <v>0</v>
      </c>
      <c r="KL75" s="12"/>
      <c r="KM75" s="12">
        <f t="shared" si="582"/>
        <v>0</v>
      </c>
      <c r="KN75" s="12"/>
      <c r="KO75" s="12"/>
      <c r="KP75" s="12"/>
      <c r="KQ75" s="12">
        <f>KP75/12</f>
        <v>0</v>
      </c>
      <c r="KR75" s="12"/>
      <c r="KS75" s="12">
        <f>KR75/3.5</f>
        <v>0</v>
      </c>
      <c r="KT75" s="12"/>
      <c r="KU75" s="14">
        <f>KT75/17.5</f>
        <v>0</v>
      </c>
      <c r="KX75" s="11" t="s">
        <v>12</v>
      </c>
      <c r="KY75" s="12">
        <f t="shared" si="541"/>
        <v>0</v>
      </c>
      <c r="KZ75" s="12">
        <f>KY75/7.5</f>
        <v>0</v>
      </c>
      <c r="LA75" s="12">
        <f t="shared" si="542"/>
        <v>0</v>
      </c>
      <c r="LB75" s="12">
        <f t="shared" si="583"/>
        <v>0</v>
      </c>
      <c r="LC75" s="12"/>
      <c r="LD75" s="12"/>
      <c r="LE75" s="12">
        <f t="shared" si="543"/>
        <v>0</v>
      </c>
      <c r="LF75" s="12">
        <f>LE75/12</f>
        <v>0</v>
      </c>
      <c r="LG75" s="12">
        <f t="shared" si="544"/>
        <v>14.301</v>
      </c>
      <c r="LH75" s="12">
        <f>LG75/3.5</f>
        <v>4.0860000000000003</v>
      </c>
      <c r="LI75" s="12">
        <f t="shared" si="545"/>
        <v>14.301</v>
      </c>
      <c r="LJ75" s="14">
        <f>LI75/17.5</f>
        <v>0.81720000000000004</v>
      </c>
      <c r="LN75" s="11" t="s">
        <v>12</v>
      </c>
      <c r="LO75" s="12">
        <f t="shared" si="546"/>
        <v>38.933999999999997</v>
      </c>
      <c r="LP75" s="12">
        <f>LO75/7.5</f>
        <v>5.1911999999999994</v>
      </c>
      <c r="LQ75" s="12">
        <f t="shared" si="547"/>
        <v>22.183</v>
      </c>
      <c r="LR75" s="12">
        <f t="shared" si="584"/>
        <v>1.1091500000000001</v>
      </c>
      <c r="LS75" s="12"/>
      <c r="LT75" s="12"/>
      <c r="LU75" s="12">
        <f t="shared" si="548"/>
        <v>0</v>
      </c>
      <c r="LV75" s="12">
        <f>LU75/12</f>
        <v>0</v>
      </c>
      <c r="LW75" s="12">
        <f t="shared" si="549"/>
        <v>46.475999999999999</v>
      </c>
      <c r="LX75" s="12">
        <f>LW75/3.5</f>
        <v>13.278857142857143</v>
      </c>
      <c r="LY75" s="12">
        <f t="shared" si="550"/>
        <v>17.398</v>
      </c>
      <c r="LZ75" s="14">
        <f>LY75/17.5</f>
        <v>0.99417142857142859</v>
      </c>
      <c r="MC75" s="11" t="s">
        <v>12</v>
      </c>
      <c r="MD75" s="57"/>
      <c r="ME75" s="12">
        <f>MD75/7.5</f>
        <v>0</v>
      </c>
      <c r="MF75" s="12"/>
      <c r="MG75" s="12">
        <f t="shared" si="585"/>
        <v>0</v>
      </c>
      <c r="MH75" s="12"/>
      <c r="MI75" s="12"/>
      <c r="MJ75" s="12"/>
      <c r="MK75" s="12">
        <f>MJ75/12</f>
        <v>0</v>
      </c>
      <c r="ML75" s="12"/>
      <c r="MM75" s="12">
        <f>ML75/3.5</f>
        <v>0</v>
      </c>
      <c r="MN75" s="12"/>
      <c r="MO75" s="14">
        <f>MN75/17.5</f>
        <v>0</v>
      </c>
      <c r="MS75" s="11" t="s">
        <v>12</v>
      </c>
      <c r="MT75" s="12"/>
      <c r="MU75" s="12">
        <f>MT75/7.5</f>
        <v>0</v>
      </c>
      <c r="MV75" s="12"/>
      <c r="MW75" s="12">
        <f t="shared" si="586"/>
        <v>0</v>
      </c>
      <c r="MX75" s="12"/>
      <c r="MY75" s="12"/>
      <c r="MZ75" s="12"/>
      <c r="NA75" s="12">
        <f>MZ75/12</f>
        <v>0</v>
      </c>
      <c r="NB75" s="12"/>
      <c r="NC75" s="12">
        <f>NB75/3.5</f>
        <v>0</v>
      </c>
      <c r="ND75" s="12"/>
      <c r="NE75" s="14">
        <f>ND75/17.5</f>
        <v>0</v>
      </c>
      <c r="NI75" s="11" t="s">
        <v>12</v>
      </c>
      <c r="NJ75" s="12"/>
      <c r="NK75" s="12">
        <f>NJ75/7.5</f>
        <v>0</v>
      </c>
      <c r="NL75" s="12"/>
      <c r="NM75" s="12">
        <f t="shared" si="587"/>
        <v>0</v>
      </c>
      <c r="NN75" s="12"/>
      <c r="NO75" s="12"/>
      <c r="NP75" s="12"/>
      <c r="NQ75" s="12">
        <f>NP75/12</f>
        <v>0</v>
      </c>
      <c r="NR75" s="12"/>
      <c r="NS75" s="12">
        <f>NR75/3.5</f>
        <v>0</v>
      </c>
      <c r="NT75" s="12"/>
      <c r="NU75" s="14">
        <f>NT75/17.5</f>
        <v>0</v>
      </c>
      <c r="NY75" s="11" t="s">
        <v>12</v>
      </c>
      <c r="NZ75" s="12"/>
      <c r="OA75" s="12">
        <f>NZ75/7.5</f>
        <v>0</v>
      </c>
      <c r="OB75" s="12"/>
      <c r="OC75" s="12">
        <f t="shared" si="588"/>
        <v>0</v>
      </c>
      <c r="OD75" s="12"/>
      <c r="OE75" s="12"/>
      <c r="OF75" s="12"/>
      <c r="OG75" s="12">
        <f>OF75/12</f>
        <v>0</v>
      </c>
      <c r="OH75" s="12"/>
      <c r="OI75" s="12">
        <f>OH75/3.5</f>
        <v>0</v>
      </c>
      <c r="OJ75" s="12"/>
      <c r="OK75" s="14">
        <f>OJ75/17.5</f>
        <v>0</v>
      </c>
      <c r="ON75" s="11" t="s">
        <v>12</v>
      </c>
      <c r="OO75" s="12"/>
      <c r="OP75" s="12">
        <f>OO75/7.5</f>
        <v>0</v>
      </c>
      <c r="OQ75" s="12"/>
      <c r="OR75" s="12">
        <f t="shared" si="589"/>
        <v>0</v>
      </c>
      <c r="OS75" s="12"/>
      <c r="OT75" s="12"/>
      <c r="OU75" s="12"/>
      <c r="OV75" s="12">
        <f>OU75/12</f>
        <v>0</v>
      </c>
      <c r="OW75" s="12"/>
      <c r="OX75" s="12">
        <f>OW75/3.5</f>
        <v>0</v>
      </c>
      <c r="OY75" s="12"/>
      <c r="OZ75" s="14">
        <f>OY75/17.5</f>
        <v>0</v>
      </c>
      <c r="PE75" s="11" t="s">
        <v>12</v>
      </c>
      <c r="PF75" s="12">
        <f t="shared" si="551"/>
        <v>0</v>
      </c>
      <c r="PG75" s="12">
        <f>PF75/7.5</f>
        <v>0</v>
      </c>
      <c r="PH75" s="12">
        <f t="shared" si="552"/>
        <v>0</v>
      </c>
      <c r="PI75" s="12">
        <f t="shared" si="590"/>
        <v>0</v>
      </c>
      <c r="PJ75" s="12">
        <f t="shared" si="553"/>
        <v>0</v>
      </c>
      <c r="PK75" s="12"/>
      <c r="PL75" s="12">
        <f t="shared" si="515"/>
        <v>0</v>
      </c>
      <c r="PM75" s="12">
        <f>PL75/12</f>
        <v>0</v>
      </c>
      <c r="PN75" s="12">
        <f t="shared" si="516"/>
        <v>0</v>
      </c>
      <c r="PO75" s="12">
        <f>PN75/3.5</f>
        <v>0</v>
      </c>
      <c r="PP75" s="12">
        <f t="shared" si="517"/>
        <v>0</v>
      </c>
      <c r="PQ75" s="14">
        <f>PP75/17.5</f>
        <v>0</v>
      </c>
      <c r="PT75" s="11" t="s">
        <v>12</v>
      </c>
      <c r="PU75" s="12">
        <f t="shared" si="554"/>
        <v>38.933999999999997</v>
      </c>
      <c r="PV75" s="12">
        <f>PU75/7.5</f>
        <v>5.1911999999999994</v>
      </c>
      <c r="PW75" s="12">
        <f t="shared" si="555"/>
        <v>22.183</v>
      </c>
      <c r="PX75" s="12">
        <f t="shared" si="591"/>
        <v>1.1091500000000001</v>
      </c>
      <c r="PY75" s="12">
        <f t="shared" si="556"/>
        <v>0</v>
      </c>
      <c r="PZ75" s="12"/>
      <c r="QA75" s="12">
        <f t="shared" si="557"/>
        <v>0</v>
      </c>
      <c r="QB75" s="12">
        <f>QA75/12</f>
        <v>0</v>
      </c>
      <c r="QC75" s="12">
        <f t="shared" si="558"/>
        <v>46.475999999999999</v>
      </c>
      <c r="QD75" s="12">
        <f>QC75/3.5</f>
        <v>13.278857142857143</v>
      </c>
      <c r="QE75" s="12">
        <f t="shared" si="559"/>
        <v>17.398</v>
      </c>
      <c r="QF75" s="14">
        <f>QE75/17.5</f>
        <v>0.99417142857142859</v>
      </c>
      <c r="QI75" s="11" t="s">
        <v>12</v>
      </c>
      <c r="QJ75" s="12"/>
      <c r="QK75" s="12">
        <f>QJ75/7.5</f>
        <v>0</v>
      </c>
      <c r="QL75" s="12"/>
      <c r="QM75" s="12">
        <f t="shared" si="592"/>
        <v>0</v>
      </c>
      <c r="QN75" s="12"/>
      <c r="QO75" s="12"/>
      <c r="QP75" s="12"/>
      <c r="QQ75" s="12">
        <f>QP75/12</f>
        <v>0</v>
      </c>
      <c r="QR75" s="12"/>
      <c r="QS75" s="12">
        <f>QR75/3.5</f>
        <v>0</v>
      </c>
      <c r="QT75" s="12"/>
      <c r="QU75" s="14">
        <f>QT75/17.5</f>
        <v>0</v>
      </c>
      <c r="QX75" s="11" t="s">
        <v>12</v>
      </c>
      <c r="QY75" s="12"/>
      <c r="QZ75" s="12">
        <f>QY75/7.5</f>
        <v>0</v>
      </c>
      <c r="RA75" s="12"/>
      <c r="RB75" s="12">
        <f t="shared" si="593"/>
        <v>0</v>
      </c>
      <c r="RC75" s="12"/>
      <c r="RD75" s="12"/>
      <c r="RE75" s="12"/>
      <c r="RF75" s="12">
        <f>RE75/12</f>
        <v>0</v>
      </c>
      <c r="RG75" s="12"/>
      <c r="RH75" s="12">
        <f>RG75/3.5</f>
        <v>0</v>
      </c>
      <c r="RI75" s="12"/>
      <c r="RJ75" s="14">
        <f>RI75/17.5</f>
        <v>0</v>
      </c>
      <c r="RM75" s="11" t="s">
        <v>12</v>
      </c>
      <c r="RN75" s="12"/>
      <c r="RO75" s="12">
        <f>RN75/7.5</f>
        <v>0</v>
      </c>
      <c r="RP75" s="12"/>
      <c r="RQ75" s="12">
        <f t="shared" si="594"/>
        <v>0</v>
      </c>
      <c r="RR75" s="12"/>
      <c r="RS75" s="12"/>
      <c r="RT75" s="12"/>
      <c r="RU75" s="12">
        <f>RT75/12</f>
        <v>0</v>
      </c>
      <c r="RV75" s="12"/>
      <c r="RW75" s="12">
        <f>RV75/3.5</f>
        <v>0</v>
      </c>
      <c r="RX75" s="12"/>
      <c r="RY75" s="14">
        <f>RX75/17.5</f>
        <v>0</v>
      </c>
      <c r="SB75" s="11" t="s">
        <v>12</v>
      </c>
      <c r="SC75" s="12"/>
      <c r="SD75" s="12">
        <f>SC75/7.5</f>
        <v>0</v>
      </c>
      <c r="SE75" s="12"/>
      <c r="SF75" s="12">
        <f t="shared" si="595"/>
        <v>0</v>
      </c>
      <c r="SG75" s="12"/>
      <c r="SH75" s="12"/>
      <c r="SI75" s="12"/>
      <c r="SJ75" s="12">
        <f>SI75/12</f>
        <v>0</v>
      </c>
      <c r="SK75" s="12"/>
      <c r="SL75" s="12">
        <f>SK75/3.5</f>
        <v>0</v>
      </c>
      <c r="SM75" s="12"/>
      <c r="SN75" s="14">
        <f>SM75/17.5</f>
        <v>0</v>
      </c>
      <c r="SQ75" s="11" t="s">
        <v>12</v>
      </c>
      <c r="SR75" s="12"/>
      <c r="SS75" s="12">
        <f>SR75/7.5</f>
        <v>0</v>
      </c>
      <c r="ST75" s="12"/>
      <c r="SU75" s="12">
        <f t="shared" si="596"/>
        <v>0</v>
      </c>
      <c r="SV75" s="12"/>
      <c r="SW75" s="12"/>
      <c r="SX75" s="12"/>
      <c r="SY75" s="12">
        <f>SX75/12</f>
        <v>0</v>
      </c>
      <c r="SZ75" s="12"/>
      <c r="TA75" s="12">
        <f>SZ75/3.5</f>
        <v>0</v>
      </c>
      <c r="TB75" s="12"/>
      <c r="TC75" s="14">
        <f>TB75/17.5</f>
        <v>0</v>
      </c>
      <c r="TH75" s="11" t="s">
        <v>12</v>
      </c>
      <c r="TI75" s="12">
        <f t="shared" si="560"/>
        <v>0</v>
      </c>
      <c r="TJ75" s="12">
        <f>TI75/7.5</f>
        <v>0</v>
      </c>
      <c r="TK75" s="12">
        <f t="shared" si="561"/>
        <v>0</v>
      </c>
      <c r="TL75" s="12">
        <f t="shared" si="597"/>
        <v>0</v>
      </c>
      <c r="TM75" s="12">
        <f t="shared" si="518"/>
        <v>0</v>
      </c>
      <c r="TN75" s="12"/>
      <c r="TO75" s="12">
        <f t="shared" si="519"/>
        <v>0</v>
      </c>
      <c r="TP75" s="12">
        <f>TO75/12</f>
        <v>0</v>
      </c>
      <c r="TQ75" s="12">
        <f t="shared" si="520"/>
        <v>0</v>
      </c>
      <c r="TR75" s="12">
        <f>TQ75/3.5</f>
        <v>0</v>
      </c>
      <c r="TS75" s="12">
        <f t="shared" si="521"/>
        <v>0</v>
      </c>
      <c r="TT75" s="14">
        <f>TS75/17.5</f>
        <v>0</v>
      </c>
      <c r="TW75" s="11" t="s">
        <v>12</v>
      </c>
      <c r="TX75" s="12">
        <f t="shared" si="562"/>
        <v>38.933999999999997</v>
      </c>
      <c r="TY75" s="12">
        <f>TX75/7.5</f>
        <v>5.1911999999999994</v>
      </c>
      <c r="TZ75" s="12">
        <f t="shared" si="563"/>
        <v>22.183</v>
      </c>
      <c r="UA75" s="12">
        <f t="shared" si="598"/>
        <v>1.1091500000000001</v>
      </c>
      <c r="UB75" s="12">
        <f t="shared" si="522"/>
        <v>0</v>
      </c>
      <c r="UC75" s="12"/>
      <c r="UD75" s="12">
        <f t="shared" si="523"/>
        <v>0</v>
      </c>
      <c r="UE75" s="12">
        <f>UD75/12</f>
        <v>0</v>
      </c>
      <c r="UF75" s="12">
        <f t="shared" si="524"/>
        <v>46.475999999999999</v>
      </c>
      <c r="UG75" s="12">
        <f>UF75/3.5</f>
        <v>13.278857142857143</v>
      </c>
      <c r="UH75" s="12">
        <f t="shared" si="525"/>
        <v>17.398</v>
      </c>
      <c r="UI75" s="14">
        <f>UH75/17.5</f>
        <v>0.99417142857142859</v>
      </c>
    </row>
    <row r="76" spans="18:555" x14ac:dyDescent="0.25">
      <c r="R76" s="11" t="s">
        <v>13</v>
      </c>
      <c r="S76" s="12"/>
      <c r="T76" s="12">
        <f>S76/7.5</f>
        <v>0</v>
      </c>
      <c r="U76" s="12"/>
      <c r="V76" s="12">
        <f t="shared" si="564"/>
        <v>0</v>
      </c>
      <c r="W76" s="12"/>
      <c r="X76" s="12"/>
      <c r="Y76" s="12"/>
      <c r="Z76" s="12">
        <f>Y76/12</f>
        <v>0</v>
      </c>
      <c r="AA76" s="12"/>
      <c r="AB76" s="12">
        <f>AA76/6</f>
        <v>0</v>
      </c>
      <c r="AC76" s="12"/>
      <c r="AD76" s="14">
        <f t="shared" ref="AD76" si="599">AC76/17.5</f>
        <v>0</v>
      </c>
      <c r="AH76" s="11" t="s">
        <v>13</v>
      </c>
      <c r="AI76" s="12"/>
      <c r="AJ76" s="12">
        <f>AI76/7.5</f>
        <v>0</v>
      </c>
      <c r="AK76" s="12"/>
      <c r="AL76" s="12">
        <f t="shared" si="565"/>
        <v>0</v>
      </c>
      <c r="AM76" s="12"/>
      <c r="AN76" s="12"/>
      <c r="AO76" s="12"/>
      <c r="AP76" s="12">
        <f>AO76/12</f>
        <v>0</v>
      </c>
      <c r="AQ76" s="12"/>
      <c r="AR76" s="12">
        <f>AQ76/6</f>
        <v>0</v>
      </c>
      <c r="AS76" s="12"/>
      <c r="AT76" s="14">
        <f t="shared" ref="AT76" si="600">AS76/17.5</f>
        <v>0</v>
      </c>
      <c r="AX76" s="11" t="s">
        <v>13</v>
      </c>
      <c r="AY76" s="12"/>
      <c r="AZ76" s="12">
        <f>AY76/7.5</f>
        <v>0</v>
      </c>
      <c r="BA76" s="12"/>
      <c r="BB76" s="12">
        <f t="shared" si="566"/>
        <v>0</v>
      </c>
      <c r="BC76" s="12"/>
      <c r="BD76" s="12"/>
      <c r="BE76" s="12"/>
      <c r="BF76" s="12">
        <f>BE76/12</f>
        <v>0</v>
      </c>
      <c r="BG76" s="12"/>
      <c r="BH76" s="12">
        <f>BG76/6</f>
        <v>0</v>
      </c>
      <c r="BI76" s="12"/>
      <c r="BJ76" s="14">
        <f t="shared" ref="BJ76" si="601">BI76/17.5</f>
        <v>0</v>
      </c>
      <c r="BN76" s="11" t="s">
        <v>13</v>
      </c>
      <c r="BO76" s="12"/>
      <c r="BP76" s="12">
        <f>BO76/7.5</f>
        <v>0</v>
      </c>
      <c r="BQ76" s="12"/>
      <c r="BR76" s="12">
        <f t="shared" si="567"/>
        <v>0</v>
      </c>
      <c r="BS76" s="12"/>
      <c r="BT76" s="12"/>
      <c r="BU76" s="12"/>
      <c r="BV76" s="12">
        <f>BU76/12</f>
        <v>0</v>
      </c>
      <c r="BW76" s="12"/>
      <c r="BX76" s="12">
        <f>BW76/6</f>
        <v>0</v>
      </c>
      <c r="BY76" s="12"/>
      <c r="BZ76" s="14">
        <f t="shared" ref="BZ76" si="602">BY76/17.5</f>
        <v>0</v>
      </c>
      <c r="CC76" s="11" t="s">
        <v>13</v>
      </c>
      <c r="CD76" s="12"/>
      <c r="CE76" s="12">
        <f>CD76/7.5</f>
        <v>0</v>
      </c>
      <c r="CF76" s="12"/>
      <c r="CG76" s="12">
        <f t="shared" si="568"/>
        <v>0</v>
      </c>
      <c r="CH76" s="12"/>
      <c r="CI76" s="12"/>
      <c r="CJ76" s="12"/>
      <c r="CK76" s="12">
        <f>CJ76/12</f>
        <v>0</v>
      </c>
      <c r="CL76" s="12"/>
      <c r="CM76" s="12">
        <f>CL76/6</f>
        <v>0</v>
      </c>
      <c r="CN76" s="12"/>
      <c r="CO76" s="14">
        <f t="shared" ref="CO76" si="603">CN76/17.5</f>
        <v>0</v>
      </c>
      <c r="CR76" s="11" t="s">
        <v>13</v>
      </c>
      <c r="CS76" s="12">
        <f t="shared" si="526"/>
        <v>0</v>
      </c>
      <c r="CT76" s="12">
        <f>CS76/7.5</f>
        <v>0</v>
      </c>
      <c r="CU76" s="12">
        <f t="shared" si="527"/>
        <v>0</v>
      </c>
      <c r="CV76" s="12">
        <f t="shared" si="569"/>
        <v>0</v>
      </c>
      <c r="CW76" s="12"/>
      <c r="CX76" s="12"/>
      <c r="CY76" s="12">
        <f t="shared" si="528"/>
        <v>0</v>
      </c>
      <c r="CZ76" s="12">
        <f>CY76/12</f>
        <v>0</v>
      </c>
      <c r="DA76" s="12">
        <f t="shared" si="529"/>
        <v>0</v>
      </c>
      <c r="DB76" s="12">
        <f>DA76/6</f>
        <v>0</v>
      </c>
      <c r="DC76" s="12">
        <f t="shared" si="530"/>
        <v>0</v>
      </c>
      <c r="DD76" s="14">
        <f t="shared" ref="DD76" si="604">DC76/17.5</f>
        <v>0</v>
      </c>
      <c r="DG76" s="11" t="s">
        <v>13</v>
      </c>
      <c r="DH76" s="12">
        <v>77.677000000000007</v>
      </c>
      <c r="DI76" s="12">
        <f>DH76/7.5</f>
        <v>10.356933333333334</v>
      </c>
      <c r="DJ76" s="12">
        <v>0.61299999999999999</v>
      </c>
      <c r="DK76" s="12">
        <f t="shared" si="570"/>
        <v>3.065E-2</v>
      </c>
      <c r="DL76" s="12"/>
      <c r="DM76" s="12"/>
      <c r="DN76" s="12">
        <v>29.027000000000001</v>
      </c>
      <c r="DO76" s="12">
        <f>DN76/12</f>
        <v>2.4189166666666666</v>
      </c>
      <c r="DP76" s="12"/>
      <c r="DQ76" s="12">
        <f>DP76/6</f>
        <v>0</v>
      </c>
      <c r="DR76" s="12"/>
      <c r="DS76" s="14">
        <f t="shared" ref="DS76" si="605">DR76/17.5</f>
        <v>0</v>
      </c>
      <c r="DV76" s="11" t="s">
        <v>13</v>
      </c>
      <c r="DW76" s="12"/>
      <c r="DX76" s="12">
        <f>DW76/7.5</f>
        <v>0</v>
      </c>
      <c r="DY76" s="12">
        <v>18.004000000000001</v>
      </c>
      <c r="DZ76" s="12">
        <f t="shared" si="571"/>
        <v>0.90020000000000011</v>
      </c>
      <c r="EA76" s="12"/>
      <c r="EB76" s="12"/>
      <c r="EC76" s="12">
        <v>48.933999999999997</v>
      </c>
      <c r="ED76" s="12">
        <f>EC76/12</f>
        <v>4.0778333333333334</v>
      </c>
      <c r="EE76" s="12">
        <v>105.145</v>
      </c>
      <c r="EF76" s="12">
        <f>EE76/6</f>
        <v>17.524166666666666</v>
      </c>
      <c r="EG76" s="12">
        <v>125.069</v>
      </c>
      <c r="EH76" s="14">
        <f t="shared" ref="EH76" si="606">EG76/17.5</f>
        <v>7.1467999999999998</v>
      </c>
      <c r="EK76" s="11" t="s">
        <v>13</v>
      </c>
      <c r="EL76" s="12"/>
      <c r="EM76" s="12">
        <f>EL76/7.5</f>
        <v>0</v>
      </c>
      <c r="EN76" s="12"/>
      <c r="EO76" s="12">
        <f t="shared" si="572"/>
        <v>0</v>
      </c>
      <c r="EP76" s="12"/>
      <c r="EQ76" s="12"/>
      <c r="ER76" s="12"/>
      <c r="ES76" s="12">
        <f>ER76/12</f>
        <v>0</v>
      </c>
      <c r="ET76" s="12">
        <v>15.805</v>
      </c>
      <c r="EU76" s="12">
        <f>ET76/6</f>
        <v>2.6341666666666668</v>
      </c>
      <c r="EV76" s="12">
        <v>15.805</v>
      </c>
      <c r="EW76" s="14">
        <f t="shared" ref="EW76" si="607">EV76/17.5</f>
        <v>0.90314285714285714</v>
      </c>
      <c r="EZ76" s="11" t="s">
        <v>13</v>
      </c>
      <c r="FA76" s="12"/>
      <c r="FB76" s="12">
        <f>FA76/7.5</f>
        <v>0</v>
      </c>
      <c r="FC76" s="12"/>
      <c r="FD76" s="12">
        <f t="shared" si="573"/>
        <v>0</v>
      </c>
      <c r="FE76" s="12"/>
      <c r="FF76" s="12"/>
      <c r="FG76" s="12"/>
      <c r="FH76" s="12">
        <f>FG76/12</f>
        <v>0</v>
      </c>
      <c r="FI76" s="12"/>
      <c r="FJ76" s="12">
        <f>FI76/6</f>
        <v>0</v>
      </c>
      <c r="FK76" s="12"/>
      <c r="FL76" s="14">
        <f t="shared" ref="FL76" si="608">FK76/17.5</f>
        <v>0</v>
      </c>
      <c r="FO76" s="11" t="s">
        <v>13</v>
      </c>
      <c r="FP76" s="12"/>
      <c r="FQ76" s="12">
        <f>FP76/7.5</f>
        <v>0</v>
      </c>
      <c r="FR76" s="12"/>
      <c r="FS76" s="12">
        <f t="shared" si="574"/>
        <v>0</v>
      </c>
      <c r="FT76" s="12"/>
      <c r="FU76" s="12"/>
      <c r="FV76" s="12"/>
      <c r="FW76" s="12">
        <f>FV76/12</f>
        <v>0</v>
      </c>
      <c r="FX76" s="12"/>
      <c r="FY76" s="12">
        <f>FX76/6</f>
        <v>0</v>
      </c>
      <c r="FZ76" s="12"/>
      <c r="GA76" s="14">
        <f t="shared" ref="GA76" si="609">FZ76/17.5</f>
        <v>0</v>
      </c>
      <c r="GD76" s="11" t="s">
        <v>13</v>
      </c>
      <c r="GE76" s="12">
        <f t="shared" si="531"/>
        <v>77.677000000000007</v>
      </c>
      <c r="GF76" s="12">
        <f>GE76/7.5</f>
        <v>10.356933333333334</v>
      </c>
      <c r="GG76" s="12">
        <f t="shared" si="532"/>
        <v>18.617000000000001</v>
      </c>
      <c r="GH76" s="12">
        <f t="shared" si="575"/>
        <v>0.93085000000000007</v>
      </c>
      <c r="GI76" s="12"/>
      <c r="GJ76" s="12"/>
      <c r="GK76" s="12">
        <f t="shared" si="533"/>
        <v>77.960999999999999</v>
      </c>
      <c r="GL76" s="12">
        <f>GK76/12</f>
        <v>6.4967499999999996</v>
      </c>
      <c r="GM76" s="12">
        <f t="shared" si="534"/>
        <v>120.94999999999999</v>
      </c>
      <c r="GN76" s="12">
        <f>GM76/6</f>
        <v>20.158333333333331</v>
      </c>
      <c r="GO76" s="12">
        <f t="shared" si="535"/>
        <v>140.874</v>
      </c>
      <c r="GP76" s="14">
        <f t="shared" ref="GP76" si="610">GO76/17.5</f>
        <v>8.0499428571428577</v>
      </c>
      <c r="GT76" s="11" t="s">
        <v>13</v>
      </c>
      <c r="GU76" s="12">
        <f t="shared" si="536"/>
        <v>77.677000000000007</v>
      </c>
      <c r="GV76" s="12">
        <f>GU76/7.5</f>
        <v>10.356933333333334</v>
      </c>
      <c r="GW76" s="12">
        <f t="shared" si="537"/>
        <v>18.617000000000001</v>
      </c>
      <c r="GX76" s="12">
        <f t="shared" si="576"/>
        <v>0.93085000000000007</v>
      </c>
      <c r="GY76" s="12"/>
      <c r="GZ76" s="12"/>
      <c r="HA76" s="12">
        <f t="shared" si="538"/>
        <v>77.960999999999999</v>
      </c>
      <c r="HB76" s="12">
        <f>HA76/12</f>
        <v>6.4967499999999996</v>
      </c>
      <c r="HC76" s="12">
        <f t="shared" si="539"/>
        <v>120.94999999999999</v>
      </c>
      <c r="HD76" s="12">
        <f>HC76/6</f>
        <v>20.158333333333331</v>
      </c>
      <c r="HE76" s="12">
        <f t="shared" si="540"/>
        <v>140.874</v>
      </c>
      <c r="HF76" s="14">
        <f t="shared" ref="HF76" si="611">HE76/17.5</f>
        <v>8.0499428571428577</v>
      </c>
      <c r="HI76" s="11" t="s">
        <v>13</v>
      </c>
      <c r="HJ76" s="12"/>
      <c r="HK76" s="12">
        <f>HJ76/7.5</f>
        <v>0</v>
      </c>
      <c r="HL76" s="12"/>
      <c r="HM76" s="12">
        <f t="shared" si="577"/>
        <v>0</v>
      </c>
      <c r="HN76" s="12"/>
      <c r="HO76" s="12"/>
      <c r="HP76" s="12"/>
      <c r="HQ76" s="12">
        <f>HP76/12</f>
        <v>0</v>
      </c>
      <c r="HR76" s="12">
        <v>7.3090000000000002</v>
      </c>
      <c r="HS76" s="12">
        <f>HR76/6</f>
        <v>1.2181666666666666</v>
      </c>
      <c r="HT76" s="12">
        <v>20.024000000000001</v>
      </c>
      <c r="HU76" s="14">
        <f t="shared" ref="HU76" si="612">HT76/17.5</f>
        <v>1.1442285714285714</v>
      </c>
      <c r="HY76" s="11" t="s">
        <v>13</v>
      </c>
      <c r="HZ76" s="12"/>
      <c r="IA76" s="12">
        <f>HZ76/7.5</f>
        <v>0</v>
      </c>
      <c r="IB76" s="12"/>
      <c r="IC76" s="12">
        <f t="shared" si="578"/>
        <v>0</v>
      </c>
      <c r="ID76" s="12"/>
      <c r="IE76" s="12"/>
      <c r="IF76" s="12"/>
      <c r="IG76" s="12">
        <f>IF76/12</f>
        <v>0</v>
      </c>
      <c r="IH76" s="12"/>
      <c r="II76" s="12">
        <f>IH76/6</f>
        <v>0</v>
      </c>
      <c r="IJ76" s="12"/>
      <c r="IK76" s="14">
        <f t="shared" ref="IK76" si="613">IJ76/17.5</f>
        <v>0</v>
      </c>
      <c r="IO76" s="11" t="s">
        <v>13</v>
      </c>
      <c r="IP76" s="12"/>
      <c r="IQ76" s="12">
        <f>IP76/7.5</f>
        <v>0</v>
      </c>
      <c r="IR76" s="12"/>
      <c r="IS76" s="12">
        <f t="shared" si="579"/>
        <v>0</v>
      </c>
      <c r="IT76" s="12"/>
      <c r="IU76" s="12"/>
      <c r="IV76" s="12"/>
      <c r="IW76" s="12">
        <f>IV76/12</f>
        <v>0</v>
      </c>
      <c r="IX76" s="12"/>
      <c r="IY76" s="12">
        <f>IX76/6</f>
        <v>0</v>
      </c>
      <c r="IZ76" s="12"/>
      <c r="JA76" s="14">
        <f t="shared" ref="JA76" si="614">IZ76/17.5</f>
        <v>0</v>
      </c>
      <c r="JE76" s="11" t="s">
        <v>13</v>
      </c>
      <c r="JF76" s="12"/>
      <c r="JG76" s="12">
        <f>JF76/7.5</f>
        <v>0</v>
      </c>
      <c r="JH76" s="12"/>
      <c r="JI76" s="12">
        <f t="shared" si="580"/>
        <v>0</v>
      </c>
      <c r="JJ76" s="12"/>
      <c r="JK76" s="12"/>
      <c r="JL76" s="12"/>
      <c r="JM76" s="12">
        <f>JL76/12</f>
        <v>0</v>
      </c>
      <c r="JN76" s="12"/>
      <c r="JO76" s="12">
        <f>JN76/6</f>
        <v>0</v>
      </c>
      <c r="JP76" s="12"/>
      <c r="JQ76" s="14">
        <f t="shared" ref="JQ76" si="615">JP76/17.5</f>
        <v>0</v>
      </c>
      <c r="JT76" s="11" t="s">
        <v>13</v>
      </c>
      <c r="JU76" s="12"/>
      <c r="JV76" s="12">
        <f>JU76/7.5</f>
        <v>0</v>
      </c>
      <c r="JW76" s="12"/>
      <c r="JX76" s="12">
        <f t="shared" si="581"/>
        <v>0</v>
      </c>
      <c r="JY76" s="12"/>
      <c r="JZ76" s="12"/>
      <c r="KA76" s="12"/>
      <c r="KB76" s="12">
        <f>KA76/12</f>
        <v>0</v>
      </c>
      <c r="KC76" s="12"/>
      <c r="KD76" s="12">
        <f>KC76/6</f>
        <v>0</v>
      </c>
      <c r="KE76" s="12"/>
      <c r="KF76" s="14">
        <f t="shared" ref="KF76" si="616">KE76/17.5</f>
        <v>0</v>
      </c>
      <c r="KI76" s="11" t="s">
        <v>13</v>
      </c>
      <c r="KJ76" s="12"/>
      <c r="KK76" s="12">
        <f>KJ76/7.5</f>
        <v>0</v>
      </c>
      <c r="KL76" s="12"/>
      <c r="KM76" s="12">
        <f t="shared" si="582"/>
        <v>0</v>
      </c>
      <c r="KN76" s="12"/>
      <c r="KO76" s="12"/>
      <c r="KP76" s="12"/>
      <c r="KQ76" s="12">
        <f>KP76/12</f>
        <v>0</v>
      </c>
      <c r="KR76" s="12"/>
      <c r="KS76" s="12">
        <f>KR76/6</f>
        <v>0</v>
      </c>
      <c r="KT76" s="12"/>
      <c r="KU76" s="14">
        <f t="shared" ref="KU76" si="617">KT76/17.5</f>
        <v>0</v>
      </c>
      <c r="KX76" s="11" t="s">
        <v>13</v>
      </c>
      <c r="KY76" s="12">
        <f t="shared" si="541"/>
        <v>0</v>
      </c>
      <c r="KZ76" s="12">
        <f>KY76/7.5</f>
        <v>0</v>
      </c>
      <c r="LA76" s="12">
        <f t="shared" si="542"/>
        <v>0</v>
      </c>
      <c r="LB76" s="12">
        <f t="shared" si="583"/>
        <v>0</v>
      </c>
      <c r="LC76" s="12"/>
      <c r="LD76" s="12"/>
      <c r="LE76" s="12">
        <f t="shared" si="543"/>
        <v>0</v>
      </c>
      <c r="LF76" s="12">
        <f>LE76/12</f>
        <v>0</v>
      </c>
      <c r="LG76" s="12">
        <f t="shared" si="544"/>
        <v>7.3090000000000002</v>
      </c>
      <c r="LH76" s="12">
        <f>LG76/6</f>
        <v>1.2181666666666666</v>
      </c>
      <c r="LI76" s="12">
        <f t="shared" si="545"/>
        <v>20.024000000000001</v>
      </c>
      <c r="LJ76" s="14">
        <f t="shared" ref="LJ76" si="618">LI76/17.5</f>
        <v>1.1442285714285714</v>
      </c>
      <c r="LN76" s="11" t="s">
        <v>13</v>
      </c>
      <c r="LO76" s="12">
        <f t="shared" si="546"/>
        <v>77.677000000000007</v>
      </c>
      <c r="LP76" s="12">
        <f>LO76/7.5</f>
        <v>10.356933333333334</v>
      </c>
      <c r="LQ76" s="12">
        <f t="shared" si="547"/>
        <v>18.617000000000001</v>
      </c>
      <c r="LR76" s="12">
        <f t="shared" si="584"/>
        <v>0.93085000000000007</v>
      </c>
      <c r="LS76" s="12"/>
      <c r="LT76" s="12"/>
      <c r="LU76" s="12">
        <f t="shared" si="548"/>
        <v>77.960999999999999</v>
      </c>
      <c r="LV76" s="12">
        <f>LU76/12</f>
        <v>6.4967499999999996</v>
      </c>
      <c r="LW76" s="12">
        <f t="shared" si="549"/>
        <v>128.25899999999999</v>
      </c>
      <c r="LX76" s="12">
        <f>LW76/6</f>
        <v>21.376499999999997</v>
      </c>
      <c r="LY76" s="12">
        <f t="shared" si="550"/>
        <v>160.898</v>
      </c>
      <c r="LZ76" s="14">
        <f t="shared" ref="LZ76" si="619">LY76/17.5</f>
        <v>9.194171428571428</v>
      </c>
      <c r="MC76" s="11" t="s">
        <v>13</v>
      </c>
      <c r="MD76" s="57"/>
      <c r="ME76" s="12">
        <f>MD76/7.5</f>
        <v>0</v>
      </c>
      <c r="MF76" s="12"/>
      <c r="MG76" s="12">
        <f t="shared" si="585"/>
        <v>0</v>
      </c>
      <c r="MH76" s="12"/>
      <c r="MI76" s="12"/>
      <c r="MJ76" s="12"/>
      <c r="MK76" s="12">
        <f>MJ76/12</f>
        <v>0</v>
      </c>
      <c r="ML76" s="12"/>
      <c r="MM76" s="12">
        <f>ML76/6</f>
        <v>0</v>
      </c>
      <c r="MN76" s="12"/>
      <c r="MO76" s="14">
        <f t="shared" ref="MO76" si="620">MN76/17.5</f>
        <v>0</v>
      </c>
      <c r="MS76" s="11" t="s">
        <v>13</v>
      </c>
      <c r="MT76" s="12"/>
      <c r="MU76" s="12">
        <f>MT76/7.5</f>
        <v>0</v>
      </c>
      <c r="MV76" s="12"/>
      <c r="MW76" s="12">
        <f t="shared" si="586"/>
        <v>0</v>
      </c>
      <c r="MX76" s="12"/>
      <c r="MY76" s="12"/>
      <c r="MZ76" s="12"/>
      <c r="NA76" s="12">
        <f>MZ76/12</f>
        <v>0</v>
      </c>
      <c r="NB76" s="12"/>
      <c r="NC76" s="12">
        <f>NB76/6</f>
        <v>0</v>
      </c>
      <c r="ND76" s="12"/>
      <c r="NE76" s="14">
        <f t="shared" ref="NE76" si="621">ND76/17.5</f>
        <v>0</v>
      </c>
      <c r="NI76" s="11" t="s">
        <v>13</v>
      </c>
      <c r="NJ76" s="12"/>
      <c r="NK76" s="12">
        <f>NJ76/7.5</f>
        <v>0</v>
      </c>
      <c r="NL76" s="12"/>
      <c r="NM76" s="12">
        <f t="shared" si="587"/>
        <v>0</v>
      </c>
      <c r="NN76" s="12"/>
      <c r="NO76" s="12"/>
      <c r="NP76" s="12"/>
      <c r="NQ76" s="12">
        <f>NP76/12</f>
        <v>0</v>
      </c>
      <c r="NR76" s="12"/>
      <c r="NS76" s="12">
        <f>NR76/6</f>
        <v>0</v>
      </c>
      <c r="NT76" s="12"/>
      <c r="NU76" s="14">
        <f t="shared" ref="NU76" si="622">NT76/17.5</f>
        <v>0</v>
      </c>
      <c r="NY76" s="11" t="s">
        <v>13</v>
      </c>
      <c r="NZ76" s="12"/>
      <c r="OA76" s="12">
        <f>NZ76/7.5</f>
        <v>0</v>
      </c>
      <c r="OB76" s="12"/>
      <c r="OC76" s="12">
        <f t="shared" si="588"/>
        <v>0</v>
      </c>
      <c r="OD76" s="12"/>
      <c r="OE76" s="12"/>
      <c r="OF76" s="12"/>
      <c r="OG76" s="12">
        <f>OF76/12</f>
        <v>0</v>
      </c>
      <c r="OH76" s="12"/>
      <c r="OI76" s="12">
        <f>OH76/6</f>
        <v>0</v>
      </c>
      <c r="OJ76" s="12"/>
      <c r="OK76" s="14">
        <f t="shared" ref="OK76" si="623">OJ76/17.5</f>
        <v>0</v>
      </c>
      <c r="ON76" s="11" t="s">
        <v>13</v>
      </c>
      <c r="OO76" s="12"/>
      <c r="OP76" s="12">
        <f>OO76/7.5</f>
        <v>0</v>
      </c>
      <c r="OQ76" s="12"/>
      <c r="OR76" s="12">
        <f t="shared" si="589"/>
        <v>0</v>
      </c>
      <c r="OS76" s="12"/>
      <c r="OT76" s="12"/>
      <c r="OU76" s="12"/>
      <c r="OV76" s="12">
        <f>OU76/12</f>
        <v>0</v>
      </c>
      <c r="OW76" s="12"/>
      <c r="OX76" s="12">
        <f>OW76/6</f>
        <v>0</v>
      </c>
      <c r="OY76" s="12"/>
      <c r="OZ76" s="14">
        <f t="shared" ref="OZ76" si="624">OY76/17.5</f>
        <v>0</v>
      </c>
      <c r="PE76" s="11" t="s">
        <v>13</v>
      </c>
      <c r="PF76" s="12">
        <f t="shared" si="551"/>
        <v>0</v>
      </c>
      <c r="PG76" s="12">
        <f>PF76/7.5</f>
        <v>0</v>
      </c>
      <c r="PH76" s="12">
        <f t="shared" si="552"/>
        <v>0</v>
      </c>
      <c r="PI76" s="12">
        <f t="shared" si="590"/>
        <v>0</v>
      </c>
      <c r="PJ76" s="12">
        <f t="shared" si="553"/>
        <v>0</v>
      </c>
      <c r="PK76" s="12"/>
      <c r="PL76" s="12">
        <f t="shared" si="515"/>
        <v>0</v>
      </c>
      <c r="PM76" s="12">
        <f>PL76/12</f>
        <v>0</v>
      </c>
      <c r="PN76" s="12">
        <f t="shared" si="516"/>
        <v>0</v>
      </c>
      <c r="PO76" s="12">
        <f>PN76/6</f>
        <v>0</v>
      </c>
      <c r="PP76" s="12">
        <f t="shared" si="517"/>
        <v>0</v>
      </c>
      <c r="PQ76" s="14">
        <f t="shared" ref="PQ76" si="625">PP76/17.5</f>
        <v>0</v>
      </c>
      <c r="PT76" s="11" t="s">
        <v>13</v>
      </c>
      <c r="PU76" s="12">
        <f t="shared" si="554"/>
        <v>77.677000000000007</v>
      </c>
      <c r="PV76" s="12">
        <f>PU76/7.5</f>
        <v>10.356933333333334</v>
      </c>
      <c r="PW76" s="12">
        <f t="shared" si="555"/>
        <v>18.617000000000001</v>
      </c>
      <c r="PX76" s="12">
        <f t="shared" si="591"/>
        <v>0.93085000000000007</v>
      </c>
      <c r="PY76" s="12">
        <f t="shared" si="556"/>
        <v>0</v>
      </c>
      <c r="PZ76" s="12"/>
      <c r="QA76" s="12">
        <f t="shared" si="557"/>
        <v>77.960999999999999</v>
      </c>
      <c r="QB76" s="12">
        <f>QA76/12</f>
        <v>6.4967499999999996</v>
      </c>
      <c r="QC76" s="12">
        <f t="shared" si="558"/>
        <v>128.25899999999999</v>
      </c>
      <c r="QD76" s="12">
        <f>QC76/6</f>
        <v>21.376499999999997</v>
      </c>
      <c r="QE76" s="12">
        <f t="shared" si="559"/>
        <v>160.898</v>
      </c>
      <c r="QF76" s="14">
        <f t="shared" ref="QF76" si="626">QE76/17.5</f>
        <v>9.194171428571428</v>
      </c>
      <c r="QI76" s="11" t="s">
        <v>13</v>
      </c>
      <c r="QJ76" s="12"/>
      <c r="QK76" s="12">
        <f>QJ76/7.5</f>
        <v>0</v>
      </c>
      <c r="QL76" s="12"/>
      <c r="QM76" s="12">
        <f t="shared" si="592"/>
        <v>0</v>
      </c>
      <c r="QN76" s="12"/>
      <c r="QO76" s="12"/>
      <c r="QP76" s="12"/>
      <c r="QQ76" s="12">
        <f>QP76/12</f>
        <v>0</v>
      </c>
      <c r="QR76" s="12"/>
      <c r="QS76" s="12">
        <f>QR76/6</f>
        <v>0</v>
      </c>
      <c r="QT76" s="12"/>
      <c r="QU76" s="14">
        <f t="shared" ref="QU76" si="627">QT76/17.5</f>
        <v>0</v>
      </c>
      <c r="QX76" s="11" t="s">
        <v>13</v>
      </c>
      <c r="QY76" s="12"/>
      <c r="QZ76" s="12">
        <f>QY76/7.5</f>
        <v>0</v>
      </c>
      <c r="RA76" s="12"/>
      <c r="RB76" s="12">
        <f t="shared" si="593"/>
        <v>0</v>
      </c>
      <c r="RC76" s="12"/>
      <c r="RD76" s="12"/>
      <c r="RE76" s="12"/>
      <c r="RF76" s="12">
        <f>RE76/12</f>
        <v>0</v>
      </c>
      <c r="RG76" s="12"/>
      <c r="RH76" s="12">
        <f>RG76/6</f>
        <v>0</v>
      </c>
      <c r="RI76" s="12"/>
      <c r="RJ76" s="14">
        <f t="shared" ref="RJ76" si="628">RI76/17.5</f>
        <v>0</v>
      </c>
      <c r="RM76" s="11" t="s">
        <v>13</v>
      </c>
      <c r="RN76" s="12"/>
      <c r="RO76" s="12">
        <f>RN76/7.5</f>
        <v>0</v>
      </c>
      <c r="RP76" s="12"/>
      <c r="RQ76" s="12">
        <f t="shared" si="594"/>
        <v>0</v>
      </c>
      <c r="RR76" s="12"/>
      <c r="RS76" s="12"/>
      <c r="RT76" s="12"/>
      <c r="RU76" s="12">
        <f>RT76/12</f>
        <v>0</v>
      </c>
      <c r="RV76" s="12"/>
      <c r="RW76" s="12">
        <f>RV76/6</f>
        <v>0</v>
      </c>
      <c r="RX76" s="12"/>
      <c r="RY76" s="14">
        <f t="shared" ref="RY76" si="629">RX76/17.5</f>
        <v>0</v>
      </c>
      <c r="SB76" s="11" t="s">
        <v>13</v>
      </c>
      <c r="SC76" s="12"/>
      <c r="SD76" s="12">
        <f>SC76/7.5</f>
        <v>0</v>
      </c>
      <c r="SE76" s="12"/>
      <c r="SF76" s="12">
        <f t="shared" si="595"/>
        <v>0</v>
      </c>
      <c r="SG76" s="12"/>
      <c r="SH76" s="12"/>
      <c r="SI76" s="12"/>
      <c r="SJ76" s="12">
        <f>SI76/12</f>
        <v>0</v>
      </c>
      <c r="SK76" s="12"/>
      <c r="SL76" s="12">
        <f>SK76/6</f>
        <v>0</v>
      </c>
      <c r="SM76" s="12"/>
      <c r="SN76" s="14">
        <f t="shared" ref="SN76" si="630">SM76/17.5</f>
        <v>0</v>
      </c>
      <c r="SQ76" s="11" t="s">
        <v>13</v>
      </c>
      <c r="SR76" s="12"/>
      <c r="SS76" s="12">
        <f>SR76/7.5</f>
        <v>0</v>
      </c>
      <c r="ST76" s="12"/>
      <c r="SU76" s="12">
        <f t="shared" si="596"/>
        <v>0</v>
      </c>
      <c r="SV76" s="12"/>
      <c r="SW76" s="12"/>
      <c r="SX76" s="12"/>
      <c r="SY76" s="12">
        <f>SX76/12</f>
        <v>0</v>
      </c>
      <c r="SZ76" s="12"/>
      <c r="TA76" s="12">
        <f>SZ76/6</f>
        <v>0</v>
      </c>
      <c r="TB76" s="12"/>
      <c r="TC76" s="14">
        <f t="shared" ref="TC76" si="631">TB76/17.5</f>
        <v>0</v>
      </c>
      <c r="TH76" s="11" t="s">
        <v>13</v>
      </c>
      <c r="TI76" s="12">
        <f t="shared" si="560"/>
        <v>0</v>
      </c>
      <c r="TJ76" s="12">
        <f>TI76/7.5</f>
        <v>0</v>
      </c>
      <c r="TK76" s="12">
        <f t="shared" si="561"/>
        <v>0</v>
      </c>
      <c r="TL76" s="12">
        <f t="shared" si="597"/>
        <v>0</v>
      </c>
      <c r="TM76" s="12">
        <f t="shared" si="518"/>
        <v>0</v>
      </c>
      <c r="TN76" s="12"/>
      <c r="TO76" s="12">
        <f t="shared" si="519"/>
        <v>0</v>
      </c>
      <c r="TP76" s="12">
        <f>TO76/12</f>
        <v>0</v>
      </c>
      <c r="TQ76" s="12">
        <f t="shared" si="520"/>
        <v>0</v>
      </c>
      <c r="TR76" s="12">
        <f>TQ76/6</f>
        <v>0</v>
      </c>
      <c r="TS76" s="12">
        <f t="shared" si="521"/>
        <v>0</v>
      </c>
      <c r="TT76" s="14">
        <f t="shared" ref="TT76" si="632">TS76/17.5</f>
        <v>0</v>
      </c>
      <c r="TW76" s="11" t="s">
        <v>13</v>
      </c>
      <c r="TX76" s="12">
        <f t="shared" si="562"/>
        <v>77.677000000000007</v>
      </c>
      <c r="TY76" s="12">
        <f>TX76/7.5</f>
        <v>10.356933333333334</v>
      </c>
      <c r="TZ76" s="12">
        <f t="shared" si="563"/>
        <v>18.617000000000001</v>
      </c>
      <c r="UA76" s="12">
        <f t="shared" si="598"/>
        <v>0.93085000000000007</v>
      </c>
      <c r="UB76" s="12">
        <f t="shared" si="522"/>
        <v>0</v>
      </c>
      <c r="UC76" s="12"/>
      <c r="UD76" s="12">
        <f t="shared" si="523"/>
        <v>77.960999999999999</v>
      </c>
      <c r="UE76" s="12">
        <f>UD76/12</f>
        <v>6.4967499999999996</v>
      </c>
      <c r="UF76" s="12">
        <f t="shared" si="524"/>
        <v>128.25899999999999</v>
      </c>
      <c r="UG76" s="12">
        <f>UF76/6</f>
        <v>21.376499999999997</v>
      </c>
      <c r="UH76" s="12">
        <f t="shared" si="525"/>
        <v>160.898</v>
      </c>
      <c r="UI76" s="14">
        <f t="shared" ref="UI76" si="633">UH76/17.5</f>
        <v>9.194171428571428</v>
      </c>
    </row>
    <row r="77" spans="18:555" x14ac:dyDescent="0.25">
      <c r="R77" s="11" t="s">
        <v>14</v>
      </c>
      <c r="S77" s="12"/>
      <c r="T77" s="12">
        <f>S77/5</f>
        <v>0</v>
      </c>
      <c r="U77" s="12">
        <f>18.352+18.352</f>
        <v>36.704000000000001</v>
      </c>
      <c r="V77" s="12">
        <f t="shared" si="564"/>
        <v>1.8351999999999999</v>
      </c>
      <c r="W77" s="12">
        <f>18.352+18.352</f>
        <v>36.704000000000001</v>
      </c>
      <c r="X77" s="12">
        <f>W77/30</f>
        <v>1.2234666666666667</v>
      </c>
      <c r="Y77" s="12">
        <v>36.704000000000001</v>
      </c>
      <c r="Z77" s="12">
        <f>Y77/10</f>
        <v>3.6703999999999999</v>
      </c>
      <c r="AA77" s="12"/>
      <c r="AB77" s="12">
        <f>AA77/3</f>
        <v>0</v>
      </c>
      <c r="AC77" s="12"/>
      <c r="AD77" s="14">
        <f>AC77/17.5</f>
        <v>0</v>
      </c>
      <c r="AH77" s="11" t="s">
        <v>14</v>
      </c>
      <c r="AI77" s="12"/>
      <c r="AJ77" s="12">
        <f>AI77/5</f>
        <v>0</v>
      </c>
      <c r="AK77" s="12">
        <v>11.882999999999999</v>
      </c>
      <c r="AL77" s="12">
        <f t="shared" si="565"/>
        <v>0.59414999999999996</v>
      </c>
      <c r="AM77" s="12">
        <v>11.882999999999999</v>
      </c>
      <c r="AN77" s="12">
        <f>AM77/30</f>
        <v>0.39609999999999995</v>
      </c>
      <c r="AO77" s="12">
        <v>11.884</v>
      </c>
      <c r="AP77" s="12">
        <f>AO77/10</f>
        <v>1.1884000000000001</v>
      </c>
      <c r="AQ77" s="12">
        <v>72.570999999999998</v>
      </c>
      <c r="AR77" s="12">
        <f>AQ77/3</f>
        <v>24.190333333333331</v>
      </c>
      <c r="AS77" s="12">
        <v>69.308999999999997</v>
      </c>
      <c r="AT77" s="14">
        <f>AS77/17.5</f>
        <v>3.9605142857142854</v>
      </c>
      <c r="AX77" s="11" t="s">
        <v>14</v>
      </c>
      <c r="AY77" s="12"/>
      <c r="AZ77" s="12">
        <f>AY77/5</f>
        <v>0</v>
      </c>
      <c r="BA77" s="12"/>
      <c r="BB77" s="12">
        <f t="shared" si="566"/>
        <v>0</v>
      </c>
      <c r="BC77" s="12"/>
      <c r="BD77" s="12">
        <f>BC77/30</f>
        <v>0</v>
      </c>
      <c r="BE77" s="12"/>
      <c r="BF77" s="12">
        <f>BE77/10</f>
        <v>0</v>
      </c>
      <c r="BG77" s="12"/>
      <c r="BH77" s="12">
        <f>BG77/3</f>
        <v>0</v>
      </c>
      <c r="BI77" s="12"/>
      <c r="BJ77" s="14">
        <f>BI77/17.5</f>
        <v>0</v>
      </c>
      <c r="BN77" s="11" t="s">
        <v>14</v>
      </c>
      <c r="BO77" s="12"/>
      <c r="BP77" s="12">
        <f>BO77/5</f>
        <v>0</v>
      </c>
      <c r="BQ77" s="12"/>
      <c r="BR77" s="12">
        <f t="shared" si="567"/>
        <v>0</v>
      </c>
      <c r="BS77" s="12"/>
      <c r="BT77" s="12">
        <f>BS77/30</f>
        <v>0</v>
      </c>
      <c r="BU77" s="12"/>
      <c r="BV77" s="12">
        <f>BU77/10</f>
        <v>0</v>
      </c>
      <c r="BW77" s="12"/>
      <c r="BX77" s="12">
        <f>BW77/3</f>
        <v>0</v>
      </c>
      <c r="BY77" s="12"/>
      <c r="BZ77" s="14">
        <f>BY77/17.5</f>
        <v>0</v>
      </c>
      <c r="CC77" s="11" t="s">
        <v>14</v>
      </c>
      <c r="CD77" s="12"/>
      <c r="CE77" s="12">
        <f>CD77/5</f>
        <v>0</v>
      </c>
      <c r="CF77" s="12"/>
      <c r="CG77" s="12">
        <f t="shared" si="568"/>
        <v>0</v>
      </c>
      <c r="CH77" s="12"/>
      <c r="CI77" s="12">
        <f>CH77/30</f>
        <v>0</v>
      </c>
      <c r="CJ77" s="12"/>
      <c r="CK77" s="12">
        <f>CJ77/10</f>
        <v>0</v>
      </c>
      <c r="CL77" s="12"/>
      <c r="CM77" s="12">
        <f>CL77/3</f>
        <v>0</v>
      </c>
      <c r="CN77" s="12"/>
      <c r="CO77" s="14">
        <f>CN77/17.5</f>
        <v>0</v>
      </c>
      <c r="CR77" s="11" t="s">
        <v>14</v>
      </c>
      <c r="CS77" s="12">
        <f t="shared" si="526"/>
        <v>0</v>
      </c>
      <c r="CT77" s="12">
        <f>CS77/5</f>
        <v>0</v>
      </c>
      <c r="CU77" s="12">
        <f t="shared" si="527"/>
        <v>48.587000000000003</v>
      </c>
      <c r="CV77" s="12">
        <f t="shared" si="569"/>
        <v>2.4293500000000003</v>
      </c>
      <c r="CW77" s="12">
        <f t="shared" ref="CW77:CW80" si="634">CH77+BS77+BC77+AM77+W77</f>
        <v>48.587000000000003</v>
      </c>
      <c r="CX77" s="12">
        <f>CW77/30</f>
        <v>1.6195666666666668</v>
      </c>
      <c r="CY77" s="12">
        <f t="shared" si="528"/>
        <v>48.588000000000001</v>
      </c>
      <c r="CZ77" s="12">
        <f>CY77/10</f>
        <v>4.8588000000000005</v>
      </c>
      <c r="DA77" s="12">
        <f t="shared" si="529"/>
        <v>72.570999999999998</v>
      </c>
      <c r="DB77" s="12">
        <f>DA77/3</f>
        <v>24.190333333333331</v>
      </c>
      <c r="DC77" s="12">
        <f t="shared" si="530"/>
        <v>69.308999999999997</v>
      </c>
      <c r="DD77" s="14">
        <f>DC77/17.5</f>
        <v>3.9605142857142854</v>
      </c>
      <c r="DG77" s="11" t="s">
        <v>14</v>
      </c>
      <c r="DH77" s="12"/>
      <c r="DI77" s="12">
        <f>DH77/5</f>
        <v>0</v>
      </c>
      <c r="DJ77" s="12"/>
      <c r="DK77" s="12">
        <f t="shared" si="570"/>
        <v>0</v>
      </c>
      <c r="DL77" s="12"/>
      <c r="DM77" s="12">
        <f>DL77/30</f>
        <v>0</v>
      </c>
      <c r="DN77" s="12"/>
      <c r="DO77" s="12">
        <f>DN77/10</f>
        <v>0</v>
      </c>
      <c r="DP77" s="12"/>
      <c r="DQ77" s="12">
        <f>DP77/3</f>
        <v>0</v>
      </c>
      <c r="DR77" s="12"/>
      <c r="DS77" s="14">
        <f>DR77/17.5</f>
        <v>0</v>
      </c>
      <c r="DV77" s="11" t="s">
        <v>14</v>
      </c>
      <c r="DW77" s="12"/>
      <c r="DX77" s="12">
        <f>DW77/5</f>
        <v>0</v>
      </c>
      <c r="DY77" s="12">
        <v>1.8720000000000001</v>
      </c>
      <c r="DZ77" s="12">
        <f t="shared" si="571"/>
        <v>9.3600000000000003E-2</v>
      </c>
      <c r="EA77" s="12">
        <v>1.871</v>
      </c>
      <c r="EB77" s="12">
        <f>EA77/30</f>
        <v>6.2366666666666667E-2</v>
      </c>
      <c r="EC77" s="12"/>
      <c r="ED77" s="12">
        <f>EC77/10</f>
        <v>0</v>
      </c>
      <c r="EE77" s="12"/>
      <c r="EF77" s="12">
        <f>EE77/3</f>
        <v>0</v>
      </c>
      <c r="EG77" s="12"/>
      <c r="EH77" s="14">
        <f>EG77/17.5</f>
        <v>0</v>
      </c>
      <c r="EK77" s="11" t="s">
        <v>14</v>
      </c>
      <c r="EL77" s="12"/>
      <c r="EM77" s="12">
        <f>EL77/5</f>
        <v>0</v>
      </c>
      <c r="EN77" s="12"/>
      <c r="EO77" s="12">
        <f t="shared" si="572"/>
        <v>0</v>
      </c>
      <c r="EP77" s="12"/>
      <c r="EQ77" s="12">
        <f>EP77/30</f>
        <v>0</v>
      </c>
      <c r="ER77" s="12"/>
      <c r="ES77" s="12">
        <f>ER77/10</f>
        <v>0</v>
      </c>
      <c r="ET77" s="12"/>
      <c r="EU77" s="12">
        <f>ET77/3</f>
        <v>0</v>
      </c>
      <c r="EV77" s="12"/>
      <c r="EW77" s="14">
        <f>EV77/17.5</f>
        <v>0</v>
      </c>
      <c r="EZ77" s="11" t="s">
        <v>14</v>
      </c>
      <c r="FA77" s="12"/>
      <c r="FB77" s="12">
        <f>FA77/5</f>
        <v>0</v>
      </c>
      <c r="FC77" s="12"/>
      <c r="FD77" s="12">
        <f t="shared" si="573"/>
        <v>0</v>
      </c>
      <c r="FE77" s="12"/>
      <c r="FF77" s="12">
        <f>FE77/30</f>
        <v>0</v>
      </c>
      <c r="FG77" s="12"/>
      <c r="FH77" s="12">
        <f>FG77/10</f>
        <v>0</v>
      </c>
      <c r="FI77" s="12"/>
      <c r="FJ77" s="12">
        <f>FI77/3</f>
        <v>0</v>
      </c>
      <c r="FK77" s="12"/>
      <c r="FL77" s="14">
        <f>FK77/17.5</f>
        <v>0</v>
      </c>
      <c r="FO77" s="11" t="s">
        <v>14</v>
      </c>
      <c r="FP77" s="12"/>
      <c r="FQ77" s="12">
        <f>FP77/5</f>
        <v>0</v>
      </c>
      <c r="FR77" s="12"/>
      <c r="FS77" s="12">
        <f t="shared" si="574"/>
        <v>0</v>
      </c>
      <c r="FT77" s="12"/>
      <c r="FU77" s="12">
        <f>FT77/30</f>
        <v>0</v>
      </c>
      <c r="FV77" s="12"/>
      <c r="FW77" s="12">
        <f>FV77/10</f>
        <v>0</v>
      </c>
      <c r="FX77" s="12"/>
      <c r="FY77" s="12">
        <f>FX77/3</f>
        <v>0</v>
      </c>
      <c r="FZ77" s="12"/>
      <c r="GA77" s="14">
        <f>FZ77/17.5</f>
        <v>0</v>
      </c>
      <c r="GD77" s="11" t="s">
        <v>14</v>
      </c>
      <c r="GE77" s="12">
        <f t="shared" si="531"/>
        <v>0</v>
      </c>
      <c r="GF77" s="12">
        <f>GE77/5</f>
        <v>0</v>
      </c>
      <c r="GG77" s="12">
        <f t="shared" si="532"/>
        <v>1.8720000000000001</v>
      </c>
      <c r="GH77" s="12">
        <f t="shared" si="575"/>
        <v>9.3600000000000003E-2</v>
      </c>
      <c r="GI77" s="12">
        <f t="shared" ref="GI77:GI80" si="635">FT77+FE77+EP77+EA77+DL77</f>
        <v>1.871</v>
      </c>
      <c r="GJ77" s="12">
        <f>GI77/30</f>
        <v>6.2366666666666667E-2</v>
      </c>
      <c r="GK77" s="12">
        <f t="shared" si="533"/>
        <v>0</v>
      </c>
      <c r="GL77" s="12">
        <f>GK77/10</f>
        <v>0</v>
      </c>
      <c r="GM77" s="12">
        <f t="shared" si="534"/>
        <v>0</v>
      </c>
      <c r="GN77" s="12">
        <f>GM77/3</f>
        <v>0</v>
      </c>
      <c r="GO77" s="12">
        <f t="shared" si="535"/>
        <v>0</v>
      </c>
      <c r="GP77" s="14">
        <f>GO77/17.5</f>
        <v>0</v>
      </c>
      <c r="GT77" s="11" t="s">
        <v>14</v>
      </c>
      <c r="GU77" s="12">
        <f t="shared" si="536"/>
        <v>0</v>
      </c>
      <c r="GV77" s="12">
        <f>GU77/5</f>
        <v>0</v>
      </c>
      <c r="GW77" s="12">
        <f t="shared" si="537"/>
        <v>50.459000000000003</v>
      </c>
      <c r="GX77" s="12">
        <f t="shared" si="576"/>
        <v>2.5229500000000002</v>
      </c>
      <c r="GY77" s="12">
        <f t="shared" ref="GY77:GY80" si="636">GI77+CW77</f>
        <v>50.458000000000006</v>
      </c>
      <c r="GZ77" s="12">
        <f>GY77/30</f>
        <v>1.6819333333333335</v>
      </c>
      <c r="HA77" s="12">
        <f t="shared" si="538"/>
        <v>48.588000000000001</v>
      </c>
      <c r="HB77" s="12">
        <f>HA77/10</f>
        <v>4.8588000000000005</v>
      </c>
      <c r="HC77" s="12">
        <f t="shared" si="539"/>
        <v>72.570999999999998</v>
      </c>
      <c r="HD77" s="12">
        <f>HC77/3</f>
        <v>24.190333333333331</v>
      </c>
      <c r="HE77" s="12">
        <f t="shared" si="540"/>
        <v>69.308999999999997</v>
      </c>
      <c r="HF77" s="14">
        <f>HE77/17.5</f>
        <v>3.9605142857142854</v>
      </c>
      <c r="HI77" s="11" t="s">
        <v>14</v>
      </c>
      <c r="HJ77" s="12"/>
      <c r="HK77" s="12">
        <f>HJ77/5</f>
        <v>0</v>
      </c>
      <c r="HL77" s="12"/>
      <c r="HM77" s="12">
        <f t="shared" si="577"/>
        <v>0</v>
      </c>
      <c r="HN77" s="12"/>
      <c r="HO77" s="12">
        <f>HN77/30</f>
        <v>0</v>
      </c>
      <c r="HP77" s="12">
        <v>38.807000000000002</v>
      </c>
      <c r="HQ77" s="12">
        <f>HP77/10</f>
        <v>3.8807</v>
      </c>
      <c r="HR77" s="12">
        <v>23.556999999999999</v>
      </c>
      <c r="HS77" s="12">
        <f>HR77/3</f>
        <v>7.8523333333333332</v>
      </c>
      <c r="HT77" s="12">
        <f>21.45+8</f>
        <v>29.45</v>
      </c>
      <c r="HU77" s="14">
        <f>HT77/17.5</f>
        <v>1.6828571428571428</v>
      </c>
      <c r="HY77" s="11" t="s">
        <v>14</v>
      </c>
      <c r="HZ77" s="12"/>
      <c r="IA77" s="12">
        <f>HZ77/5</f>
        <v>0</v>
      </c>
      <c r="IB77" s="12"/>
      <c r="IC77" s="12">
        <f t="shared" si="578"/>
        <v>0</v>
      </c>
      <c r="ID77" s="12"/>
      <c r="IE77" s="12">
        <f>ID77/30</f>
        <v>0</v>
      </c>
      <c r="IF77" s="12"/>
      <c r="IG77" s="12">
        <f>IF77/10</f>
        <v>0</v>
      </c>
      <c r="IH77" s="12"/>
      <c r="II77" s="12">
        <f>IH77/3</f>
        <v>0</v>
      </c>
      <c r="IJ77" s="12"/>
      <c r="IK77" s="14">
        <f>IJ77/17.5</f>
        <v>0</v>
      </c>
      <c r="IO77" s="11" t="s">
        <v>14</v>
      </c>
      <c r="IP77" s="12"/>
      <c r="IQ77" s="12">
        <f>IP77/5</f>
        <v>0</v>
      </c>
      <c r="IR77" s="12"/>
      <c r="IS77" s="12">
        <f t="shared" si="579"/>
        <v>0</v>
      </c>
      <c r="IT77" s="12"/>
      <c r="IU77" s="12">
        <f>IT77/30</f>
        <v>0</v>
      </c>
      <c r="IV77" s="12"/>
      <c r="IW77" s="12">
        <f>IV77/10</f>
        <v>0</v>
      </c>
      <c r="IX77" s="12"/>
      <c r="IY77" s="12">
        <f>IX77/3</f>
        <v>0</v>
      </c>
      <c r="IZ77" s="12"/>
      <c r="JA77" s="14">
        <f>IZ77/17.5</f>
        <v>0</v>
      </c>
      <c r="JE77" s="11" t="s">
        <v>14</v>
      </c>
      <c r="JF77" s="12"/>
      <c r="JG77" s="12">
        <f>JF77/5</f>
        <v>0</v>
      </c>
      <c r="JH77" s="12"/>
      <c r="JI77" s="12">
        <f t="shared" si="580"/>
        <v>0</v>
      </c>
      <c r="JJ77" s="12"/>
      <c r="JK77" s="12">
        <f>JJ77/30</f>
        <v>0</v>
      </c>
      <c r="JL77" s="12"/>
      <c r="JM77" s="12">
        <f>JL77/10</f>
        <v>0</v>
      </c>
      <c r="JN77" s="12"/>
      <c r="JO77" s="12">
        <f>JN77/3</f>
        <v>0</v>
      </c>
      <c r="JP77" s="12"/>
      <c r="JQ77" s="14">
        <f>JP77/17.5</f>
        <v>0</v>
      </c>
      <c r="JT77" s="11" t="s">
        <v>14</v>
      </c>
      <c r="JU77" s="12"/>
      <c r="JV77" s="12">
        <f>JU77/5</f>
        <v>0</v>
      </c>
      <c r="JW77" s="12"/>
      <c r="JX77" s="12">
        <f t="shared" si="581"/>
        <v>0</v>
      </c>
      <c r="JY77" s="12"/>
      <c r="JZ77" s="12">
        <f>JY77/30</f>
        <v>0</v>
      </c>
      <c r="KA77" s="12"/>
      <c r="KB77" s="12">
        <f>KA77/10</f>
        <v>0</v>
      </c>
      <c r="KC77" s="12"/>
      <c r="KD77" s="12">
        <f>KC77/3</f>
        <v>0</v>
      </c>
      <c r="KE77" s="12"/>
      <c r="KF77" s="14">
        <f>KE77/17.5</f>
        <v>0</v>
      </c>
      <c r="KI77" s="11" t="s">
        <v>14</v>
      </c>
      <c r="KJ77" s="12"/>
      <c r="KK77" s="12">
        <f>KJ77/5</f>
        <v>0</v>
      </c>
      <c r="KL77" s="12"/>
      <c r="KM77" s="12">
        <f t="shared" si="582"/>
        <v>0</v>
      </c>
      <c r="KN77" s="12"/>
      <c r="KO77" s="12">
        <f>KN77/30</f>
        <v>0</v>
      </c>
      <c r="KP77" s="12"/>
      <c r="KQ77" s="12">
        <f>KP77/10</f>
        <v>0</v>
      </c>
      <c r="KR77" s="12"/>
      <c r="KS77" s="12">
        <f>KR77/3</f>
        <v>0</v>
      </c>
      <c r="KT77" s="12"/>
      <c r="KU77" s="14">
        <f>KT77/17.5</f>
        <v>0</v>
      </c>
      <c r="KX77" s="11" t="s">
        <v>14</v>
      </c>
      <c r="KY77" s="12">
        <f t="shared" si="541"/>
        <v>0</v>
      </c>
      <c r="KZ77" s="12">
        <f>KY77/5</f>
        <v>0</v>
      </c>
      <c r="LA77" s="12">
        <f t="shared" si="542"/>
        <v>0</v>
      </c>
      <c r="LB77" s="12">
        <f t="shared" si="583"/>
        <v>0</v>
      </c>
      <c r="LC77" s="12">
        <f t="shared" ref="LC77:LC80" si="637">JY77+JJ77+IT77+ID77+HN77</f>
        <v>0</v>
      </c>
      <c r="LD77" s="12">
        <f>LC77/30</f>
        <v>0</v>
      </c>
      <c r="LE77" s="12">
        <f t="shared" si="543"/>
        <v>38.807000000000002</v>
      </c>
      <c r="LF77" s="12">
        <f>LE77/10</f>
        <v>3.8807</v>
      </c>
      <c r="LG77" s="12">
        <f t="shared" si="544"/>
        <v>23.556999999999999</v>
      </c>
      <c r="LH77" s="12">
        <f>LG77/3</f>
        <v>7.8523333333333332</v>
      </c>
      <c r="LI77" s="12">
        <f t="shared" si="545"/>
        <v>29.45</v>
      </c>
      <c r="LJ77" s="14">
        <f>LI77/17.5</f>
        <v>1.6828571428571428</v>
      </c>
      <c r="LN77" s="11" t="s">
        <v>14</v>
      </c>
      <c r="LO77" s="12">
        <f t="shared" si="546"/>
        <v>0</v>
      </c>
      <c r="LP77" s="12">
        <f>LO77/5</f>
        <v>0</v>
      </c>
      <c r="LQ77" s="12">
        <f t="shared" si="547"/>
        <v>50.459000000000003</v>
      </c>
      <c r="LR77" s="12">
        <f t="shared" si="584"/>
        <v>2.5229500000000002</v>
      </c>
      <c r="LS77" s="12">
        <f t="shared" ref="LS77:LS80" si="638">LC77+GY77</f>
        <v>50.458000000000006</v>
      </c>
      <c r="LT77" s="12">
        <f>LS77/30</f>
        <v>1.6819333333333335</v>
      </c>
      <c r="LU77" s="12">
        <f t="shared" si="548"/>
        <v>87.39500000000001</v>
      </c>
      <c r="LV77" s="12">
        <f>LU77/10</f>
        <v>8.7395000000000014</v>
      </c>
      <c r="LW77" s="12">
        <f t="shared" si="549"/>
        <v>96.128</v>
      </c>
      <c r="LX77" s="12">
        <f>LW77/3</f>
        <v>32.042666666666669</v>
      </c>
      <c r="LY77" s="12">
        <f t="shared" si="550"/>
        <v>98.759</v>
      </c>
      <c r="LZ77" s="14">
        <f>LY77/17.5</f>
        <v>5.6433714285714283</v>
      </c>
      <c r="MC77" s="11" t="s">
        <v>14</v>
      </c>
      <c r="MD77" s="57"/>
      <c r="ME77" s="12">
        <f>MD77/5</f>
        <v>0</v>
      </c>
      <c r="MF77" s="12"/>
      <c r="MG77" s="12">
        <f t="shared" si="585"/>
        <v>0</v>
      </c>
      <c r="MH77" s="12"/>
      <c r="MI77" s="12">
        <f>MH77/30</f>
        <v>0</v>
      </c>
      <c r="MJ77" s="12"/>
      <c r="MK77" s="12">
        <f>MJ77/10</f>
        <v>0</v>
      </c>
      <c r="ML77" s="12"/>
      <c r="MM77" s="12">
        <f>ML77/3</f>
        <v>0</v>
      </c>
      <c r="MN77" s="12"/>
      <c r="MO77" s="14">
        <f>MN77/17.5</f>
        <v>0</v>
      </c>
      <c r="MS77" s="11" t="s">
        <v>14</v>
      </c>
      <c r="MT77" s="12"/>
      <c r="MU77" s="12">
        <f>MT77/5</f>
        <v>0</v>
      </c>
      <c r="MV77" s="12"/>
      <c r="MW77" s="12">
        <f t="shared" si="586"/>
        <v>0</v>
      </c>
      <c r="MX77" s="12"/>
      <c r="MY77" s="12">
        <f>MX77/30</f>
        <v>0</v>
      </c>
      <c r="MZ77" s="12"/>
      <c r="NA77" s="12">
        <f>MZ77/10</f>
        <v>0</v>
      </c>
      <c r="NB77" s="12"/>
      <c r="NC77" s="12">
        <f>NB77/3</f>
        <v>0</v>
      </c>
      <c r="ND77" s="12"/>
      <c r="NE77" s="14">
        <f>ND77/17.5</f>
        <v>0</v>
      </c>
      <c r="NI77" s="11" t="s">
        <v>14</v>
      </c>
      <c r="NJ77" s="12"/>
      <c r="NK77" s="12">
        <f>NJ77/5</f>
        <v>0</v>
      </c>
      <c r="NL77" s="12"/>
      <c r="NM77" s="12">
        <f t="shared" si="587"/>
        <v>0</v>
      </c>
      <c r="NN77" s="12"/>
      <c r="NO77" s="12">
        <f>NN77/30</f>
        <v>0</v>
      </c>
      <c r="NP77" s="12"/>
      <c r="NQ77" s="12">
        <f>NP77/10</f>
        <v>0</v>
      </c>
      <c r="NR77" s="12"/>
      <c r="NS77" s="12">
        <f>NR77/3</f>
        <v>0</v>
      </c>
      <c r="NT77" s="12"/>
      <c r="NU77" s="14">
        <f>NT77/17.5</f>
        <v>0</v>
      </c>
      <c r="NY77" s="11" t="s">
        <v>14</v>
      </c>
      <c r="NZ77" s="12"/>
      <c r="OA77" s="12">
        <f>NZ77/5</f>
        <v>0</v>
      </c>
      <c r="OB77" s="12"/>
      <c r="OC77" s="12">
        <f t="shared" si="588"/>
        <v>0</v>
      </c>
      <c r="OD77" s="12"/>
      <c r="OE77" s="12">
        <f>OD77/30</f>
        <v>0</v>
      </c>
      <c r="OF77" s="12"/>
      <c r="OG77" s="12">
        <f>OF77/10</f>
        <v>0</v>
      </c>
      <c r="OH77" s="12"/>
      <c r="OI77" s="12">
        <f>OH77/3</f>
        <v>0</v>
      </c>
      <c r="OJ77" s="12"/>
      <c r="OK77" s="14">
        <f>OJ77/17.5</f>
        <v>0</v>
      </c>
      <c r="ON77" s="11" t="s">
        <v>14</v>
      </c>
      <c r="OO77" s="12"/>
      <c r="OP77" s="12">
        <f>OO77/5</f>
        <v>0</v>
      </c>
      <c r="OQ77" s="12"/>
      <c r="OR77" s="12">
        <f t="shared" si="589"/>
        <v>0</v>
      </c>
      <c r="OS77" s="12"/>
      <c r="OT77" s="12">
        <f>OS77/30</f>
        <v>0</v>
      </c>
      <c r="OU77" s="12"/>
      <c r="OV77" s="12">
        <f>OU77/10</f>
        <v>0</v>
      </c>
      <c r="OW77" s="12"/>
      <c r="OX77" s="12">
        <f>OW77/3</f>
        <v>0</v>
      </c>
      <c r="OY77" s="12"/>
      <c r="OZ77" s="14">
        <f>OY77/17.5</f>
        <v>0</v>
      </c>
      <c r="PE77" s="11" t="s">
        <v>14</v>
      </c>
      <c r="PF77" s="12">
        <f t="shared" si="551"/>
        <v>0</v>
      </c>
      <c r="PG77" s="12">
        <f>PF77/5</f>
        <v>0</v>
      </c>
      <c r="PH77" s="12">
        <f t="shared" si="552"/>
        <v>0</v>
      </c>
      <c r="PI77" s="12">
        <f t="shared" si="590"/>
        <v>0</v>
      </c>
      <c r="PJ77" s="12">
        <f t="shared" si="553"/>
        <v>0</v>
      </c>
      <c r="PK77" s="12">
        <f>PJ77/30</f>
        <v>0</v>
      </c>
      <c r="PL77" s="12">
        <f t="shared" si="515"/>
        <v>0</v>
      </c>
      <c r="PM77" s="12">
        <f>PL77/10</f>
        <v>0</v>
      </c>
      <c r="PN77" s="12">
        <f t="shared" si="516"/>
        <v>0</v>
      </c>
      <c r="PO77" s="12">
        <f>PN77/3</f>
        <v>0</v>
      </c>
      <c r="PP77" s="12">
        <f t="shared" si="517"/>
        <v>0</v>
      </c>
      <c r="PQ77" s="14">
        <f>PP77/17.5</f>
        <v>0</v>
      </c>
      <c r="PT77" s="11" t="s">
        <v>14</v>
      </c>
      <c r="PU77" s="12">
        <f t="shared" si="554"/>
        <v>0</v>
      </c>
      <c r="PV77" s="12">
        <f>PU77/4.5</f>
        <v>0</v>
      </c>
      <c r="PW77" s="12">
        <f t="shared" si="555"/>
        <v>50.459000000000003</v>
      </c>
      <c r="PX77" s="12">
        <f t="shared" si="591"/>
        <v>2.5229500000000002</v>
      </c>
      <c r="PY77" s="12">
        <f t="shared" si="556"/>
        <v>50.458000000000006</v>
      </c>
      <c r="PZ77" s="12">
        <f>PY77/30</f>
        <v>1.6819333333333335</v>
      </c>
      <c r="QA77" s="12">
        <f t="shared" si="557"/>
        <v>87.39500000000001</v>
      </c>
      <c r="QB77" s="12">
        <f>QA77/10</f>
        <v>8.7395000000000014</v>
      </c>
      <c r="QC77" s="12">
        <f t="shared" si="558"/>
        <v>96.128</v>
      </c>
      <c r="QD77" s="12">
        <f>QC77/3</f>
        <v>32.042666666666669</v>
      </c>
      <c r="QE77" s="12">
        <f t="shared" si="559"/>
        <v>98.759</v>
      </c>
      <c r="QF77" s="14">
        <f>QE77/17.5</f>
        <v>5.6433714285714283</v>
      </c>
      <c r="QI77" s="11" t="s">
        <v>14</v>
      </c>
      <c r="QJ77" s="12"/>
      <c r="QK77" s="12">
        <f>QJ77/5</f>
        <v>0</v>
      </c>
      <c r="QL77" s="12"/>
      <c r="QM77" s="12">
        <f t="shared" si="592"/>
        <v>0</v>
      </c>
      <c r="QN77" s="12"/>
      <c r="QO77" s="12">
        <f>QN77/30</f>
        <v>0</v>
      </c>
      <c r="QP77" s="12"/>
      <c r="QQ77" s="12">
        <f>QP77/10</f>
        <v>0</v>
      </c>
      <c r="QR77" s="12"/>
      <c r="QS77" s="12">
        <f>QR77/3</f>
        <v>0</v>
      </c>
      <c r="QT77" s="12"/>
      <c r="QU77" s="14">
        <f>QT77/17.5</f>
        <v>0</v>
      </c>
      <c r="QX77" s="11" t="s">
        <v>14</v>
      </c>
      <c r="QY77" s="12"/>
      <c r="QZ77" s="12">
        <f>QY77/5</f>
        <v>0</v>
      </c>
      <c r="RA77" s="12"/>
      <c r="RB77" s="12">
        <f t="shared" si="593"/>
        <v>0</v>
      </c>
      <c r="RC77" s="12"/>
      <c r="RD77" s="12">
        <f>RC77/30</f>
        <v>0</v>
      </c>
      <c r="RE77" s="12"/>
      <c r="RF77" s="12">
        <f>RE77/10</f>
        <v>0</v>
      </c>
      <c r="RG77" s="12"/>
      <c r="RH77" s="12">
        <f>RG77/3</f>
        <v>0</v>
      </c>
      <c r="RI77" s="12"/>
      <c r="RJ77" s="14">
        <f>RI77/17.5</f>
        <v>0</v>
      </c>
      <c r="RM77" s="11" t="s">
        <v>14</v>
      </c>
      <c r="RN77" s="12"/>
      <c r="RO77" s="12">
        <f>RN77/5</f>
        <v>0</v>
      </c>
      <c r="RP77" s="12"/>
      <c r="RQ77" s="12">
        <f t="shared" si="594"/>
        <v>0</v>
      </c>
      <c r="RR77" s="12"/>
      <c r="RS77" s="12">
        <f>RR77/30</f>
        <v>0</v>
      </c>
      <c r="RT77" s="12"/>
      <c r="RU77" s="12">
        <f>RT77/10</f>
        <v>0</v>
      </c>
      <c r="RV77" s="12"/>
      <c r="RW77" s="12">
        <f>RV77/3</f>
        <v>0</v>
      </c>
      <c r="RX77" s="12"/>
      <c r="RY77" s="14">
        <f>RX77/17.5</f>
        <v>0</v>
      </c>
      <c r="SB77" s="11" t="s">
        <v>14</v>
      </c>
      <c r="SC77" s="12"/>
      <c r="SD77" s="12">
        <f>SC77/5</f>
        <v>0</v>
      </c>
      <c r="SE77" s="12"/>
      <c r="SF77" s="12">
        <f t="shared" si="595"/>
        <v>0</v>
      </c>
      <c r="SG77" s="12"/>
      <c r="SH77" s="12">
        <f>SG77/30</f>
        <v>0</v>
      </c>
      <c r="SI77" s="12"/>
      <c r="SJ77" s="12">
        <f>SI77/10</f>
        <v>0</v>
      </c>
      <c r="SK77" s="12"/>
      <c r="SL77" s="12">
        <f>SK77/3</f>
        <v>0</v>
      </c>
      <c r="SM77" s="12"/>
      <c r="SN77" s="14">
        <f>SM77/17.5</f>
        <v>0</v>
      </c>
      <c r="SQ77" s="11" t="s">
        <v>14</v>
      </c>
      <c r="SR77" s="12"/>
      <c r="SS77" s="12">
        <f>SR77/5</f>
        <v>0</v>
      </c>
      <c r="ST77" s="12"/>
      <c r="SU77" s="12">
        <f t="shared" si="596"/>
        <v>0</v>
      </c>
      <c r="SV77" s="12"/>
      <c r="SW77" s="12">
        <f>SV77/30</f>
        <v>0</v>
      </c>
      <c r="SX77" s="12"/>
      <c r="SY77" s="12">
        <f>SX77/10</f>
        <v>0</v>
      </c>
      <c r="SZ77" s="12"/>
      <c r="TA77" s="12">
        <f>SZ77/3</f>
        <v>0</v>
      </c>
      <c r="TB77" s="12"/>
      <c r="TC77" s="14">
        <f>TB77/17.5</f>
        <v>0</v>
      </c>
      <c r="TH77" s="11" t="s">
        <v>14</v>
      </c>
      <c r="TI77" s="12">
        <f t="shared" si="560"/>
        <v>0</v>
      </c>
      <c r="TJ77" s="12">
        <f>TI77/5</f>
        <v>0</v>
      </c>
      <c r="TK77" s="12">
        <f t="shared" si="561"/>
        <v>0</v>
      </c>
      <c r="TL77" s="12">
        <f t="shared" si="597"/>
        <v>0</v>
      </c>
      <c r="TM77" s="12">
        <f t="shared" si="518"/>
        <v>0</v>
      </c>
      <c r="TN77" s="12">
        <f>TM77/30</f>
        <v>0</v>
      </c>
      <c r="TO77" s="12">
        <f t="shared" si="519"/>
        <v>0</v>
      </c>
      <c r="TP77" s="12">
        <f>TO77/10</f>
        <v>0</v>
      </c>
      <c r="TQ77" s="12">
        <f t="shared" si="520"/>
        <v>0</v>
      </c>
      <c r="TR77" s="12">
        <f>TQ77/3</f>
        <v>0</v>
      </c>
      <c r="TS77" s="12">
        <f t="shared" si="521"/>
        <v>0</v>
      </c>
      <c r="TT77" s="14">
        <f>TS77/17.5</f>
        <v>0</v>
      </c>
      <c r="TW77" s="11" t="s">
        <v>14</v>
      </c>
      <c r="TX77" s="12">
        <f t="shared" si="562"/>
        <v>0</v>
      </c>
      <c r="TY77" s="12">
        <f>TX77/4.5</f>
        <v>0</v>
      </c>
      <c r="TZ77" s="12">
        <f t="shared" si="563"/>
        <v>50.459000000000003</v>
      </c>
      <c r="UA77" s="12">
        <f t="shared" si="598"/>
        <v>2.5229500000000002</v>
      </c>
      <c r="UB77" s="12">
        <f t="shared" si="522"/>
        <v>50.458000000000006</v>
      </c>
      <c r="UC77" s="12">
        <f>UB77/30</f>
        <v>1.6819333333333335</v>
      </c>
      <c r="UD77" s="12">
        <f t="shared" si="523"/>
        <v>87.39500000000001</v>
      </c>
      <c r="UE77" s="12">
        <f>UD77/10</f>
        <v>8.7395000000000014</v>
      </c>
      <c r="UF77" s="12">
        <f t="shared" si="524"/>
        <v>96.128</v>
      </c>
      <c r="UG77" s="12">
        <f>UF77/3</f>
        <v>32.042666666666669</v>
      </c>
      <c r="UH77" s="12">
        <f t="shared" si="525"/>
        <v>98.759</v>
      </c>
      <c r="UI77" s="14">
        <f>UH77/17.5</f>
        <v>5.6433714285714283</v>
      </c>
    </row>
    <row r="78" spans="18:555" x14ac:dyDescent="0.25">
      <c r="R78" s="11" t="s">
        <v>15</v>
      </c>
      <c r="S78" s="12"/>
      <c r="T78" s="12">
        <f t="shared" ref="T78:T79" si="639">S78/5</f>
        <v>0</v>
      </c>
      <c r="U78" s="12"/>
      <c r="V78" s="12">
        <f t="shared" si="564"/>
        <v>0</v>
      </c>
      <c r="W78" s="12"/>
      <c r="X78" s="12">
        <f t="shared" ref="X78:X80" si="640">W78/30</f>
        <v>0</v>
      </c>
      <c r="Y78" s="12"/>
      <c r="Z78" s="12">
        <f>Y78/10</f>
        <v>0</v>
      </c>
      <c r="AA78" s="12"/>
      <c r="AB78" s="12">
        <f>AA78/5</f>
        <v>0</v>
      </c>
      <c r="AC78" s="12"/>
      <c r="AD78" s="14">
        <f>AC78/17.5</f>
        <v>0</v>
      </c>
      <c r="AH78" s="11" t="s">
        <v>15</v>
      </c>
      <c r="AI78" s="12"/>
      <c r="AJ78" s="12">
        <f t="shared" ref="AJ78:AJ79" si="641">AI78/5</f>
        <v>0</v>
      </c>
      <c r="AK78" s="12">
        <v>2.67</v>
      </c>
      <c r="AL78" s="12">
        <f t="shared" si="565"/>
        <v>0.13350000000000001</v>
      </c>
      <c r="AM78" s="12">
        <v>2.67</v>
      </c>
      <c r="AN78" s="12">
        <f t="shared" ref="AN78:AN80" si="642">AM78/30</f>
        <v>8.8999999999999996E-2</v>
      </c>
      <c r="AO78" s="12">
        <v>2.5670000000000002</v>
      </c>
      <c r="AP78" s="12">
        <f>AO78/10</f>
        <v>0.25670000000000004</v>
      </c>
      <c r="AQ78" s="12"/>
      <c r="AR78" s="12">
        <f>AQ78/5</f>
        <v>0</v>
      </c>
      <c r="AS78" s="12"/>
      <c r="AT78" s="14">
        <f>AS78/17.5</f>
        <v>0</v>
      </c>
      <c r="AX78" s="11" t="s">
        <v>15</v>
      </c>
      <c r="AY78" s="12"/>
      <c r="AZ78" s="12">
        <f t="shared" ref="AZ78:AZ79" si="643">AY78/5</f>
        <v>0</v>
      </c>
      <c r="BA78" s="12"/>
      <c r="BB78" s="12">
        <f t="shared" si="566"/>
        <v>0</v>
      </c>
      <c r="BC78" s="12"/>
      <c r="BD78" s="12">
        <f t="shared" ref="BD78:BD80" si="644">BC78/30</f>
        <v>0</v>
      </c>
      <c r="BE78" s="12"/>
      <c r="BF78" s="12">
        <f>BE78/10</f>
        <v>0</v>
      </c>
      <c r="BG78" s="12"/>
      <c r="BH78" s="12">
        <f>BG78/5</f>
        <v>0</v>
      </c>
      <c r="BI78" s="12"/>
      <c r="BJ78" s="14">
        <f>BI78/17.5</f>
        <v>0</v>
      </c>
      <c r="BN78" s="11" t="s">
        <v>15</v>
      </c>
      <c r="BO78" s="12"/>
      <c r="BP78" s="12">
        <f t="shared" ref="BP78:BP79" si="645">BO78/5</f>
        <v>0</v>
      </c>
      <c r="BQ78" s="12"/>
      <c r="BR78" s="12">
        <f t="shared" si="567"/>
        <v>0</v>
      </c>
      <c r="BS78" s="12"/>
      <c r="BT78" s="12">
        <f t="shared" ref="BT78:BT80" si="646">BS78/30</f>
        <v>0</v>
      </c>
      <c r="BU78" s="12"/>
      <c r="BV78" s="12">
        <f>BU78/10</f>
        <v>0</v>
      </c>
      <c r="BW78" s="12"/>
      <c r="BX78" s="12">
        <f>BW78/5</f>
        <v>0</v>
      </c>
      <c r="BY78" s="12"/>
      <c r="BZ78" s="14">
        <f>BY78/17.5</f>
        <v>0</v>
      </c>
      <c r="CC78" s="11" t="s">
        <v>15</v>
      </c>
      <c r="CD78" s="12"/>
      <c r="CE78" s="12">
        <f t="shared" ref="CE78:CE79" si="647">CD78/5</f>
        <v>0</v>
      </c>
      <c r="CF78" s="12"/>
      <c r="CG78" s="12">
        <f t="shared" si="568"/>
        <v>0</v>
      </c>
      <c r="CH78" s="12"/>
      <c r="CI78" s="12">
        <f t="shared" ref="CI78:CI80" si="648">CH78/30</f>
        <v>0</v>
      </c>
      <c r="CJ78" s="12"/>
      <c r="CK78" s="12">
        <f>CJ78/10</f>
        <v>0</v>
      </c>
      <c r="CL78" s="12"/>
      <c r="CM78" s="12">
        <f>CL78/5</f>
        <v>0</v>
      </c>
      <c r="CN78" s="12"/>
      <c r="CO78" s="14">
        <f>CN78/17.5</f>
        <v>0</v>
      </c>
      <c r="CR78" s="11" t="s">
        <v>15</v>
      </c>
      <c r="CS78" s="12">
        <f t="shared" si="526"/>
        <v>0</v>
      </c>
      <c r="CT78" s="12">
        <f t="shared" ref="CT78:CT79" si="649">CS78/5</f>
        <v>0</v>
      </c>
      <c r="CU78" s="12">
        <f t="shared" si="527"/>
        <v>2.67</v>
      </c>
      <c r="CV78" s="12">
        <f t="shared" si="569"/>
        <v>0.13350000000000001</v>
      </c>
      <c r="CW78" s="12">
        <f t="shared" si="634"/>
        <v>2.67</v>
      </c>
      <c r="CX78" s="12">
        <f t="shared" ref="CX78:CX80" si="650">CW78/30</f>
        <v>8.8999999999999996E-2</v>
      </c>
      <c r="CY78" s="12">
        <f t="shared" si="528"/>
        <v>2.5670000000000002</v>
      </c>
      <c r="CZ78" s="12">
        <f>CY78/10</f>
        <v>0.25670000000000004</v>
      </c>
      <c r="DA78" s="12">
        <f t="shared" si="529"/>
        <v>0</v>
      </c>
      <c r="DB78" s="12">
        <f>DA78/5</f>
        <v>0</v>
      </c>
      <c r="DC78" s="12">
        <f t="shared" si="530"/>
        <v>0</v>
      </c>
      <c r="DD78" s="14">
        <f>DC78/17.5</f>
        <v>0</v>
      </c>
      <c r="DG78" s="11" t="s">
        <v>15</v>
      </c>
      <c r="DH78" s="12"/>
      <c r="DI78" s="12">
        <f t="shared" ref="DI78:DI79" si="651">DH78/5</f>
        <v>0</v>
      </c>
      <c r="DJ78" s="12">
        <v>27.896999999999998</v>
      </c>
      <c r="DK78" s="12">
        <f t="shared" si="570"/>
        <v>1.3948499999999999</v>
      </c>
      <c r="DL78" s="12">
        <v>27.896999999999998</v>
      </c>
      <c r="DM78" s="12">
        <f t="shared" ref="DM78:DM80" si="652">DL78/30</f>
        <v>0.92989999999999995</v>
      </c>
      <c r="DN78" s="12">
        <v>42.081000000000003</v>
      </c>
      <c r="DO78" s="12">
        <f>DN78/10</f>
        <v>4.2081</v>
      </c>
      <c r="DP78" s="12">
        <v>21.282</v>
      </c>
      <c r="DQ78" s="12">
        <f>DP78/5</f>
        <v>4.2564000000000002</v>
      </c>
      <c r="DR78" s="12">
        <v>7.0940000000000003</v>
      </c>
      <c r="DS78" s="14">
        <f>DR78/17.5</f>
        <v>0.4053714285714286</v>
      </c>
      <c r="DV78" s="11" t="s">
        <v>15</v>
      </c>
      <c r="DW78" s="12"/>
      <c r="DX78" s="12">
        <f t="shared" ref="DX78:DX79" si="653">DW78/5</f>
        <v>0</v>
      </c>
      <c r="DY78" s="12"/>
      <c r="DZ78" s="12">
        <f t="shared" si="571"/>
        <v>0</v>
      </c>
      <c r="EA78" s="12"/>
      <c r="EB78" s="12">
        <f t="shared" ref="EB78:EB80" si="654">EA78/30</f>
        <v>0</v>
      </c>
      <c r="EC78" s="12">
        <v>17.021999999999998</v>
      </c>
      <c r="ED78" s="12">
        <f>EC78/10</f>
        <v>1.7021999999999999</v>
      </c>
      <c r="EE78" s="12">
        <v>33.418999999999997</v>
      </c>
      <c r="EF78" s="12">
        <f>EE78/5</f>
        <v>6.6837999999999997</v>
      </c>
      <c r="EG78" s="12">
        <v>0.38800000000000001</v>
      </c>
      <c r="EH78" s="14">
        <f>EG78/17.5</f>
        <v>2.2171428571428571E-2</v>
      </c>
      <c r="EK78" s="11" t="s">
        <v>15</v>
      </c>
      <c r="EL78" s="12"/>
      <c r="EM78" s="12">
        <f t="shared" ref="EM78:EM79" si="655">EL78/5</f>
        <v>0</v>
      </c>
      <c r="EN78" s="12"/>
      <c r="EO78" s="12">
        <f t="shared" si="572"/>
        <v>0</v>
      </c>
      <c r="EP78" s="12"/>
      <c r="EQ78" s="12">
        <f t="shared" ref="EQ78:EQ80" si="656">EP78/30</f>
        <v>0</v>
      </c>
      <c r="ER78" s="12"/>
      <c r="ES78" s="12">
        <f>ER78/10</f>
        <v>0</v>
      </c>
      <c r="ET78" s="12"/>
      <c r="EU78" s="12">
        <f>ET78/5</f>
        <v>0</v>
      </c>
      <c r="EV78" s="12">
        <v>4.6994999999999996</v>
      </c>
      <c r="EW78" s="14">
        <f>EV78/17.5</f>
        <v>0.26854285714285714</v>
      </c>
      <c r="EZ78" s="11" t="s">
        <v>15</v>
      </c>
      <c r="FA78" s="12"/>
      <c r="FB78" s="12">
        <f t="shared" ref="FB78:FB79" si="657">FA78/5</f>
        <v>0</v>
      </c>
      <c r="FC78" s="12"/>
      <c r="FD78" s="12">
        <f t="shared" si="573"/>
        <v>0</v>
      </c>
      <c r="FE78" s="12"/>
      <c r="FF78" s="12">
        <f t="shared" ref="FF78:FF80" si="658">FE78/30</f>
        <v>0</v>
      </c>
      <c r="FG78" s="12"/>
      <c r="FH78" s="12">
        <f>FG78/10</f>
        <v>0</v>
      </c>
      <c r="FI78" s="12"/>
      <c r="FJ78" s="12">
        <f>FI78/5</f>
        <v>0</v>
      </c>
      <c r="FK78" s="12"/>
      <c r="FL78" s="14">
        <f>FK78/17.5</f>
        <v>0</v>
      </c>
      <c r="FO78" s="11" t="s">
        <v>15</v>
      </c>
      <c r="FP78" s="12"/>
      <c r="FQ78" s="12">
        <f t="shared" ref="FQ78:FQ79" si="659">FP78/5</f>
        <v>0</v>
      </c>
      <c r="FR78" s="12"/>
      <c r="FS78" s="12">
        <f t="shared" si="574"/>
        <v>0</v>
      </c>
      <c r="FT78" s="12"/>
      <c r="FU78" s="12">
        <f t="shared" ref="FU78:FU80" si="660">FT78/30</f>
        <v>0</v>
      </c>
      <c r="FV78" s="12"/>
      <c r="FW78" s="12">
        <f>FV78/10</f>
        <v>0</v>
      </c>
      <c r="FX78" s="12"/>
      <c r="FY78" s="12">
        <f>FX78/5</f>
        <v>0</v>
      </c>
      <c r="FZ78" s="12"/>
      <c r="GA78" s="14">
        <f>FZ78/17.5</f>
        <v>0</v>
      </c>
      <c r="GD78" s="11" t="s">
        <v>15</v>
      </c>
      <c r="GE78" s="12">
        <f t="shared" si="531"/>
        <v>0</v>
      </c>
      <c r="GF78" s="12">
        <f t="shared" ref="GF78:GF79" si="661">GE78/5</f>
        <v>0</v>
      </c>
      <c r="GG78" s="12">
        <f t="shared" si="532"/>
        <v>27.896999999999998</v>
      </c>
      <c r="GH78" s="12">
        <f t="shared" si="575"/>
        <v>1.3948499999999999</v>
      </c>
      <c r="GI78" s="12">
        <f t="shared" si="635"/>
        <v>27.896999999999998</v>
      </c>
      <c r="GJ78" s="12">
        <f t="shared" ref="GJ78:GJ80" si="662">GI78/30</f>
        <v>0.92989999999999995</v>
      </c>
      <c r="GK78" s="12">
        <f t="shared" si="533"/>
        <v>59.103000000000002</v>
      </c>
      <c r="GL78" s="12">
        <f>GK78/10</f>
        <v>5.9103000000000003</v>
      </c>
      <c r="GM78" s="12">
        <f t="shared" si="534"/>
        <v>54.700999999999993</v>
      </c>
      <c r="GN78" s="12">
        <f>GM78/5</f>
        <v>10.940199999999999</v>
      </c>
      <c r="GO78" s="12">
        <f t="shared" si="535"/>
        <v>12.1815</v>
      </c>
      <c r="GP78" s="14">
        <f>GO78/17.5</f>
        <v>0.69608571428571431</v>
      </c>
      <c r="GT78" s="11" t="s">
        <v>15</v>
      </c>
      <c r="GU78" s="12">
        <f t="shared" si="536"/>
        <v>0</v>
      </c>
      <c r="GV78" s="12">
        <f t="shared" ref="GV78:GV79" si="663">GU78/5</f>
        <v>0</v>
      </c>
      <c r="GW78" s="12">
        <f t="shared" si="537"/>
        <v>30.567</v>
      </c>
      <c r="GX78" s="12">
        <f t="shared" si="576"/>
        <v>1.5283500000000001</v>
      </c>
      <c r="GY78" s="12">
        <f t="shared" si="636"/>
        <v>30.567</v>
      </c>
      <c r="GZ78" s="12">
        <f t="shared" ref="GZ78:GZ80" si="664">GY78/30</f>
        <v>1.0188999999999999</v>
      </c>
      <c r="HA78" s="12">
        <f t="shared" si="538"/>
        <v>61.67</v>
      </c>
      <c r="HB78" s="12">
        <f>HA78/10</f>
        <v>6.1669999999999998</v>
      </c>
      <c r="HC78" s="12">
        <f t="shared" si="539"/>
        <v>54.700999999999993</v>
      </c>
      <c r="HD78" s="12">
        <f>HC78/5</f>
        <v>10.940199999999999</v>
      </c>
      <c r="HE78" s="12">
        <f t="shared" si="540"/>
        <v>12.1815</v>
      </c>
      <c r="HF78" s="14">
        <f>HE78/17.5</f>
        <v>0.69608571428571431</v>
      </c>
      <c r="HI78" s="11" t="s">
        <v>15</v>
      </c>
      <c r="HJ78" s="12"/>
      <c r="HK78" s="12">
        <f t="shared" ref="HK78:HK79" si="665">HJ78/5</f>
        <v>0</v>
      </c>
      <c r="HL78" s="12"/>
      <c r="HM78" s="12">
        <f t="shared" si="577"/>
        <v>0</v>
      </c>
      <c r="HN78" s="12">
        <v>29.271000000000001</v>
      </c>
      <c r="HO78" s="12">
        <f t="shared" ref="HO78:HO80" si="666">HN78/30</f>
        <v>0.97570000000000001</v>
      </c>
      <c r="HP78" s="12">
        <v>39.029000000000003</v>
      </c>
      <c r="HQ78" s="12">
        <f>HP78/10</f>
        <v>3.9029000000000003</v>
      </c>
      <c r="HR78" s="12"/>
      <c r="HS78" s="12">
        <f>HR78/5</f>
        <v>0</v>
      </c>
      <c r="HT78" s="12"/>
      <c r="HU78" s="14">
        <f>HT78/17.5</f>
        <v>0</v>
      </c>
      <c r="HY78" s="11" t="s">
        <v>15</v>
      </c>
      <c r="HZ78" s="12"/>
      <c r="IA78" s="12">
        <f t="shared" ref="IA78:IA79" si="667">HZ78/5</f>
        <v>0</v>
      </c>
      <c r="IB78" s="12"/>
      <c r="IC78" s="12">
        <f t="shared" si="578"/>
        <v>0</v>
      </c>
      <c r="ID78" s="12"/>
      <c r="IE78" s="12">
        <f t="shared" ref="IE78:IE80" si="668">ID78/30</f>
        <v>0</v>
      </c>
      <c r="IF78" s="12"/>
      <c r="IG78" s="12">
        <f>IF78/10</f>
        <v>0</v>
      </c>
      <c r="IH78" s="12"/>
      <c r="II78" s="12">
        <f>IH78/5</f>
        <v>0</v>
      </c>
      <c r="IJ78" s="12"/>
      <c r="IK78" s="14">
        <f>IJ78/17.5</f>
        <v>0</v>
      </c>
      <c r="IO78" s="11" t="s">
        <v>15</v>
      </c>
      <c r="IP78" s="12"/>
      <c r="IQ78" s="12">
        <f t="shared" ref="IQ78:IQ79" si="669">IP78/5</f>
        <v>0</v>
      </c>
      <c r="IR78" s="12"/>
      <c r="IS78" s="12">
        <f t="shared" si="579"/>
        <v>0</v>
      </c>
      <c r="IT78" s="12"/>
      <c r="IU78" s="12">
        <f t="shared" ref="IU78:IU80" si="670">IT78/30</f>
        <v>0</v>
      </c>
      <c r="IV78" s="12"/>
      <c r="IW78" s="12">
        <f>IV78/10</f>
        <v>0</v>
      </c>
      <c r="IX78" s="12"/>
      <c r="IY78" s="12">
        <f>IX78/5</f>
        <v>0</v>
      </c>
      <c r="IZ78" s="12"/>
      <c r="JA78" s="14">
        <f>IZ78/17.5</f>
        <v>0</v>
      </c>
      <c r="JE78" s="11" t="s">
        <v>15</v>
      </c>
      <c r="JF78" s="12"/>
      <c r="JG78" s="12">
        <f t="shared" ref="JG78:JG79" si="671">JF78/5</f>
        <v>0</v>
      </c>
      <c r="JH78" s="12"/>
      <c r="JI78" s="12">
        <f t="shared" si="580"/>
        <v>0</v>
      </c>
      <c r="JJ78" s="12"/>
      <c r="JK78" s="12">
        <f t="shared" ref="JK78:JK80" si="672">JJ78/30</f>
        <v>0</v>
      </c>
      <c r="JL78" s="12"/>
      <c r="JM78" s="12">
        <f>JL78/10</f>
        <v>0</v>
      </c>
      <c r="JN78" s="12"/>
      <c r="JO78" s="12">
        <f>JN78/5</f>
        <v>0</v>
      </c>
      <c r="JP78" s="12"/>
      <c r="JQ78" s="14">
        <f>JP78/17.5</f>
        <v>0</v>
      </c>
      <c r="JT78" s="11" t="s">
        <v>15</v>
      </c>
      <c r="JU78" s="12"/>
      <c r="JV78" s="12">
        <f t="shared" ref="JV78:JV79" si="673">JU78/5</f>
        <v>0</v>
      </c>
      <c r="JW78" s="12"/>
      <c r="JX78" s="12">
        <f t="shared" si="581"/>
        <v>0</v>
      </c>
      <c r="JY78" s="12"/>
      <c r="JZ78" s="12">
        <f t="shared" ref="JZ78:JZ80" si="674">JY78/30</f>
        <v>0</v>
      </c>
      <c r="KA78" s="12"/>
      <c r="KB78" s="12">
        <f>KA78/10</f>
        <v>0</v>
      </c>
      <c r="KC78" s="12"/>
      <c r="KD78" s="12">
        <f>KC78/5</f>
        <v>0</v>
      </c>
      <c r="KE78" s="12"/>
      <c r="KF78" s="14">
        <f>KE78/17.5</f>
        <v>0</v>
      </c>
      <c r="KI78" s="11" t="s">
        <v>15</v>
      </c>
      <c r="KJ78" s="12"/>
      <c r="KK78" s="12">
        <f t="shared" ref="KK78:KK79" si="675">KJ78/5</f>
        <v>0</v>
      </c>
      <c r="KL78" s="12"/>
      <c r="KM78" s="12">
        <f t="shared" si="582"/>
        <v>0</v>
      </c>
      <c r="KN78" s="12"/>
      <c r="KO78" s="12">
        <f t="shared" ref="KO78:KO80" si="676">KN78/30</f>
        <v>0</v>
      </c>
      <c r="KP78" s="12"/>
      <c r="KQ78" s="12">
        <f>KP78/10</f>
        <v>0</v>
      </c>
      <c r="KR78" s="12"/>
      <c r="KS78" s="12">
        <f>KR78/5</f>
        <v>0</v>
      </c>
      <c r="KT78" s="12"/>
      <c r="KU78" s="14">
        <f>KT78/17.5</f>
        <v>0</v>
      </c>
      <c r="KX78" s="11" t="s">
        <v>15</v>
      </c>
      <c r="KY78" s="12">
        <f t="shared" si="541"/>
        <v>0</v>
      </c>
      <c r="KZ78" s="12">
        <f t="shared" ref="KZ78:KZ79" si="677">KY78/5</f>
        <v>0</v>
      </c>
      <c r="LA78" s="12">
        <f t="shared" si="542"/>
        <v>0</v>
      </c>
      <c r="LB78" s="12">
        <f t="shared" si="583"/>
        <v>0</v>
      </c>
      <c r="LC78" s="12">
        <f t="shared" si="637"/>
        <v>29.271000000000001</v>
      </c>
      <c r="LD78" s="12">
        <f t="shared" ref="LD78:LD80" si="678">LC78/30</f>
        <v>0.97570000000000001</v>
      </c>
      <c r="LE78" s="12">
        <f t="shared" si="543"/>
        <v>39.029000000000003</v>
      </c>
      <c r="LF78" s="12">
        <f>LE78/10</f>
        <v>3.9029000000000003</v>
      </c>
      <c r="LG78" s="12">
        <f t="shared" si="544"/>
        <v>0</v>
      </c>
      <c r="LH78" s="12">
        <f>LG78/5</f>
        <v>0</v>
      </c>
      <c r="LI78" s="12">
        <f t="shared" si="545"/>
        <v>0</v>
      </c>
      <c r="LJ78" s="14">
        <f>LI78/17.5</f>
        <v>0</v>
      </c>
      <c r="LN78" s="11" t="s">
        <v>15</v>
      </c>
      <c r="LO78" s="12">
        <f t="shared" si="546"/>
        <v>0</v>
      </c>
      <c r="LP78" s="12">
        <f t="shared" ref="LP78:LP79" si="679">LO78/5</f>
        <v>0</v>
      </c>
      <c r="LQ78" s="12">
        <f t="shared" si="547"/>
        <v>30.567</v>
      </c>
      <c r="LR78" s="12">
        <f t="shared" si="584"/>
        <v>1.5283500000000001</v>
      </c>
      <c r="LS78" s="12">
        <f t="shared" si="638"/>
        <v>59.838000000000001</v>
      </c>
      <c r="LT78" s="12">
        <f t="shared" ref="LT78:LT80" si="680">LS78/30</f>
        <v>1.9945999999999999</v>
      </c>
      <c r="LU78" s="12">
        <f t="shared" si="548"/>
        <v>100.69900000000001</v>
      </c>
      <c r="LV78" s="12">
        <f>LU78/10</f>
        <v>10.069900000000001</v>
      </c>
      <c r="LW78" s="12">
        <f t="shared" si="549"/>
        <v>54.700999999999993</v>
      </c>
      <c r="LX78" s="12">
        <f>LW78/5</f>
        <v>10.940199999999999</v>
      </c>
      <c r="LY78" s="12">
        <f t="shared" si="550"/>
        <v>12.1815</v>
      </c>
      <c r="LZ78" s="14">
        <f>LY78/17.5</f>
        <v>0.69608571428571431</v>
      </c>
      <c r="MC78" s="11" t="s">
        <v>15</v>
      </c>
      <c r="MD78" s="57"/>
      <c r="ME78" s="12">
        <f t="shared" ref="ME78:ME79" si="681">MD78/5</f>
        <v>0</v>
      </c>
      <c r="MF78" s="12"/>
      <c r="MG78" s="12">
        <f t="shared" si="585"/>
        <v>0</v>
      </c>
      <c r="MH78" s="12"/>
      <c r="MI78" s="12">
        <f t="shared" ref="MI78:MI80" si="682">MH78/30</f>
        <v>0</v>
      </c>
      <c r="MJ78" s="12"/>
      <c r="MK78" s="12">
        <f>MJ78/10</f>
        <v>0</v>
      </c>
      <c r="ML78" s="12"/>
      <c r="MM78" s="12">
        <f>ML78/5</f>
        <v>0</v>
      </c>
      <c r="MN78" s="12"/>
      <c r="MO78" s="14">
        <f>MN78/17.5</f>
        <v>0</v>
      </c>
      <c r="MS78" s="11" t="s">
        <v>15</v>
      </c>
      <c r="MT78" s="12"/>
      <c r="MU78" s="12">
        <f t="shared" ref="MU78:MU79" si="683">MT78/5</f>
        <v>0</v>
      </c>
      <c r="MV78" s="12"/>
      <c r="MW78" s="12">
        <f t="shared" si="586"/>
        <v>0</v>
      </c>
      <c r="MX78" s="12"/>
      <c r="MY78" s="12">
        <f t="shared" ref="MY78:MY80" si="684">MX78/30</f>
        <v>0</v>
      </c>
      <c r="MZ78" s="12"/>
      <c r="NA78" s="12">
        <f>MZ78/10</f>
        <v>0</v>
      </c>
      <c r="NB78" s="56"/>
      <c r="NC78" s="12">
        <f>NB78/5</f>
        <v>0</v>
      </c>
      <c r="ND78" s="12"/>
      <c r="NE78" s="14">
        <f>ND78/17.5</f>
        <v>0</v>
      </c>
      <c r="NI78" s="11" t="s">
        <v>15</v>
      </c>
      <c r="NJ78" s="12"/>
      <c r="NK78" s="12">
        <f t="shared" ref="NK78:NK79" si="685">NJ78/5</f>
        <v>0</v>
      </c>
      <c r="NL78" s="12"/>
      <c r="NM78" s="12">
        <f t="shared" si="587"/>
        <v>0</v>
      </c>
      <c r="NN78" s="12"/>
      <c r="NO78" s="12">
        <f t="shared" ref="NO78:NO80" si="686">NN78/30</f>
        <v>0</v>
      </c>
      <c r="NP78" s="12"/>
      <c r="NQ78" s="12">
        <f>NP78/10</f>
        <v>0</v>
      </c>
      <c r="NR78" s="12"/>
      <c r="NS78" s="12">
        <f>NR78/5</f>
        <v>0</v>
      </c>
      <c r="NT78" s="12"/>
      <c r="NU78" s="14">
        <f>NT78/17.5</f>
        <v>0</v>
      </c>
      <c r="NY78" s="11" t="s">
        <v>15</v>
      </c>
      <c r="NZ78" s="12"/>
      <c r="OA78" s="12">
        <f t="shared" ref="OA78:OA79" si="687">NZ78/5</f>
        <v>0</v>
      </c>
      <c r="OB78" s="12"/>
      <c r="OC78" s="12">
        <f t="shared" si="588"/>
        <v>0</v>
      </c>
      <c r="OD78" s="12"/>
      <c r="OE78" s="12">
        <f t="shared" ref="OE78:OE80" si="688">OD78/30</f>
        <v>0</v>
      </c>
      <c r="OF78" s="12"/>
      <c r="OG78" s="12">
        <f>OF78/10</f>
        <v>0</v>
      </c>
      <c r="OH78" s="12"/>
      <c r="OI78" s="12">
        <f>OH78/5</f>
        <v>0</v>
      </c>
      <c r="OJ78" s="12"/>
      <c r="OK78" s="14">
        <f>OJ78/17.5</f>
        <v>0</v>
      </c>
      <c r="ON78" s="11" t="s">
        <v>15</v>
      </c>
      <c r="OO78" s="12"/>
      <c r="OP78" s="12">
        <f t="shared" ref="OP78:OP79" si="689">OO78/5</f>
        <v>0</v>
      </c>
      <c r="OQ78" s="12"/>
      <c r="OR78" s="12">
        <f t="shared" si="589"/>
        <v>0</v>
      </c>
      <c r="OS78" s="12"/>
      <c r="OT78" s="12">
        <f t="shared" ref="OT78:OT80" si="690">OS78/30</f>
        <v>0</v>
      </c>
      <c r="OU78" s="12"/>
      <c r="OV78" s="12">
        <f>OU78/10</f>
        <v>0</v>
      </c>
      <c r="OW78" s="12"/>
      <c r="OX78" s="12">
        <f>OW78/5</f>
        <v>0</v>
      </c>
      <c r="OY78" s="12"/>
      <c r="OZ78" s="14">
        <f>OY78/17.5</f>
        <v>0</v>
      </c>
      <c r="PE78" s="11" t="s">
        <v>15</v>
      </c>
      <c r="PF78" s="12">
        <f t="shared" si="551"/>
        <v>0</v>
      </c>
      <c r="PG78" s="12">
        <f t="shared" ref="PG78:PG79" si="691">PF78/5</f>
        <v>0</v>
      </c>
      <c r="PH78" s="12">
        <f t="shared" si="552"/>
        <v>0</v>
      </c>
      <c r="PI78" s="12">
        <f t="shared" si="590"/>
        <v>0</v>
      </c>
      <c r="PJ78" s="12">
        <f t="shared" si="553"/>
        <v>0</v>
      </c>
      <c r="PK78" s="12">
        <f t="shared" ref="PK78:PK80" si="692">PJ78/30</f>
        <v>0</v>
      </c>
      <c r="PL78" s="12">
        <f t="shared" si="515"/>
        <v>0</v>
      </c>
      <c r="PM78" s="12">
        <f>PL78/10</f>
        <v>0</v>
      </c>
      <c r="PN78" s="12">
        <f t="shared" si="516"/>
        <v>0</v>
      </c>
      <c r="PO78" s="12">
        <f>PN78/5</f>
        <v>0</v>
      </c>
      <c r="PP78" s="12">
        <f t="shared" si="517"/>
        <v>0</v>
      </c>
      <c r="PQ78" s="14">
        <f>PP78/17.5</f>
        <v>0</v>
      </c>
      <c r="PT78" s="11" t="s">
        <v>15</v>
      </c>
      <c r="PU78" s="12">
        <f t="shared" si="554"/>
        <v>0</v>
      </c>
      <c r="PV78" s="12">
        <f>PU78/4.5</f>
        <v>0</v>
      </c>
      <c r="PW78" s="12">
        <f t="shared" si="555"/>
        <v>30.567</v>
      </c>
      <c r="PX78" s="12">
        <f t="shared" si="591"/>
        <v>1.5283500000000001</v>
      </c>
      <c r="PY78" s="12">
        <f t="shared" si="556"/>
        <v>59.838000000000001</v>
      </c>
      <c r="PZ78" s="12">
        <f t="shared" ref="PZ78:PZ80" si="693">PY78/30</f>
        <v>1.9945999999999999</v>
      </c>
      <c r="QA78" s="12">
        <f t="shared" si="557"/>
        <v>100.69900000000001</v>
      </c>
      <c r="QB78" s="12">
        <f>QA78/10</f>
        <v>10.069900000000001</v>
      </c>
      <c r="QC78" s="12">
        <f t="shared" si="558"/>
        <v>54.700999999999993</v>
      </c>
      <c r="QD78" s="12">
        <f>QC78/4</f>
        <v>13.675249999999998</v>
      </c>
      <c r="QE78" s="12">
        <f t="shared" si="559"/>
        <v>12.1815</v>
      </c>
      <c r="QF78" s="14">
        <f>QE78/17.5</f>
        <v>0.69608571428571431</v>
      </c>
      <c r="QI78" s="11" t="s">
        <v>15</v>
      </c>
      <c r="QJ78" s="12"/>
      <c r="QK78" s="12">
        <f t="shared" ref="QK78:QK79" si="694">QJ78/5</f>
        <v>0</v>
      </c>
      <c r="QL78" s="12"/>
      <c r="QM78" s="12">
        <f t="shared" si="592"/>
        <v>0</v>
      </c>
      <c r="QN78" s="12"/>
      <c r="QO78" s="12">
        <f t="shared" ref="QO78:QO80" si="695">QN78/30</f>
        <v>0</v>
      </c>
      <c r="QP78" s="12"/>
      <c r="QQ78" s="12">
        <f>QP78/10</f>
        <v>0</v>
      </c>
      <c r="QR78" s="12"/>
      <c r="QS78" s="12">
        <f>QR78/5</f>
        <v>0</v>
      </c>
      <c r="QT78" s="12"/>
      <c r="QU78" s="14">
        <f>QT78/17.5</f>
        <v>0</v>
      </c>
      <c r="QX78" s="11" t="s">
        <v>15</v>
      </c>
      <c r="QY78" s="12"/>
      <c r="QZ78" s="12">
        <f t="shared" ref="QZ78:QZ79" si="696">QY78/5</f>
        <v>0</v>
      </c>
      <c r="RA78" s="12"/>
      <c r="RB78" s="12">
        <f t="shared" si="593"/>
        <v>0</v>
      </c>
      <c r="RC78" s="12"/>
      <c r="RD78" s="12">
        <f t="shared" ref="RD78:RD80" si="697">RC78/30</f>
        <v>0</v>
      </c>
      <c r="RE78" s="12"/>
      <c r="RF78" s="12">
        <f>RE78/10</f>
        <v>0</v>
      </c>
      <c r="RG78" s="12"/>
      <c r="RH78" s="12">
        <f>RG78/5</f>
        <v>0</v>
      </c>
      <c r="RI78" s="12"/>
      <c r="RJ78" s="14">
        <f>RI78/17.5</f>
        <v>0</v>
      </c>
      <c r="RM78" s="11" t="s">
        <v>15</v>
      </c>
      <c r="RN78" s="12"/>
      <c r="RO78" s="12">
        <f t="shared" ref="RO78:RO79" si="698">RN78/5</f>
        <v>0</v>
      </c>
      <c r="RP78" s="12"/>
      <c r="RQ78" s="12">
        <f t="shared" si="594"/>
        <v>0</v>
      </c>
      <c r="RR78" s="12"/>
      <c r="RS78" s="12">
        <f t="shared" ref="RS78:RS80" si="699">RR78/30</f>
        <v>0</v>
      </c>
      <c r="RT78" s="12"/>
      <c r="RU78" s="12">
        <f>RT78/10</f>
        <v>0</v>
      </c>
      <c r="RV78" s="12"/>
      <c r="RW78" s="12">
        <f>RV78/5</f>
        <v>0</v>
      </c>
      <c r="RX78" s="12"/>
      <c r="RY78" s="14">
        <f>RX78/17.5</f>
        <v>0</v>
      </c>
      <c r="SB78" s="11" t="s">
        <v>15</v>
      </c>
      <c r="SC78" s="12"/>
      <c r="SD78" s="12">
        <f t="shared" ref="SD78:SD79" si="700">SC78/5</f>
        <v>0</v>
      </c>
      <c r="SE78" s="12"/>
      <c r="SF78" s="12">
        <f t="shared" si="595"/>
        <v>0</v>
      </c>
      <c r="SG78" s="12"/>
      <c r="SH78" s="12">
        <f t="shared" ref="SH78:SH80" si="701">SG78/30</f>
        <v>0</v>
      </c>
      <c r="SI78" s="12"/>
      <c r="SJ78" s="12">
        <f>SI78/10</f>
        <v>0</v>
      </c>
      <c r="SK78" s="12"/>
      <c r="SL78" s="12">
        <f>SK78/5</f>
        <v>0</v>
      </c>
      <c r="SM78" s="12"/>
      <c r="SN78" s="14">
        <f>SM78/17.5</f>
        <v>0</v>
      </c>
      <c r="SQ78" s="11" t="s">
        <v>15</v>
      </c>
      <c r="SR78" s="12"/>
      <c r="SS78" s="12">
        <f t="shared" ref="SS78:SS79" si="702">SR78/5</f>
        <v>0</v>
      </c>
      <c r="ST78" s="12"/>
      <c r="SU78" s="12">
        <f t="shared" si="596"/>
        <v>0</v>
      </c>
      <c r="SV78" s="12"/>
      <c r="SW78" s="12">
        <f t="shared" ref="SW78:SW80" si="703">SV78/30</f>
        <v>0</v>
      </c>
      <c r="SX78" s="12"/>
      <c r="SY78" s="12">
        <f>SX78/10</f>
        <v>0</v>
      </c>
      <c r="SZ78" s="12"/>
      <c r="TA78" s="12">
        <f>SZ78/5</f>
        <v>0</v>
      </c>
      <c r="TB78" s="12"/>
      <c r="TC78" s="14">
        <f>TB78/17.5</f>
        <v>0</v>
      </c>
      <c r="TH78" s="11" t="s">
        <v>15</v>
      </c>
      <c r="TI78" s="12">
        <f t="shared" si="560"/>
        <v>0</v>
      </c>
      <c r="TJ78" s="12">
        <f t="shared" ref="TJ78:TJ79" si="704">TI78/5</f>
        <v>0</v>
      </c>
      <c r="TK78" s="12">
        <f t="shared" si="561"/>
        <v>0</v>
      </c>
      <c r="TL78" s="12">
        <f t="shared" si="597"/>
        <v>0</v>
      </c>
      <c r="TM78" s="12">
        <f t="shared" si="518"/>
        <v>0</v>
      </c>
      <c r="TN78" s="12">
        <f t="shared" ref="TN78:TN80" si="705">TM78/30</f>
        <v>0</v>
      </c>
      <c r="TO78" s="12">
        <f t="shared" si="519"/>
        <v>0</v>
      </c>
      <c r="TP78" s="12">
        <f>TO78/10</f>
        <v>0</v>
      </c>
      <c r="TQ78" s="12">
        <f t="shared" si="520"/>
        <v>0</v>
      </c>
      <c r="TR78" s="12">
        <f>TQ78/5</f>
        <v>0</v>
      </c>
      <c r="TS78" s="12">
        <f t="shared" si="521"/>
        <v>0</v>
      </c>
      <c r="TT78" s="14">
        <f>TS78/17.5</f>
        <v>0</v>
      </c>
      <c r="TW78" s="11" t="s">
        <v>15</v>
      </c>
      <c r="TX78" s="12">
        <f t="shared" si="562"/>
        <v>0</v>
      </c>
      <c r="TY78" s="12">
        <f>TX78/4.5</f>
        <v>0</v>
      </c>
      <c r="TZ78" s="12">
        <f t="shared" si="563"/>
        <v>30.567</v>
      </c>
      <c r="UA78" s="12">
        <f t="shared" si="598"/>
        <v>1.5283500000000001</v>
      </c>
      <c r="UB78" s="12">
        <f t="shared" si="522"/>
        <v>59.838000000000001</v>
      </c>
      <c r="UC78" s="12">
        <f t="shared" ref="UC78:UC80" si="706">UB78/30</f>
        <v>1.9945999999999999</v>
      </c>
      <c r="UD78" s="12">
        <f t="shared" si="523"/>
        <v>100.69900000000001</v>
      </c>
      <c r="UE78" s="12">
        <f>UD78/10</f>
        <v>10.069900000000001</v>
      </c>
      <c r="UF78" s="12">
        <f t="shared" si="524"/>
        <v>54.700999999999993</v>
      </c>
      <c r="UG78" s="12">
        <f>UF78/4</f>
        <v>13.675249999999998</v>
      </c>
      <c r="UH78" s="12">
        <f t="shared" si="525"/>
        <v>12.1815</v>
      </c>
      <c r="UI78" s="14">
        <f>UH78/17.5</f>
        <v>0.69608571428571431</v>
      </c>
    </row>
    <row r="79" spans="18:555" x14ac:dyDescent="0.25">
      <c r="R79" s="11" t="s">
        <v>16</v>
      </c>
      <c r="S79" s="12"/>
      <c r="T79" s="12">
        <f t="shared" si="639"/>
        <v>0</v>
      </c>
      <c r="U79" s="12"/>
      <c r="V79" s="12">
        <f t="shared" si="564"/>
        <v>0</v>
      </c>
      <c r="W79" s="12">
        <v>7.6580000000000004</v>
      </c>
      <c r="X79" s="12">
        <f t="shared" si="640"/>
        <v>0.2552666666666667</v>
      </c>
      <c r="Y79" s="12"/>
      <c r="Z79" s="12">
        <f>Y79/8</f>
        <v>0</v>
      </c>
      <c r="AA79" s="12">
        <v>15.516</v>
      </c>
      <c r="AB79" s="12">
        <f>AA79/1.5</f>
        <v>10.343999999999999</v>
      </c>
      <c r="AC79" s="12"/>
      <c r="AD79" s="14">
        <f>AC79/17.5</f>
        <v>0</v>
      </c>
      <c r="AH79" s="11" t="s">
        <v>16</v>
      </c>
      <c r="AI79" s="12"/>
      <c r="AJ79" s="12">
        <f t="shared" si="641"/>
        <v>0</v>
      </c>
      <c r="AK79" s="12"/>
      <c r="AL79" s="12">
        <f t="shared" si="565"/>
        <v>0</v>
      </c>
      <c r="AM79" s="12">
        <v>14.196</v>
      </c>
      <c r="AN79" s="12">
        <f t="shared" si="642"/>
        <v>0.47320000000000001</v>
      </c>
      <c r="AO79" s="12">
        <v>72.741</v>
      </c>
      <c r="AP79" s="12">
        <f>AO79/8</f>
        <v>9.092625</v>
      </c>
      <c r="AQ79" s="12">
        <v>22.282</v>
      </c>
      <c r="AR79" s="12">
        <f>AQ79/1.5</f>
        <v>14.854666666666667</v>
      </c>
      <c r="AS79" s="12">
        <v>11.146000000000001</v>
      </c>
      <c r="AT79" s="14">
        <f>AS79/17.5</f>
        <v>0.63691428571428577</v>
      </c>
      <c r="AX79" s="11" t="s">
        <v>16</v>
      </c>
      <c r="AY79" s="12"/>
      <c r="AZ79" s="12">
        <f t="shared" si="643"/>
        <v>0</v>
      </c>
      <c r="BA79" s="12"/>
      <c r="BB79" s="12">
        <f t="shared" si="566"/>
        <v>0</v>
      </c>
      <c r="BC79" s="12"/>
      <c r="BD79" s="12">
        <f t="shared" si="644"/>
        <v>0</v>
      </c>
      <c r="BE79" s="12"/>
      <c r="BF79" s="12">
        <f>BE79/8</f>
        <v>0</v>
      </c>
      <c r="BG79" s="12"/>
      <c r="BH79" s="12">
        <f>BG79/1.5</f>
        <v>0</v>
      </c>
      <c r="BI79" s="12"/>
      <c r="BJ79" s="14">
        <f>BI79/17.5</f>
        <v>0</v>
      </c>
      <c r="BN79" s="11" t="s">
        <v>16</v>
      </c>
      <c r="BO79" s="12"/>
      <c r="BP79" s="12">
        <f t="shared" si="645"/>
        <v>0</v>
      </c>
      <c r="BQ79" s="12"/>
      <c r="BR79" s="12">
        <f t="shared" si="567"/>
        <v>0</v>
      </c>
      <c r="BS79" s="12"/>
      <c r="BT79" s="12">
        <f t="shared" si="646"/>
        <v>0</v>
      </c>
      <c r="BU79" s="12"/>
      <c r="BV79" s="12">
        <f>BU79/8</f>
        <v>0</v>
      </c>
      <c r="BW79" s="12"/>
      <c r="BX79" s="12">
        <f>BW79/1.5</f>
        <v>0</v>
      </c>
      <c r="BY79" s="12"/>
      <c r="BZ79" s="14">
        <f>BY79/17.5</f>
        <v>0</v>
      </c>
      <c r="CC79" s="11" t="s">
        <v>16</v>
      </c>
      <c r="CD79" s="12"/>
      <c r="CE79" s="12">
        <f t="shared" si="647"/>
        <v>0</v>
      </c>
      <c r="CF79" s="12"/>
      <c r="CG79" s="12">
        <f t="shared" si="568"/>
        <v>0</v>
      </c>
      <c r="CH79" s="12"/>
      <c r="CI79" s="12">
        <f t="shared" si="648"/>
        <v>0</v>
      </c>
      <c r="CJ79" s="12"/>
      <c r="CK79" s="12">
        <f>CJ79/8</f>
        <v>0</v>
      </c>
      <c r="CL79" s="12"/>
      <c r="CM79" s="12">
        <f>CL79/1.5</f>
        <v>0</v>
      </c>
      <c r="CN79" s="12"/>
      <c r="CO79" s="14">
        <f>CN79/17.5</f>
        <v>0</v>
      </c>
      <c r="CR79" s="11" t="s">
        <v>16</v>
      </c>
      <c r="CS79" s="12">
        <f t="shared" si="526"/>
        <v>0</v>
      </c>
      <c r="CT79" s="12">
        <f t="shared" si="649"/>
        <v>0</v>
      </c>
      <c r="CU79" s="12">
        <f t="shared" si="527"/>
        <v>0</v>
      </c>
      <c r="CV79" s="12">
        <f t="shared" si="569"/>
        <v>0</v>
      </c>
      <c r="CW79" s="12">
        <f t="shared" si="634"/>
        <v>21.853999999999999</v>
      </c>
      <c r="CX79" s="12">
        <f t="shared" si="650"/>
        <v>0.7284666666666666</v>
      </c>
      <c r="CY79" s="12">
        <f t="shared" si="528"/>
        <v>72.741</v>
      </c>
      <c r="CZ79" s="12">
        <f>CY79/8</f>
        <v>9.092625</v>
      </c>
      <c r="DA79" s="12">
        <f t="shared" si="529"/>
        <v>37.798000000000002</v>
      </c>
      <c r="DB79" s="12">
        <f>DA79/1.5</f>
        <v>25.198666666666668</v>
      </c>
      <c r="DC79" s="12">
        <f t="shared" si="530"/>
        <v>11.146000000000001</v>
      </c>
      <c r="DD79" s="14">
        <f>DC79/17.5</f>
        <v>0.63691428571428577</v>
      </c>
      <c r="DG79" s="11" t="s">
        <v>16</v>
      </c>
      <c r="DH79" s="12"/>
      <c r="DI79" s="12">
        <f t="shared" si="651"/>
        <v>0</v>
      </c>
      <c r="DJ79" s="12"/>
      <c r="DK79" s="12">
        <f t="shared" si="570"/>
        <v>0</v>
      </c>
      <c r="DL79" s="12"/>
      <c r="DM79" s="12">
        <f t="shared" si="652"/>
        <v>0</v>
      </c>
      <c r="DN79" s="12"/>
      <c r="DO79" s="12">
        <f>DN79/8</f>
        <v>0</v>
      </c>
      <c r="DP79" s="12">
        <v>3.3780000000000001</v>
      </c>
      <c r="DQ79" s="12">
        <f>DP79/1.5</f>
        <v>2.2520000000000002</v>
      </c>
      <c r="DR79" s="12">
        <v>6.1665000000000001</v>
      </c>
      <c r="DS79" s="14">
        <f>DR79/17.5</f>
        <v>0.35237142857142856</v>
      </c>
      <c r="DV79" s="11" t="s">
        <v>16</v>
      </c>
      <c r="DW79" s="12">
        <v>25.991</v>
      </c>
      <c r="DX79" s="12">
        <f t="shared" si="653"/>
        <v>5.1981999999999999</v>
      </c>
      <c r="DY79" s="12">
        <v>6.4710000000000001</v>
      </c>
      <c r="DZ79" s="12">
        <f t="shared" si="571"/>
        <v>0.32355</v>
      </c>
      <c r="EA79" s="12">
        <v>6.4710000000000001</v>
      </c>
      <c r="EB79" s="12">
        <f t="shared" si="654"/>
        <v>0.2157</v>
      </c>
      <c r="EC79" s="12">
        <v>10.215</v>
      </c>
      <c r="ED79" s="12">
        <f>EC79/8</f>
        <v>1.276875</v>
      </c>
      <c r="EE79" s="12"/>
      <c r="EF79" s="12">
        <f>EE79/1.5</f>
        <v>0</v>
      </c>
      <c r="EG79" s="12"/>
      <c r="EH79" s="14">
        <f>EG79/17.5</f>
        <v>0</v>
      </c>
      <c r="EK79" s="11" t="s">
        <v>16</v>
      </c>
      <c r="EL79" s="12"/>
      <c r="EM79" s="12">
        <f t="shared" si="655"/>
        <v>0</v>
      </c>
      <c r="EN79" s="12"/>
      <c r="EO79" s="12">
        <f t="shared" si="572"/>
        <v>0</v>
      </c>
      <c r="EP79" s="12"/>
      <c r="EQ79" s="12">
        <f t="shared" si="656"/>
        <v>0</v>
      </c>
      <c r="ER79" s="12"/>
      <c r="ES79" s="12">
        <f>ER79/8</f>
        <v>0</v>
      </c>
      <c r="ET79" s="12"/>
      <c r="EU79" s="12">
        <f>ET79/1.5</f>
        <v>0</v>
      </c>
      <c r="EV79" s="12">
        <v>16.875</v>
      </c>
      <c r="EW79" s="14">
        <f>EV79/17.5</f>
        <v>0.9642857142857143</v>
      </c>
      <c r="EZ79" s="11" t="s">
        <v>16</v>
      </c>
      <c r="FA79" s="12"/>
      <c r="FB79" s="12">
        <f t="shared" si="657"/>
        <v>0</v>
      </c>
      <c r="FC79" s="12"/>
      <c r="FD79" s="12">
        <f t="shared" si="573"/>
        <v>0</v>
      </c>
      <c r="FE79" s="12"/>
      <c r="FF79" s="12">
        <f t="shared" si="658"/>
        <v>0</v>
      </c>
      <c r="FG79" s="12"/>
      <c r="FH79" s="12">
        <f>FG79/8</f>
        <v>0</v>
      </c>
      <c r="FI79" s="12"/>
      <c r="FJ79" s="12">
        <f>FI79/1.5</f>
        <v>0</v>
      </c>
      <c r="FK79" s="12"/>
      <c r="FL79" s="14">
        <f>FK79/17.5</f>
        <v>0</v>
      </c>
      <c r="FO79" s="11" t="s">
        <v>16</v>
      </c>
      <c r="FP79" s="12"/>
      <c r="FQ79" s="12">
        <f t="shared" si="659"/>
        <v>0</v>
      </c>
      <c r="FR79" s="12"/>
      <c r="FS79" s="12">
        <f t="shared" si="574"/>
        <v>0</v>
      </c>
      <c r="FT79" s="12"/>
      <c r="FU79" s="12">
        <f t="shared" si="660"/>
        <v>0</v>
      </c>
      <c r="FV79" s="12"/>
      <c r="FW79" s="12">
        <f>FV79/8</f>
        <v>0</v>
      </c>
      <c r="FX79" s="12"/>
      <c r="FY79" s="12">
        <f>FX79/1.5</f>
        <v>0</v>
      </c>
      <c r="FZ79" s="12"/>
      <c r="GA79" s="14">
        <f>FZ79/17.5</f>
        <v>0</v>
      </c>
      <c r="GD79" s="11" t="s">
        <v>16</v>
      </c>
      <c r="GE79" s="12">
        <f t="shared" si="531"/>
        <v>25.991</v>
      </c>
      <c r="GF79" s="12">
        <f t="shared" si="661"/>
        <v>5.1981999999999999</v>
      </c>
      <c r="GG79" s="12">
        <f t="shared" si="532"/>
        <v>6.4710000000000001</v>
      </c>
      <c r="GH79" s="12">
        <f t="shared" si="575"/>
        <v>0.32355</v>
      </c>
      <c r="GI79" s="12">
        <f t="shared" si="635"/>
        <v>6.4710000000000001</v>
      </c>
      <c r="GJ79" s="12">
        <f t="shared" si="662"/>
        <v>0.2157</v>
      </c>
      <c r="GK79" s="12">
        <f t="shared" si="533"/>
        <v>10.215</v>
      </c>
      <c r="GL79" s="12">
        <f>GK79/8</f>
        <v>1.276875</v>
      </c>
      <c r="GM79" s="12">
        <f t="shared" si="534"/>
        <v>3.3780000000000001</v>
      </c>
      <c r="GN79" s="12">
        <f>GM79/1.5</f>
        <v>2.2520000000000002</v>
      </c>
      <c r="GO79" s="12">
        <f t="shared" si="535"/>
        <v>23.041499999999999</v>
      </c>
      <c r="GP79" s="14">
        <f>GO79/17.5</f>
        <v>1.3166571428571427</v>
      </c>
      <c r="GT79" s="11" t="s">
        <v>16</v>
      </c>
      <c r="GU79" s="12">
        <f t="shared" si="536"/>
        <v>25.991</v>
      </c>
      <c r="GV79" s="12">
        <f t="shared" si="663"/>
        <v>5.1981999999999999</v>
      </c>
      <c r="GW79" s="12">
        <f t="shared" si="537"/>
        <v>6.4710000000000001</v>
      </c>
      <c r="GX79" s="12">
        <f t="shared" si="576"/>
        <v>0.32355</v>
      </c>
      <c r="GY79" s="12">
        <f t="shared" si="636"/>
        <v>28.324999999999999</v>
      </c>
      <c r="GZ79" s="12">
        <f t="shared" si="664"/>
        <v>0.9441666666666666</v>
      </c>
      <c r="HA79" s="12">
        <f t="shared" si="538"/>
        <v>82.956000000000003</v>
      </c>
      <c r="HB79" s="12">
        <f>HA79/8</f>
        <v>10.3695</v>
      </c>
      <c r="HC79" s="12">
        <f t="shared" si="539"/>
        <v>41.176000000000002</v>
      </c>
      <c r="HD79" s="12">
        <f>HC79/1.5</f>
        <v>27.450666666666667</v>
      </c>
      <c r="HE79" s="12">
        <f t="shared" si="540"/>
        <v>34.1875</v>
      </c>
      <c r="HF79" s="14">
        <f>HE79/17.5</f>
        <v>1.9535714285714285</v>
      </c>
      <c r="HI79" s="11" t="s">
        <v>16</v>
      </c>
      <c r="HJ79" s="12"/>
      <c r="HK79" s="12">
        <f t="shared" si="665"/>
        <v>0</v>
      </c>
      <c r="HL79" s="12">
        <f>79.253+39.6265</f>
        <v>118.87950000000001</v>
      </c>
      <c r="HM79" s="12">
        <f t="shared" si="577"/>
        <v>5.943975</v>
      </c>
      <c r="HN79" s="12">
        <v>39.6265</v>
      </c>
      <c r="HO79" s="12">
        <f t="shared" si="666"/>
        <v>1.3208833333333334</v>
      </c>
      <c r="HP79" s="12"/>
      <c r="HQ79" s="12">
        <f>HP79/8</f>
        <v>0</v>
      </c>
      <c r="HR79" s="12"/>
      <c r="HS79" s="12">
        <f>HR79/1.5</f>
        <v>0</v>
      </c>
      <c r="HT79" s="12"/>
      <c r="HU79" s="14">
        <f>HT79/17.5</f>
        <v>0</v>
      </c>
      <c r="HY79" s="11" t="s">
        <v>16</v>
      </c>
      <c r="HZ79" s="12"/>
      <c r="IA79" s="12">
        <f t="shared" si="667"/>
        <v>0</v>
      </c>
      <c r="IB79" s="12"/>
      <c r="IC79" s="12">
        <f t="shared" si="578"/>
        <v>0</v>
      </c>
      <c r="ID79" s="12"/>
      <c r="IE79" s="12">
        <f t="shared" si="668"/>
        <v>0</v>
      </c>
      <c r="IF79" s="12"/>
      <c r="IG79" s="12">
        <f>IF79/8</f>
        <v>0</v>
      </c>
      <c r="IH79" s="12"/>
      <c r="II79" s="12">
        <f>IH79/1.5</f>
        <v>0</v>
      </c>
      <c r="IJ79" s="12"/>
      <c r="IK79" s="14">
        <f>IJ79/17.5</f>
        <v>0</v>
      </c>
      <c r="IO79" s="11" t="s">
        <v>16</v>
      </c>
      <c r="IP79" s="12"/>
      <c r="IQ79" s="12">
        <f t="shared" si="669"/>
        <v>0</v>
      </c>
      <c r="IR79" s="12"/>
      <c r="IS79" s="12">
        <f t="shared" si="579"/>
        <v>0</v>
      </c>
      <c r="IT79" s="12"/>
      <c r="IU79" s="12">
        <f t="shared" si="670"/>
        <v>0</v>
      </c>
      <c r="IV79" s="12"/>
      <c r="IW79" s="12">
        <f>IV79/8</f>
        <v>0</v>
      </c>
      <c r="IX79" s="12"/>
      <c r="IY79" s="12">
        <f>IX79/1.5</f>
        <v>0</v>
      </c>
      <c r="IZ79" s="12"/>
      <c r="JA79" s="14">
        <f>IZ79/17.5</f>
        <v>0</v>
      </c>
      <c r="JE79" s="11" t="s">
        <v>16</v>
      </c>
      <c r="JF79" s="12"/>
      <c r="JG79" s="12">
        <f t="shared" si="671"/>
        <v>0</v>
      </c>
      <c r="JH79" s="12"/>
      <c r="JI79" s="12">
        <f t="shared" si="580"/>
        <v>0</v>
      </c>
      <c r="JJ79" s="12"/>
      <c r="JK79" s="12">
        <f t="shared" si="672"/>
        <v>0</v>
      </c>
      <c r="JL79" s="12"/>
      <c r="JM79" s="12">
        <f>JL79/8</f>
        <v>0</v>
      </c>
      <c r="JN79" s="12"/>
      <c r="JO79" s="12">
        <f>JN79/1.5</f>
        <v>0</v>
      </c>
      <c r="JP79" s="12"/>
      <c r="JQ79" s="14">
        <f>JP79/17.5</f>
        <v>0</v>
      </c>
      <c r="JT79" s="11" t="s">
        <v>16</v>
      </c>
      <c r="JU79" s="12"/>
      <c r="JV79" s="12">
        <f t="shared" si="673"/>
        <v>0</v>
      </c>
      <c r="JW79" s="12"/>
      <c r="JX79" s="12">
        <f t="shared" si="581"/>
        <v>0</v>
      </c>
      <c r="JY79" s="12"/>
      <c r="JZ79" s="12">
        <f t="shared" si="674"/>
        <v>0</v>
      </c>
      <c r="KA79" s="12"/>
      <c r="KB79" s="12">
        <f>KA79/8</f>
        <v>0</v>
      </c>
      <c r="KC79" s="12"/>
      <c r="KD79" s="12">
        <f>KC79/1.5</f>
        <v>0</v>
      </c>
      <c r="KE79" s="12"/>
      <c r="KF79" s="14">
        <f>KE79/17.5</f>
        <v>0</v>
      </c>
      <c r="KI79" s="11" t="s">
        <v>16</v>
      </c>
      <c r="KJ79" s="12"/>
      <c r="KK79" s="12">
        <f t="shared" si="675"/>
        <v>0</v>
      </c>
      <c r="KL79" s="12"/>
      <c r="KM79" s="12">
        <f t="shared" si="582"/>
        <v>0</v>
      </c>
      <c r="KN79" s="12"/>
      <c r="KO79" s="12">
        <f t="shared" si="676"/>
        <v>0</v>
      </c>
      <c r="KP79" s="12"/>
      <c r="KQ79" s="12">
        <f>KP79/8</f>
        <v>0</v>
      </c>
      <c r="KR79" s="12"/>
      <c r="KS79" s="12">
        <f>KR79/1.5</f>
        <v>0</v>
      </c>
      <c r="KT79" s="12"/>
      <c r="KU79" s="14">
        <f>KT79/17.5</f>
        <v>0</v>
      </c>
      <c r="KX79" s="11" t="s">
        <v>16</v>
      </c>
      <c r="KY79" s="12">
        <f t="shared" si="541"/>
        <v>0</v>
      </c>
      <c r="KZ79" s="12">
        <f t="shared" si="677"/>
        <v>0</v>
      </c>
      <c r="LA79" s="12">
        <f t="shared" si="542"/>
        <v>118.87950000000001</v>
      </c>
      <c r="LB79" s="12">
        <f t="shared" si="583"/>
        <v>5.943975</v>
      </c>
      <c r="LC79" s="12">
        <f t="shared" si="637"/>
        <v>39.6265</v>
      </c>
      <c r="LD79" s="12">
        <f t="shared" si="678"/>
        <v>1.3208833333333334</v>
      </c>
      <c r="LE79" s="12">
        <f t="shared" si="543"/>
        <v>0</v>
      </c>
      <c r="LF79" s="12">
        <f>LE79/8</f>
        <v>0</v>
      </c>
      <c r="LG79" s="12">
        <f t="shared" si="544"/>
        <v>0</v>
      </c>
      <c r="LH79" s="12">
        <f>LG79/1.5</f>
        <v>0</v>
      </c>
      <c r="LI79" s="12">
        <f t="shared" si="545"/>
        <v>0</v>
      </c>
      <c r="LJ79" s="14">
        <f>LI79/17.5</f>
        <v>0</v>
      </c>
      <c r="LN79" s="11" t="s">
        <v>16</v>
      </c>
      <c r="LO79" s="12">
        <f t="shared" si="546"/>
        <v>25.991</v>
      </c>
      <c r="LP79" s="12">
        <f t="shared" si="679"/>
        <v>5.1981999999999999</v>
      </c>
      <c r="LQ79" s="12">
        <f t="shared" si="547"/>
        <v>125.35050000000001</v>
      </c>
      <c r="LR79" s="12">
        <f t="shared" si="584"/>
        <v>6.2675250000000009</v>
      </c>
      <c r="LS79" s="12">
        <f t="shared" si="638"/>
        <v>67.951499999999996</v>
      </c>
      <c r="LT79" s="12">
        <f t="shared" si="680"/>
        <v>2.26505</v>
      </c>
      <c r="LU79" s="12">
        <f t="shared" si="548"/>
        <v>82.956000000000003</v>
      </c>
      <c r="LV79" s="12">
        <f>LU79/8</f>
        <v>10.3695</v>
      </c>
      <c r="LW79" s="12">
        <f t="shared" si="549"/>
        <v>41.176000000000002</v>
      </c>
      <c r="LX79" s="12">
        <f>LW79/1.5</f>
        <v>27.450666666666667</v>
      </c>
      <c r="LY79" s="12">
        <f t="shared" si="550"/>
        <v>34.1875</v>
      </c>
      <c r="LZ79" s="14">
        <f>LY79/17.5</f>
        <v>1.9535714285714285</v>
      </c>
      <c r="MC79" s="11" t="s">
        <v>16</v>
      </c>
      <c r="MD79" s="57"/>
      <c r="ME79" s="12">
        <f t="shared" si="681"/>
        <v>0</v>
      </c>
      <c r="MF79" s="12"/>
      <c r="MG79" s="12">
        <f t="shared" si="585"/>
        <v>0</v>
      </c>
      <c r="MH79" s="12"/>
      <c r="MI79" s="12">
        <f t="shared" si="682"/>
        <v>0</v>
      </c>
      <c r="MJ79" s="12"/>
      <c r="MK79" s="12">
        <f>MJ79/8</f>
        <v>0</v>
      </c>
      <c r="ML79" s="12"/>
      <c r="MM79" s="12">
        <f>ML79/1.5</f>
        <v>0</v>
      </c>
      <c r="MN79" s="12"/>
      <c r="MO79" s="14">
        <f>MN79/17.5</f>
        <v>0</v>
      </c>
      <c r="MS79" s="11" t="s">
        <v>16</v>
      </c>
      <c r="MT79" s="12"/>
      <c r="MU79" s="12">
        <f t="shared" si="683"/>
        <v>0</v>
      </c>
      <c r="MV79" s="12"/>
      <c r="MW79" s="12">
        <f t="shared" si="586"/>
        <v>0</v>
      </c>
      <c r="MX79" s="12"/>
      <c r="MY79" s="12">
        <f t="shared" si="684"/>
        <v>0</v>
      </c>
      <c r="MZ79" s="12"/>
      <c r="NA79" s="12">
        <f>MZ79/8</f>
        <v>0</v>
      </c>
      <c r="NB79" s="56"/>
      <c r="NC79" s="12">
        <f>NB79/1.5</f>
        <v>0</v>
      </c>
      <c r="ND79" s="12"/>
      <c r="NE79" s="14">
        <f>ND79/17.5</f>
        <v>0</v>
      </c>
      <c r="NI79" s="11" t="s">
        <v>16</v>
      </c>
      <c r="NJ79" s="12"/>
      <c r="NK79" s="12">
        <f t="shared" si="685"/>
        <v>0</v>
      </c>
      <c r="NL79" s="12"/>
      <c r="NM79" s="12">
        <f t="shared" si="587"/>
        <v>0</v>
      </c>
      <c r="NN79" s="12"/>
      <c r="NO79" s="12">
        <f t="shared" si="686"/>
        <v>0</v>
      </c>
      <c r="NP79" s="12"/>
      <c r="NQ79" s="12">
        <f>NP79/8</f>
        <v>0</v>
      </c>
      <c r="NR79" s="12"/>
      <c r="NS79" s="12">
        <f>NR79/1.5</f>
        <v>0</v>
      </c>
      <c r="NT79" s="12"/>
      <c r="NU79" s="14">
        <f>NT79/17.5</f>
        <v>0</v>
      </c>
      <c r="NY79" s="11" t="s">
        <v>16</v>
      </c>
      <c r="NZ79" s="12"/>
      <c r="OA79" s="12">
        <f t="shared" si="687"/>
        <v>0</v>
      </c>
      <c r="OB79" s="12"/>
      <c r="OC79" s="12">
        <f t="shared" si="588"/>
        <v>0</v>
      </c>
      <c r="OD79" s="12"/>
      <c r="OE79" s="12">
        <f t="shared" si="688"/>
        <v>0</v>
      </c>
      <c r="OF79" s="12"/>
      <c r="OG79" s="12">
        <f>OF79/8</f>
        <v>0</v>
      </c>
      <c r="OH79" s="12"/>
      <c r="OI79" s="12">
        <f>OH79/1.5</f>
        <v>0</v>
      </c>
      <c r="OJ79" s="12"/>
      <c r="OK79" s="14">
        <f>OJ79/17.5</f>
        <v>0</v>
      </c>
      <c r="ON79" s="11" t="s">
        <v>16</v>
      </c>
      <c r="OO79" s="12"/>
      <c r="OP79" s="12">
        <f t="shared" si="689"/>
        <v>0</v>
      </c>
      <c r="OQ79" s="12"/>
      <c r="OR79" s="12">
        <f t="shared" si="589"/>
        <v>0</v>
      </c>
      <c r="OS79" s="12"/>
      <c r="OT79" s="12">
        <f t="shared" si="690"/>
        <v>0</v>
      </c>
      <c r="OU79" s="12"/>
      <c r="OV79" s="12">
        <f>OU79/8</f>
        <v>0</v>
      </c>
      <c r="OW79" s="12"/>
      <c r="OX79" s="12">
        <f>OW79/1.5</f>
        <v>0</v>
      </c>
      <c r="OY79" s="12"/>
      <c r="OZ79" s="14">
        <f>OY79/17.5</f>
        <v>0</v>
      </c>
      <c r="PE79" s="11" t="s">
        <v>16</v>
      </c>
      <c r="PF79" s="12">
        <f t="shared" si="551"/>
        <v>0</v>
      </c>
      <c r="PG79" s="12">
        <f t="shared" si="691"/>
        <v>0</v>
      </c>
      <c r="PH79" s="12">
        <f t="shared" si="552"/>
        <v>0</v>
      </c>
      <c r="PI79" s="12">
        <f t="shared" si="590"/>
        <v>0</v>
      </c>
      <c r="PJ79" s="12">
        <f t="shared" si="553"/>
        <v>0</v>
      </c>
      <c r="PK79" s="12">
        <f t="shared" si="692"/>
        <v>0</v>
      </c>
      <c r="PL79" s="12">
        <f t="shared" si="515"/>
        <v>0</v>
      </c>
      <c r="PM79" s="12">
        <f>PL79/8</f>
        <v>0</v>
      </c>
      <c r="PN79" s="12">
        <f t="shared" si="516"/>
        <v>0</v>
      </c>
      <c r="PO79" s="12">
        <f>PN79/1.5</f>
        <v>0</v>
      </c>
      <c r="PP79" s="12">
        <f t="shared" si="517"/>
        <v>0</v>
      </c>
      <c r="PQ79" s="14">
        <f>PP79/17.5</f>
        <v>0</v>
      </c>
      <c r="PT79" s="11" t="s">
        <v>16</v>
      </c>
      <c r="PU79" s="12">
        <f t="shared" si="554"/>
        <v>25.991</v>
      </c>
      <c r="PV79" s="12">
        <f>PU79/4.5</f>
        <v>5.7757777777777779</v>
      </c>
      <c r="PW79" s="12">
        <f t="shared" si="555"/>
        <v>125.35050000000001</v>
      </c>
      <c r="PX79" s="12">
        <f t="shared" si="591"/>
        <v>6.2675250000000009</v>
      </c>
      <c r="PY79" s="12">
        <f t="shared" si="556"/>
        <v>67.951499999999996</v>
      </c>
      <c r="PZ79" s="12">
        <f t="shared" si="693"/>
        <v>2.26505</v>
      </c>
      <c r="QA79" s="12">
        <f t="shared" si="557"/>
        <v>82.956000000000003</v>
      </c>
      <c r="QB79" s="12">
        <f>QA79/8</f>
        <v>10.3695</v>
      </c>
      <c r="QC79" s="12">
        <f t="shared" si="558"/>
        <v>41.176000000000002</v>
      </c>
      <c r="QD79" s="12">
        <f>QC79/1.5</f>
        <v>27.450666666666667</v>
      </c>
      <c r="QE79" s="12">
        <f t="shared" si="559"/>
        <v>34.1875</v>
      </c>
      <c r="QF79" s="14">
        <f>QE79/17.5</f>
        <v>1.9535714285714285</v>
      </c>
      <c r="QI79" s="11" t="s">
        <v>16</v>
      </c>
      <c r="QJ79" s="12"/>
      <c r="QK79" s="12">
        <f t="shared" si="694"/>
        <v>0</v>
      </c>
      <c r="QL79" s="12"/>
      <c r="QM79" s="12">
        <f t="shared" si="592"/>
        <v>0</v>
      </c>
      <c r="QN79" s="12"/>
      <c r="QO79" s="12">
        <f t="shared" si="695"/>
        <v>0</v>
      </c>
      <c r="QP79" s="12"/>
      <c r="QQ79" s="12">
        <f>QP79/8</f>
        <v>0</v>
      </c>
      <c r="QR79" s="12"/>
      <c r="QS79" s="12">
        <f>QR79/1.5</f>
        <v>0</v>
      </c>
      <c r="QT79" s="12"/>
      <c r="QU79" s="14">
        <f>QT79/17.5</f>
        <v>0</v>
      </c>
      <c r="QX79" s="11" t="s">
        <v>16</v>
      </c>
      <c r="QY79" s="12"/>
      <c r="QZ79" s="12">
        <f t="shared" si="696"/>
        <v>0</v>
      </c>
      <c r="RA79" s="12"/>
      <c r="RB79" s="12">
        <f t="shared" si="593"/>
        <v>0</v>
      </c>
      <c r="RC79" s="12"/>
      <c r="RD79" s="12">
        <f t="shared" si="697"/>
        <v>0</v>
      </c>
      <c r="RE79" s="12"/>
      <c r="RF79" s="12">
        <f>RE79/8</f>
        <v>0</v>
      </c>
      <c r="RG79" s="12"/>
      <c r="RH79" s="12">
        <f>RG79/1.5</f>
        <v>0</v>
      </c>
      <c r="RI79" s="12"/>
      <c r="RJ79" s="14">
        <f>RI79/17.5</f>
        <v>0</v>
      </c>
      <c r="RM79" s="11" t="s">
        <v>16</v>
      </c>
      <c r="RN79" s="12"/>
      <c r="RO79" s="12">
        <f t="shared" si="698"/>
        <v>0</v>
      </c>
      <c r="RP79" s="12"/>
      <c r="RQ79" s="12">
        <f t="shared" si="594"/>
        <v>0</v>
      </c>
      <c r="RR79" s="12"/>
      <c r="RS79" s="12">
        <f t="shared" si="699"/>
        <v>0</v>
      </c>
      <c r="RT79" s="12"/>
      <c r="RU79" s="12">
        <f>RT79/8</f>
        <v>0</v>
      </c>
      <c r="RV79" s="12"/>
      <c r="RW79" s="12">
        <f>RV79/1.5</f>
        <v>0</v>
      </c>
      <c r="RX79" s="12"/>
      <c r="RY79" s="14">
        <f>RX79/17.5</f>
        <v>0</v>
      </c>
      <c r="SB79" s="11" t="s">
        <v>16</v>
      </c>
      <c r="SC79" s="12"/>
      <c r="SD79" s="12">
        <f t="shared" si="700"/>
        <v>0</v>
      </c>
      <c r="SE79" s="12"/>
      <c r="SF79" s="12">
        <f t="shared" si="595"/>
        <v>0</v>
      </c>
      <c r="SG79" s="12"/>
      <c r="SH79" s="12">
        <f t="shared" si="701"/>
        <v>0</v>
      </c>
      <c r="SI79" s="12"/>
      <c r="SJ79" s="12">
        <f>SI79/8</f>
        <v>0</v>
      </c>
      <c r="SK79" s="12"/>
      <c r="SL79" s="12">
        <f>SK79/1.5</f>
        <v>0</v>
      </c>
      <c r="SM79" s="12"/>
      <c r="SN79" s="14">
        <f>SM79/17.5</f>
        <v>0</v>
      </c>
      <c r="SQ79" s="11" t="s">
        <v>16</v>
      </c>
      <c r="SR79" s="12"/>
      <c r="SS79" s="12">
        <f t="shared" si="702"/>
        <v>0</v>
      </c>
      <c r="ST79" s="12"/>
      <c r="SU79" s="12">
        <f t="shared" si="596"/>
        <v>0</v>
      </c>
      <c r="SV79" s="12"/>
      <c r="SW79" s="12">
        <f t="shared" si="703"/>
        <v>0</v>
      </c>
      <c r="SX79" s="12"/>
      <c r="SY79" s="12">
        <f>SX79/8</f>
        <v>0</v>
      </c>
      <c r="SZ79" s="12"/>
      <c r="TA79" s="12">
        <f>SZ79/1.5</f>
        <v>0</v>
      </c>
      <c r="TB79" s="12"/>
      <c r="TC79" s="14">
        <f>TB79/17.5</f>
        <v>0</v>
      </c>
      <c r="TH79" s="11" t="s">
        <v>16</v>
      </c>
      <c r="TI79" s="12">
        <f t="shared" si="560"/>
        <v>0</v>
      </c>
      <c r="TJ79" s="12">
        <f t="shared" si="704"/>
        <v>0</v>
      </c>
      <c r="TK79" s="12">
        <f t="shared" si="561"/>
        <v>0</v>
      </c>
      <c r="TL79" s="12">
        <f t="shared" si="597"/>
        <v>0</v>
      </c>
      <c r="TM79" s="12">
        <f>+SV79+SG79+RR79+RC79+QN79</f>
        <v>0</v>
      </c>
      <c r="TN79" s="12">
        <f t="shared" si="705"/>
        <v>0</v>
      </c>
      <c r="TO79" s="12">
        <f t="shared" si="519"/>
        <v>0</v>
      </c>
      <c r="TP79" s="12">
        <f>TO79/8</f>
        <v>0</v>
      </c>
      <c r="TQ79" s="12">
        <f t="shared" si="520"/>
        <v>0</v>
      </c>
      <c r="TR79" s="12">
        <f>TQ79/1.5</f>
        <v>0</v>
      </c>
      <c r="TS79" s="12">
        <f t="shared" si="521"/>
        <v>0</v>
      </c>
      <c r="TT79" s="14">
        <f>TS79/17.5</f>
        <v>0</v>
      </c>
      <c r="TW79" s="11" t="s">
        <v>16</v>
      </c>
      <c r="TX79" s="12">
        <f t="shared" si="562"/>
        <v>25.991</v>
      </c>
      <c r="TY79" s="12">
        <f>TX79/4.5</f>
        <v>5.7757777777777779</v>
      </c>
      <c r="TZ79" s="12">
        <f t="shared" si="563"/>
        <v>125.35050000000001</v>
      </c>
      <c r="UA79" s="12">
        <f t="shared" si="598"/>
        <v>6.2675250000000009</v>
      </c>
      <c r="UB79" s="12">
        <f t="shared" si="522"/>
        <v>67.951499999999996</v>
      </c>
      <c r="UC79" s="12">
        <f t="shared" si="706"/>
        <v>2.26505</v>
      </c>
      <c r="UD79" s="12">
        <f t="shared" si="523"/>
        <v>82.956000000000003</v>
      </c>
      <c r="UE79" s="12">
        <f>UD79/8</f>
        <v>10.3695</v>
      </c>
      <c r="UF79" s="12">
        <f t="shared" si="524"/>
        <v>41.176000000000002</v>
      </c>
      <c r="UG79" s="12">
        <f>UF79/1.5</f>
        <v>27.450666666666667</v>
      </c>
      <c r="UH79" s="12">
        <f t="shared" si="525"/>
        <v>34.1875</v>
      </c>
      <c r="UI79" s="14">
        <f>UH79/17.5</f>
        <v>1.9535714285714285</v>
      </c>
    </row>
    <row r="80" spans="18:555" x14ac:dyDescent="0.25">
      <c r="R80" s="11" t="s">
        <v>17</v>
      </c>
      <c r="S80" s="12"/>
      <c r="T80" s="12">
        <f>S80/5</f>
        <v>0</v>
      </c>
      <c r="U80" s="12"/>
      <c r="V80" s="12">
        <f t="shared" si="564"/>
        <v>0</v>
      </c>
      <c r="W80" s="12"/>
      <c r="X80" s="12">
        <f t="shared" si="640"/>
        <v>0</v>
      </c>
      <c r="Y80" s="12"/>
      <c r="Z80" s="12">
        <f>Y80/7</f>
        <v>0</v>
      </c>
      <c r="AA80" s="12">
        <v>3.302</v>
      </c>
      <c r="AB80" s="12">
        <f>AA80/1.5</f>
        <v>2.2013333333333334</v>
      </c>
      <c r="AC80" s="12">
        <f>4.5105+4.5105</f>
        <v>9.0210000000000008</v>
      </c>
      <c r="AD80" s="14">
        <f>AC80/17.5</f>
        <v>0.51548571428571432</v>
      </c>
      <c r="AH80" s="11" t="s">
        <v>17</v>
      </c>
      <c r="AI80" s="12"/>
      <c r="AJ80" s="12">
        <f>AI80/5</f>
        <v>0</v>
      </c>
      <c r="AK80" s="12">
        <v>11.182</v>
      </c>
      <c r="AL80" s="12">
        <f t="shared" si="565"/>
        <v>0.55910000000000004</v>
      </c>
      <c r="AM80" s="12">
        <v>11.182</v>
      </c>
      <c r="AN80" s="12">
        <f t="shared" si="642"/>
        <v>0.37273333333333336</v>
      </c>
      <c r="AO80" s="12"/>
      <c r="AP80" s="12">
        <f>AO80/7</f>
        <v>0</v>
      </c>
      <c r="AQ80" s="12"/>
      <c r="AR80" s="12">
        <f>AQ80/1.5</f>
        <v>0</v>
      </c>
      <c r="AS80" s="12"/>
      <c r="AT80" s="14">
        <f>AS80/17.5</f>
        <v>0</v>
      </c>
      <c r="AX80" s="11" t="s">
        <v>17</v>
      </c>
      <c r="AY80" s="12"/>
      <c r="AZ80" s="12">
        <f>AY80/5</f>
        <v>0</v>
      </c>
      <c r="BA80" s="12"/>
      <c r="BB80" s="12">
        <f t="shared" si="566"/>
        <v>0</v>
      </c>
      <c r="BC80" s="12"/>
      <c r="BD80" s="12">
        <f t="shared" si="644"/>
        <v>0</v>
      </c>
      <c r="BE80" s="12"/>
      <c r="BF80" s="12">
        <f>BE80/7</f>
        <v>0</v>
      </c>
      <c r="BG80" s="12"/>
      <c r="BH80" s="12">
        <f>BG80/1.5</f>
        <v>0</v>
      </c>
      <c r="BI80" s="12"/>
      <c r="BJ80" s="14">
        <f>BI80/17.5</f>
        <v>0</v>
      </c>
      <c r="BN80" s="11" t="s">
        <v>17</v>
      </c>
      <c r="BO80" s="12"/>
      <c r="BP80" s="12">
        <f>BO80/5</f>
        <v>0</v>
      </c>
      <c r="BQ80" s="12"/>
      <c r="BR80" s="12">
        <f t="shared" si="567"/>
        <v>0</v>
      </c>
      <c r="BS80" s="12"/>
      <c r="BT80" s="12">
        <f t="shared" si="646"/>
        <v>0</v>
      </c>
      <c r="BU80" s="12"/>
      <c r="BV80" s="12">
        <f>BU80/7</f>
        <v>0</v>
      </c>
      <c r="BW80" s="12"/>
      <c r="BX80" s="12">
        <f>BW80/1.5</f>
        <v>0</v>
      </c>
      <c r="BY80" s="12"/>
      <c r="BZ80" s="14">
        <f>BY80/17.5</f>
        <v>0</v>
      </c>
      <c r="CC80" s="11" t="s">
        <v>17</v>
      </c>
      <c r="CD80" s="12"/>
      <c r="CE80" s="12">
        <f>CD80/5</f>
        <v>0</v>
      </c>
      <c r="CF80" s="12"/>
      <c r="CG80" s="12">
        <f t="shared" si="568"/>
        <v>0</v>
      </c>
      <c r="CH80" s="12"/>
      <c r="CI80" s="12">
        <f t="shared" si="648"/>
        <v>0</v>
      </c>
      <c r="CJ80" s="12"/>
      <c r="CK80" s="12">
        <f>CJ80/7</f>
        <v>0</v>
      </c>
      <c r="CL80" s="12"/>
      <c r="CM80" s="12">
        <f>CL80/1.5</f>
        <v>0</v>
      </c>
      <c r="CN80" s="12"/>
      <c r="CO80" s="14">
        <f>CN80/17.5</f>
        <v>0</v>
      </c>
      <c r="CR80" s="11" t="s">
        <v>17</v>
      </c>
      <c r="CS80" s="12">
        <f t="shared" si="526"/>
        <v>0</v>
      </c>
      <c r="CT80" s="12">
        <f>CS80/5</f>
        <v>0</v>
      </c>
      <c r="CU80" s="12">
        <f t="shared" si="527"/>
        <v>11.182</v>
      </c>
      <c r="CV80" s="12">
        <f t="shared" si="569"/>
        <v>0.55910000000000004</v>
      </c>
      <c r="CW80" s="12">
        <f t="shared" si="634"/>
        <v>11.182</v>
      </c>
      <c r="CX80" s="12">
        <f t="shared" si="650"/>
        <v>0.37273333333333336</v>
      </c>
      <c r="CY80" s="12">
        <f t="shared" si="528"/>
        <v>0</v>
      </c>
      <c r="CZ80" s="12">
        <f>CY80/7</f>
        <v>0</v>
      </c>
      <c r="DA80" s="12">
        <f t="shared" si="529"/>
        <v>3.302</v>
      </c>
      <c r="DB80" s="12">
        <f>DA80/1.5</f>
        <v>2.2013333333333334</v>
      </c>
      <c r="DC80" s="12">
        <f t="shared" si="530"/>
        <v>9.0210000000000008</v>
      </c>
      <c r="DD80" s="14">
        <f>DC80/17.5</f>
        <v>0.51548571428571432</v>
      </c>
      <c r="DG80" s="11" t="s">
        <v>17</v>
      </c>
      <c r="DH80" s="12"/>
      <c r="DI80" s="12">
        <f>DH80/5</f>
        <v>0</v>
      </c>
      <c r="DJ80" s="12"/>
      <c r="DK80" s="12">
        <f t="shared" si="570"/>
        <v>0</v>
      </c>
      <c r="DL80" s="12"/>
      <c r="DM80" s="12">
        <f t="shared" si="652"/>
        <v>0</v>
      </c>
      <c r="DN80" s="12"/>
      <c r="DO80" s="12">
        <f>DN80/7</f>
        <v>0</v>
      </c>
      <c r="DP80" s="12"/>
      <c r="DQ80" s="12">
        <f>DP80/1.5</f>
        <v>0</v>
      </c>
      <c r="DR80" s="12"/>
      <c r="DS80" s="14">
        <f>DR80/17.5</f>
        <v>0</v>
      </c>
      <c r="DV80" s="11" t="s">
        <v>17</v>
      </c>
      <c r="DW80" s="12"/>
      <c r="DX80" s="12">
        <f>DW80/5</f>
        <v>0</v>
      </c>
      <c r="DY80" s="12"/>
      <c r="DZ80" s="12">
        <f t="shared" si="571"/>
        <v>0</v>
      </c>
      <c r="EA80" s="12"/>
      <c r="EB80" s="12">
        <f t="shared" si="654"/>
        <v>0</v>
      </c>
      <c r="EC80" s="12"/>
      <c r="ED80" s="12">
        <f>EC80/7</f>
        <v>0</v>
      </c>
      <c r="EE80" s="12"/>
      <c r="EF80" s="12">
        <f>EE80/1.5</f>
        <v>0</v>
      </c>
      <c r="EG80" s="12"/>
      <c r="EH80" s="14">
        <f>EG80/17.5</f>
        <v>0</v>
      </c>
      <c r="EK80" s="11" t="s">
        <v>17</v>
      </c>
      <c r="EL80" s="12"/>
      <c r="EM80" s="12">
        <f>EL80/5</f>
        <v>0</v>
      </c>
      <c r="EN80" s="12">
        <v>26.591999999999999</v>
      </c>
      <c r="EO80" s="12">
        <f t="shared" si="572"/>
        <v>1.3295999999999999</v>
      </c>
      <c r="EP80" s="12">
        <v>26.591999999999999</v>
      </c>
      <c r="EQ80" s="12">
        <f t="shared" si="656"/>
        <v>0.88639999999999997</v>
      </c>
      <c r="ER80" s="12"/>
      <c r="ES80" s="12">
        <f>ER80/7</f>
        <v>0</v>
      </c>
      <c r="ET80" s="12"/>
      <c r="EU80" s="12">
        <f>ET80/1.5</f>
        <v>0</v>
      </c>
      <c r="EV80" s="12">
        <v>3.3144999999999998</v>
      </c>
      <c r="EW80" s="14">
        <f>EV80/17.5</f>
        <v>0.18939999999999999</v>
      </c>
      <c r="EZ80" s="11" t="s">
        <v>17</v>
      </c>
      <c r="FA80" s="12"/>
      <c r="FB80" s="12">
        <f>FA80/5</f>
        <v>0</v>
      </c>
      <c r="FC80" s="12"/>
      <c r="FD80" s="12">
        <f t="shared" si="573"/>
        <v>0</v>
      </c>
      <c r="FE80" s="12"/>
      <c r="FF80" s="12">
        <f t="shared" si="658"/>
        <v>0</v>
      </c>
      <c r="FG80" s="12"/>
      <c r="FH80" s="12">
        <f>FG80/7</f>
        <v>0</v>
      </c>
      <c r="FI80" s="12"/>
      <c r="FJ80" s="12">
        <f>FI80/1.5</f>
        <v>0</v>
      </c>
      <c r="FK80" s="12"/>
      <c r="FL80" s="14">
        <f>FK80/17.5</f>
        <v>0</v>
      </c>
      <c r="FO80" s="11" t="s">
        <v>17</v>
      </c>
      <c r="FP80" s="12"/>
      <c r="FQ80" s="12">
        <f>FP80/5</f>
        <v>0</v>
      </c>
      <c r="FR80" s="12"/>
      <c r="FS80" s="12">
        <f t="shared" si="574"/>
        <v>0</v>
      </c>
      <c r="FT80" s="12"/>
      <c r="FU80" s="12">
        <f t="shared" si="660"/>
        <v>0</v>
      </c>
      <c r="FV80" s="12"/>
      <c r="FW80" s="12">
        <f>FV80/7</f>
        <v>0</v>
      </c>
      <c r="FX80" s="12"/>
      <c r="FY80" s="12">
        <f>FX80/1.5</f>
        <v>0</v>
      </c>
      <c r="FZ80" s="12"/>
      <c r="GA80" s="14">
        <f>FZ80/17.5</f>
        <v>0</v>
      </c>
      <c r="GD80" s="11" t="s">
        <v>17</v>
      </c>
      <c r="GE80" s="12">
        <f t="shared" si="531"/>
        <v>0</v>
      </c>
      <c r="GF80" s="12">
        <f>GE80/5</f>
        <v>0</v>
      </c>
      <c r="GG80" s="12">
        <f t="shared" si="532"/>
        <v>26.591999999999999</v>
      </c>
      <c r="GH80" s="12">
        <f t="shared" si="575"/>
        <v>1.3295999999999999</v>
      </c>
      <c r="GI80" s="12">
        <f t="shared" si="635"/>
        <v>26.591999999999999</v>
      </c>
      <c r="GJ80" s="12">
        <f t="shared" si="662"/>
        <v>0.88639999999999997</v>
      </c>
      <c r="GK80" s="12">
        <f t="shared" si="533"/>
        <v>0</v>
      </c>
      <c r="GL80" s="12">
        <f>GK80/7</f>
        <v>0</v>
      </c>
      <c r="GM80" s="12">
        <f t="shared" si="534"/>
        <v>0</v>
      </c>
      <c r="GN80" s="12">
        <f>GM80/1.5</f>
        <v>0</v>
      </c>
      <c r="GO80" s="12">
        <f t="shared" si="535"/>
        <v>3.3144999999999998</v>
      </c>
      <c r="GP80" s="14">
        <f>GO80/17.5</f>
        <v>0.18939999999999999</v>
      </c>
      <c r="GT80" s="11" t="s">
        <v>17</v>
      </c>
      <c r="GU80" s="12">
        <f t="shared" si="536"/>
        <v>0</v>
      </c>
      <c r="GV80" s="12">
        <f>GU80/5</f>
        <v>0</v>
      </c>
      <c r="GW80" s="12">
        <f t="shared" si="537"/>
        <v>37.774000000000001</v>
      </c>
      <c r="GX80" s="12">
        <f t="shared" si="576"/>
        <v>1.8887</v>
      </c>
      <c r="GY80" s="12">
        <f t="shared" si="636"/>
        <v>37.774000000000001</v>
      </c>
      <c r="GZ80" s="12">
        <f t="shared" si="664"/>
        <v>1.2591333333333334</v>
      </c>
      <c r="HA80" s="12">
        <f t="shared" si="538"/>
        <v>0</v>
      </c>
      <c r="HB80" s="12">
        <f>HA80/7</f>
        <v>0</v>
      </c>
      <c r="HC80" s="12">
        <f t="shared" si="539"/>
        <v>3.302</v>
      </c>
      <c r="HD80" s="12">
        <f>HC80/1.5</f>
        <v>2.2013333333333334</v>
      </c>
      <c r="HE80" s="12">
        <f t="shared" si="540"/>
        <v>12.3355</v>
      </c>
      <c r="HF80" s="14">
        <f>HE80/17.5</f>
        <v>0.70488571428571423</v>
      </c>
      <c r="HI80" s="11" t="s">
        <v>17</v>
      </c>
      <c r="HJ80" s="12"/>
      <c r="HK80" s="12">
        <f>HJ80/5</f>
        <v>0</v>
      </c>
      <c r="HL80" s="12"/>
      <c r="HM80" s="12">
        <f t="shared" si="577"/>
        <v>0</v>
      </c>
      <c r="HN80" s="12"/>
      <c r="HO80" s="12">
        <f t="shared" si="666"/>
        <v>0</v>
      </c>
      <c r="HP80" s="12"/>
      <c r="HQ80" s="12">
        <f>HP80/7</f>
        <v>0</v>
      </c>
      <c r="HR80" s="12"/>
      <c r="HS80" s="12">
        <f>HR80/1.5</f>
        <v>0</v>
      </c>
      <c r="HT80" s="12"/>
      <c r="HU80" s="14">
        <f>HT80/17.5</f>
        <v>0</v>
      </c>
      <c r="HY80" s="11" t="s">
        <v>17</v>
      </c>
      <c r="HZ80" s="12"/>
      <c r="IA80" s="12">
        <f>HZ80/5</f>
        <v>0</v>
      </c>
      <c r="IB80" s="12"/>
      <c r="IC80" s="12">
        <f t="shared" si="578"/>
        <v>0</v>
      </c>
      <c r="ID80" s="12"/>
      <c r="IE80" s="12">
        <f t="shared" si="668"/>
        <v>0</v>
      </c>
      <c r="IF80" s="12"/>
      <c r="IG80" s="12">
        <f>IF80/7</f>
        <v>0</v>
      </c>
      <c r="IH80" s="12"/>
      <c r="II80" s="12">
        <f>IH80/1.5</f>
        <v>0</v>
      </c>
      <c r="IJ80" s="12"/>
      <c r="IK80" s="14">
        <f>IJ80/17.5</f>
        <v>0</v>
      </c>
      <c r="IO80" s="11" t="s">
        <v>17</v>
      </c>
      <c r="IP80" s="12"/>
      <c r="IQ80" s="12">
        <f>IP80/5</f>
        <v>0</v>
      </c>
      <c r="IR80" s="12"/>
      <c r="IS80" s="12">
        <f t="shared" si="579"/>
        <v>0</v>
      </c>
      <c r="IT80" s="12"/>
      <c r="IU80" s="12">
        <f t="shared" si="670"/>
        <v>0</v>
      </c>
      <c r="IV80" s="12"/>
      <c r="IW80" s="12">
        <f>IV80/7</f>
        <v>0</v>
      </c>
      <c r="IX80" s="12"/>
      <c r="IY80" s="12">
        <f>IX80/1.5</f>
        <v>0</v>
      </c>
      <c r="IZ80" s="12"/>
      <c r="JA80" s="14">
        <f>IZ80/17.5</f>
        <v>0</v>
      </c>
      <c r="JE80" s="11" t="s">
        <v>17</v>
      </c>
      <c r="JF80" s="12"/>
      <c r="JG80" s="12">
        <f>JF80/5</f>
        <v>0</v>
      </c>
      <c r="JH80" s="12"/>
      <c r="JI80" s="12">
        <f t="shared" si="580"/>
        <v>0</v>
      </c>
      <c r="JJ80" s="12"/>
      <c r="JK80" s="12">
        <f t="shared" si="672"/>
        <v>0</v>
      </c>
      <c r="JL80" s="12"/>
      <c r="JM80" s="12">
        <f>JL80/7</f>
        <v>0</v>
      </c>
      <c r="JN80" s="12"/>
      <c r="JO80" s="12">
        <f>JN80/1.5</f>
        <v>0</v>
      </c>
      <c r="JP80" s="12"/>
      <c r="JQ80" s="14">
        <f>JP80/17.5</f>
        <v>0</v>
      </c>
      <c r="JT80" s="11" t="s">
        <v>17</v>
      </c>
      <c r="JU80" s="12"/>
      <c r="JV80" s="12">
        <f>JU80/5</f>
        <v>0</v>
      </c>
      <c r="JW80" s="12"/>
      <c r="JX80" s="12">
        <f t="shared" si="581"/>
        <v>0</v>
      </c>
      <c r="JY80" s="12"/>
      <c r="JZ80" s="12">
        <f t="shared" si="674"/>
        <v>0</v>
      </c>
      <c r="KA80" s="12"/>
      <c r="KB80" s="12">
        <f>KA80/7</f>
        <v>0</v>
      </c>
      <c r="KC80" s="12"/>
      <c r="KD80" s="12">
        <f>KC80/1.5</f>
        <v>0</v>
      </c>
      <c r="KE80" s="12"/>
      <c r="KF80" s="14">
        <f>KE80/17.5</f>
        <v>0</v>
      </c>
      <c r="KI80" s="11" t="s">
        <v>17</v>
      </c>
      <c r="KJ80" s="12"/>
      <c r="KK80" s="12">
        <f>KJ80/5</f>
        <v>0</v>
      </c>
      <c r="KL80" s="12"/>
      <c r="KM80" s="12">
        <f t="shared" si="582"/>
        <v>0</v>
      </c>
      <c r="KN80" s="12"/>
      <c r="KO80" s="12">
        <f t="shared" si="676"/>
        <v>0</v>
      </c>
      <c r="KP80" s="12"/>
      <c r="KQ80" s="12">
        <f>KP80/7</f>
        <v>0</v>
      </c>
      <c r="KR80" s="12"/>
      <c r="KS80" s="12">
        <f>KR80/1.5</f>
        <v>0</v>
      </c>
      <c r="KT80" s="12"/>
      <c r="KU80" s="14">
        <f>KT80/17.5</f>
        <v>0</v>
      </c>
      <c r="KX80" s="11" t="s">
        <v>17</v>
      </c>
      <c r="KY80" s="12">
        <f t="shared" si="541"/>
        <v>0</v>
      </c>
      <c r="KZ80" s="12">
        <f>KY80/5</f>
        <v>0</v>
      </c>
      <c r="LA80" s="12">
        <f t="shared" si="542"/>
        <v>0</v>
      </c>
      <c r="LB80" s="12">
        <f t="shared" si="583"/>
        <v>0</v>
      </c>
      <c r="LC80" s="12">
        <f t="shared" si="637"/>
        <v>0</v>
      </c>
      <c r="LD80" s="12">
        <f t="shared" si="678"/>
        <v>0</v>
      </c>
      <c r="LE80" s="12">
        <f t="shared" si="543"/>
        <v>0</v>
      </c>
      <c r="LF80" s="12">
        <f>LE80/7</f>
        <v>0</v>
      </c>
      <c r="LG80" s="12">
        <f t="shared" si="544"/>
        <v>0</v>
      </c>
      <c r="LH80" s="12">
        <f>LG80/1.5</f>
        <v>0</v>
      </c>
      <c r="LI80" s="12">
        <f t="shared" si="545"/>
        <v>0</v>
      </c>
      <c r="LJ80" s="14">
        <f>LI80/17.5</f>
        <v>0</v>
      </c>
      <c r="LN80" s="11" t="s">
        <v>17</v>
      </c>
      <c r="LO80" s="12">
        <f t="shared" si="546"/>
        <v>0</v>
      </c>
      <c r="LP80" s="12">
        <f>LO80/5</f>
        <v>0</v>
      </c>
      <c r="LQ80" s="12">
        <f t="shared" si="547"/>
        <v>37.774000000000001</v>
      </c>
      <c r="LR80" s="12">
        <f t="shared" si="584"/>
        <v>1.8887</v>
      </c>
      <c r="LS80" s="12">
        <f t="shared" si="638"/>
        <v>37.774000000000001</v>
      </c>
      <c r="LT80" s="12">
        <f t="shared" si="680"/>
        <v>1.2591333333333334</v>
      </c>
      <c r="LU80" s="12">
        <f t="shared" si="548"/>
        <v>0</v>
      </c>
      <c r="LV80" s="12">
        <f>LU80/7</f>
        <v>0</v>
      </c>
      <c r="LW80" s="12">
        <f t="shared" si="549"/>
        <v>3.302</v>
      </c>
      <c r="LX80" s="12">
        <f>LW80/1.5</f>
        <v>2.2013333333333334</v>
      </c>
      <c r="LY80" s="12">
        <f t="shared" si="550"/>
        <v>12.3355</v>
      </c>
      <c r="LZ80" s="14">
        <f>LY80/17.5</f>
        <v>0.70488571428571423</v>
      </c>
      <c r="MC80" s="11" t="s">
        <v>17</v>
      </c>
      <c r="MD80" s="57"/>
      <c r="ME80" s="12">
        <f>MD80/5</f>
        <v>0</v>
      </c>
      <c r="MF80" s="12"/>
      <c r="MG80" s="12">
        <f t="shared" si="585"/>
        <v>0</v>
      </c>
      <c r="MH80" s="12"/>
      <c r="MI80" s="12">
        <f t="shared" si="682"/>
        <v>0</v>
      </c>
      <c r="MJ80" s="12"/>
      <c r="MK80" s="12">
        <f>MJ80/7</f>
        <v>0</v>
      </c>
      <c r="ML80" s="12"/>
      <c r="MM80" s="12">
        <f>ML80/1.5</f>
        <v>0</v>
      </c>
      <c r="MN80" s="12"/>
      <c r="MO80" s="14">
        <f>MN80/17.5</f>
        <v>0</v>
      </c>
      <c r="MS80" s="11" t="s">
        <v>17</v>
      </c>
      <c r="MT80" s="12"/>
      <c r="MU80" s="12">
        <f>MT80/5</f>
        <v>0</v>
      </c>
      <c r="MV80" s="12"/>
      <c r="MW80" s="12">
        <f t="shared" si="586"/>
        <v>0</v>
      </c>
      <c r="MX80" s="12"/>
      <c r="MY80" s="12">
        <f t="shared" si="684"/>
        <v>0</v>
      </c>
      <c r="MZ80" s="12"/>
      <c r="NA80" s="12">
        <f>MZ80/7</f>
        <v>0</v>
      </c>
      <c r="NB80" s="12"/>
      <c r="NC80" s="12">
        <f>NB80/1.5</f>
        <v>0</v>
      </c>
      <c r="ND80" s="12"/>
      <c r="NE80" s="14">
        <f>ND80/17.5</f>
        <v>0</v>
      </c>
      <c r="NI80" s="11" t="s">
        <v>17</v>
      </c>
      <c r="NJ80" s="12"/>
      <c r="NK80" s="12">
        <f>NJ80/5</f>
        <v>0</v>
      </c>
      <c r="NL80" s="12"/>
      <c r="NM80" s="12">
        <f t="shared" si="587"/>
        <v>0</v>
      </c>
      <c r="NN80" s="12"/>
      <c r="NO80" s="12">
        <f t="shared" si="686"/>
        <v>0</v>
      </c>
      <c r="NP80" s="12"/>
      <c r="NQ80" s="12">
        <f>NP80/7</f>
        <v>0</v>
      </c>
      <c r="NR80" s="12"/>
      <c r="NS80" s="12">
        <f>NR80/1.5</f>
        <v>0</v>
      </c>
      <c r="NT80" s="12"/>
      <c r="NU80" s="14">
        <f>NT80/17.5</f>
        <v>0</v>
      </c>
      <c r="NY80" s="11" t="s">
        <v>17</v>
      </c>
      <c r="NZ80" s="12"/>
      <c r="OA80" s="12">
        <f>NZ80/5</f>
        <v>0</v>
      </c>
      <c r="OB80" s="12"/>
      <c r="OC80" s="12">
        <f t="shared" si="588"/>
        <v>0</v>
      </c>
      <c r="OD80" s="12"/>
      <c r="OE80" s="12">
        <f t="shared" si="688"/>
        <v>0</v>
      </c>
      <c r="OF80" s="12"/>
      <c r="OG80" s="12">
        <f>OF80/7</f>
        <v>0</v>
      </c>
      <c r="OH80" s="12"/>
      <c r="OI80" s="12">
        <f>OH80/1.5</f>
        <v>0</v>
      </c>
      <c r="OJ80" s="12"/>
      <c r="OK80" s="14">
        <f>OJ80/17.5</f>
        <v>0</v>
      </c>
      <c r="ON80" s="11" t="s">
        <v>17</v>
      </c>
      <c r="OO80" s="12"/>
      <c r="OP80" s="12">
        <f>OO80/5</f>
        <v>0</v>
      </c>
      <c r="OQ80" s="12"/>
      <c r="OR80" s="12">
        <f t="shared" si="589"/>
        <v>0</v>
      </c>
      <c r="OS80" s="12"/>
      <c r="OT80" s="12">
        <f t="shared" si="690"/>
        <v>0</v>
      </c>
      <c r="OU80" s="12"/>
      <c r="OV80" s="12">
        <f>OU80/7</f>
        <v>0</v>
      </c>
      <c r="OW80" s="12"/>
      <c r="OX80" s="12">
        <f>OW80/1.5</f>
        <v>0</v>
      </c>
      <c r="OY80" s="12"/>
      <c r="OZ80" s="14">
        <f>OY80/17.5</f>
        <v>0</v>
      </c>
      <c r="PE80" s="11" t="s">
        <v>17</v>
      </c>
      <c r="PF80" s="12">
        <f t="shared" si="551"/>
        <v>0</v>
      </c>
      <c r="PG80" s="12">
        <f>PF80/5</f>
        <v>0</v>
      </c>
      <c r="PH80" s="12">
        <f t="shared" si="552"/>
        <v>0</v>
      </c>
      <c r="PI80" s="12">
        <f t="shared" si="590"/>
        <v>0</v>
      </c>
      <c r="PJ80" s="12">
        <f t="shared" si="553"/>
        <v>0</v>
      </c>
      <c r="PK80" s="12">
        <f t="shared" si="692"/>
        <v>0</v>
      </c>
      <c r="PL80" s="12">
        <f t="shared" si="515"/>
        <v>0</v>
      </c>
      <c r="PM80" s="12">
        <f>PL80/7</f>
        <v>0</v>
      </c>
      <c r="PN80" s="12">
        <f t="shared" si="516"/>
        <v>0</v>
      </c>
      <c r="PO80" s="12">
        <f>PN80/1.5</f>
        <v>0</v>
      </c>
      <c r="PP80" s="12">
        <f t="shared" si="517"/>
        <v>0</v>
      </c>
      <c r="PQ80" s="14">
        <f>PP80/17.5</f>
        <v>0</v>
      </c>
      <c r="PT80" s="11" t="s">
        <v>17</v>
      </c>
      <c r="PU80" s="12">
        <f t="shared" si="554"/>
        <v>0</v>
      </c>
      <c r="PV80" s="12">
        <f>PU80/4.5</f>
        <v>0</v>
      </c>
      <c r="PW80" s="12">
        <f t="shared" si="555"/>
        <v>37.774000000000001</v>
      </c>
      <c r="PX80" s="12">
        <f t="shared" si="591"/>
        <v>1.8887</v>
      </c>
      <c r="PY80" s="12">
        <f t="shared" si="556"/>
        <v>37.774000000000001</v>
      </c>
      <c r="PZ80" s="12">
        <f t="shared" si="693"/>
        <v>1.2591333333333334</v>
      </c>
      <c r="QA80" s="12">
        <f t="shared" si="557"/>
        <v>0</v>
      </c>
      <c r="QB80" s="12">
        <f>QA80/7</f>
        <v>0</v>
      </c>
      <c r="QC80" s="12">
        <f t="shared" si="558"/>
        <v>3.302</v>
      </c>
      <c r="QD80" s="12">
        <f>QC80/1.5</f>
        <v>2.2013333333333334</v>
      </c>
      <c r="QE80" s="12">
        <f t="shared" si="559"/>
        <v>12.3355</v>
      </c>
      <c r="QF80" s="14">
        <f>QE80/17.5</f>
        <v>0.70488571428571423</v>
      </c>
      <c r="QI80" s="11" t="s">
        <v>17</v>
      </c>
      <c r="QJ80" s="12"/>
      <c r="QK80" s="12">
        <f>QJ80/5</f>
        <v>0</v>
      </c>
      <c r="QL80" s="12"/>
      <c r="QM80" s="12">
        <f t="shared" si="592"/>
        <v>0</v>
      </c>
      <c r="QN80" s="12"/>
      <c r="QO80" s="12">
        <f t="shared" si="695"/>
        <v>0</v>
      </c>
      <c r="QP80" s="12"/>
      <c r="QQ80" s="12">
        <f>QP80/7</f>
        <v>0</v>
      </c>
      <c r="QR80" s="12"/>
      <c r="QS80" s="12">
        <f>QR80/1.5</f>
        <v>0</v>
      </c>
      <c r="QT80" s="12"/>
      <c r="QU80" s="14">
        <f>QT80/17.5</f>
        <v>0</v>
      </c>
      <c r="QX80" s="11" t="s">
        <v>17</v>
      </c>
      <c r="QY80" s="12"/>
      <c r="QZ80" s="12">
        <f>QY80/5</f>
        <v>0</v>
      </c>
      <c r="RA80" s="12"/>
      <c r="RB80" s="12">
        <f t="shared" si="593"/>
        <v>0</v>
      </c>
      <c r="RC80" s="12"/>
      <c r="RD80" s="12">
        <f t="shared" si="697"/>
        <v>0</v>
      </c>
      <c r="RE80" s="12"/>
      <c r="RF80" s="12">
        <f>RE80/7</f>
        <v>0</v>
      </c>
      <c r="RG80" s="12"/>
      <c r="RH80" s="12">
        <f>RG80/1.5</f>
        <v>0</v>
      </c>
      <c r="RI80" s="12"/>
      <c r="RJ80" s="14">
        <f>RI80/17.5</f>
        <v>0</v>
      </c>
      <c r="RM80" s="11" t="s">
        <v>17</v>
      </c>
      <c r="RN80" s="12"/>
      <c r="RO80" s="12">
        <f>RN80/5</f>
        <v>0</v>
      </c>
      <c r="RP80" s="12"/>
      <c r="RQ80" s="12">
        <f t="shared" si="594"/>
        <v>0</v>
      </c>
      <c r="RR80" s="12"/>
      <c r="RS80" s="12">
        <f t="shared" si="699"/>
        <v>0</v>
      </c>
      <c r="RT80" s="12"/>
      <c r="RU80" s="12">
        <f>RT80/7</f>
        <v>0</v>
      </c>
      <c r="RV80" s="12"/>
      <c r="RW80" s="12">
        <f>RV80/1.5</f>
        <v>0</v>
      </c>
      <c r="RX80" s="12"/>
      <c r="RY80" s="14">
        <f>RX80/17.5</f>
        <v>0</v>
      </c>
      <c r="SB80" s="11" t="s">
        <v>17</v>
      </c>
      <c r="SC80" s="12"/>
      <c r="SD80" s="12">
        <f>SC80/5</f>
        <v>0</v>
      </c>
      <c r="SE80" s="12"/>
      <c r="SF80" s="12">
        <f t="shared" si="595"/>
        <v>0</v>
      </c>
      <c r="SG80" s="12"/>
      <c r="SH80" s="12">
        <f t="shared" si="701"/>
        <v>0</v>
      </c>
      <c r="SI80" s="12"/>
      <c r="SJ80" s="12">
        <f>SI80/7</f>
        <v>0</v>
      </c>
      <c r="SK80" s="12"/>
      <c r="SL80" s="12">
        <f>SK80/1.5</f>
        <v>0</v>
      </c>
      <c r="SM80" s="12"/>
      <c r="SN80" s="14">
        <f>SM80/17.5</f>
        <v>0</v>
      </c>
      <c r="SQ80" s="11" t="s">
        <v>17</v>
      </c>
      <c r="SR80" s="12"/>
      <c r="SS80" s="12">
        <f>SR80/5</f>
        <v>0</v>
      </c>
      <c r="ST80" s="12"/>
      <c r="SU80" s="12">
        <f t="shared" si="596"/>
        <v>0</v>
      </c>
      <c r="SV80" s="12"/>
      <c r="SW80" s="12">
        <f t="shared" si="703"/>
        <v>0</v>
      </c>
      <c r="SX80" s="12"/>
      <c r="SY80" s="12">
        <f>SX80/7</f>
        <v>0</v>
      </c>
      <c r="SZ80" s="12"/>
      <c r="TA80" s="12">
        <f>SZ80/1.5</f>
        <v>0</v>
      </c>
      <c r="TB80" s="12"/>
      <c r="TC80" s="14">
        <f>TB80/17.5</f>
        <v>0</v>
      </c>
      <c r="TH80" s="11" t="s">
        <v>17</v>
      </c>
      <c r="TI80" s="12">
        <f t="shared" si="560"/>
        <v>0</v>
      </c>
      <c r="TJ80" s="12">
        <f>TI80/5</f>
        <v>0</v>
      </c>
      <c r="TK80" s="12">
        <f t="shared" si="561"/>
        <v>0</v>
      </c>
      <c r="TL80" s="12">
        <f t="shared" si="597"/>
        <v>0</v>
      </c>
      <c r="TM80" s="12">
        <f t="shared" ref="TM80:TM85" si="707">+SV80+SG80+RR80+RC80+QN80</f>
        <v>0</v>
      </c>
      <c r="TN80" s="12">
        <f t="shared" si="705"/>
        <v>0</v>
      </c>
      <c r="TO80" s="12">
        <f t="shared" si="519"/>
        <v>0</v>
      </c>
      <c r="TP80" s="12">
        <f>TO80/7</f>
        <v>0</v>
      </c>
      <c r="TQ80" s="12">
        <f t="shared" si="520"/>
        <v>0</v>
      </c>
      <c r="TR80" s="12">
        <f>TQ80/1.5</f>
        <v>0</v>
      </c>
      <c r="TS80" s="12">
        <f t="shared" si="521"/>
        <v>0</v>
      </c>
      <c r="TT80" s="14">
        <f>TS80/17.5</f>
        <v>0</v>
      </c>
      <c r="TW80" s="11" t="s">
        <v>17</v>
      </c>
      <c r="TX80" s="12">
        <f t="shared" si="562"/>
        <v>0</v>
      </c>
      <c r="TY80" s="12">
        <f>TX80/4.5</f>
        <v>0</v>
      </c>
      <c r="TZ80" s="12">
        <f t="shared" si="563"/>
        <v>37.774000000000001</v>
      </c>
      <c r="UA80" s="12">
        <f t="shared" si="598"/>
        <v>1.8887</v>
      </c>
      <c r="UB80" s="12">
        <f t="shared" si="522"/>
        <v>37.774000000000001</v>
      </c>
      <c r="UC80" s="12">
        <f t="shared" si="706"/>
        <v>1.2591333333333334</v>
      </c>
      <c r="UD80" s="12">
        <f t="shared" si="523"/>
        <v>0</v>
      </c>
      <c r="UE80" s="12">
        <f>UD80/7</f>
        <v>0</v>
      </c>
      <c r="UF80" s="12">
        <f t="shared" si="524"/>
        <v>3.302</v>
      </c>
      <c r="UG80" s="12">
        <f>UF80/1.5</f>
        <v>2.2013333333333334</v>
      </c>
      <c r="UH80" s="12">
        <f t="shared" si="525"/>
        <v>12.3355</v>
      </c>
      <c r="UI80" s="14">
        <f>UH80/17.5</f>
        <v>0.70488571428571423</v>
      </c>
    </row>
    <row r="81" spans="18:556" x14ac:dyDescent="0.25">
      <c r="R81" s="15" t="s">
        <v>18</v>
      </c>
      <c r="S81" s="12"/>
      <c r="T81" s="12">
        <f t="shared" ref="T81:T83" si="708">S81/2.6</f>
        <v>0</v>
      </c>
      <c r="U81" s="12"/>
      <c r="V81" s="12"/>
      <c r="W81" s="12"/>
      <c r="X81" s="12"/>
      <c r="Y81" s="12"/>
      <c r="Z81" s="12"/>
      <c r="AA81" s="12"/>
      <c r="AB81" s="12"/>
      <c r="AC81" s="12"/>
      <c r="AD81" s="14"/>
      <c r="AH81" s="15" t="s">
        <v>18</v>
      </c>
      <c r="AI81" s="12"/>
      <c r="AJ81" s="12">
        <f t="shared" ref="AJ81:AJ83" si="709">AI81/2.6</f>
        <v>0</v>
      </c>
      <c r="AK81" s="12"/>
      <c r="AL81" s="12"/>
      <c r="AM81" s="12"/>
      <c r="AN81" s="12"/>
      <c r="AO81" s="12"/>
      <c r="AP81" s="12"/>
      <c r="AQ81" s="12"/>
      <c r="AR81" s="12"/>
      <c r="AS81" s="12"/>
      <c r="AT81" s="14"/>
      <c r="AX81" s="15" t="s">
        <v>18</v>
      </c>
      <c r="AY81" s="12"/>
      <c r="AZ81" s="12">
        <f t="shared" ref="AZ81:AZ83" si="710">AY81/2.6</f>
        <v>0</v>
      </c>
      <c r="BA81" s="12"/>
      <c r="BB81" s="12"/>
      <c r="BC81" s="12"/>
      <c r="BD81" s="12"/>
      <c r="BE81" s="12"/>
      <c r="BF81" s="12"/>
      <c r="BG81" s="12"/>
      <c r="BH81" s="12"/>
      <c r="BI81" s="12"/>
      <c r="BJ81" s="14"/>
      <c r="BN81" s="15" t="s">
        <v>18</v>
      </c>
      <c r="BO81" s="12"/>
      <c r="BP81" s="12">
        <f t="shared" ref="BP81:BP83" si="711">BO81/2.6</f>
        <v>0</v>
      </c>
      <c r="BQ81" s="12"/>
      <c r="BR81" s="12"/>
      <c r="BS81" s="12"/>
      <c r="BT81" s="12"/>
      <c r="BU81" s="12"/>
      <c r="BV81" s="12"/>
      <c r="BW81" s="12"/>
      <c r="BX81" s="12"/>
      <c r="BY81" s="12"/>
      <c r="BZ81" s="14"/>
      <c r="CC81" s="15" t="s">
        <v>18</v>
      </c>
      <c r="CD81" s="12"/>
      <c r="CE81" s="12">
        <f t="shared" ref="CE81:CE83" si="712">CD81/2.6</f>
        <v>0</v>
      </c>
      <c r="CF81" s="12"/>
      <c r="CG81" s="12"/>
      <c r="CH81" s="12"/>
      <c r="CI81" s="12"/>
      <c r="CJ81" s="12"/>
      <c r="CK81" s="12"/>
      <c r="CL81" s="12"/>
      <c r="CM81" s="12"/>
      <c r="CN81" s="12"/>
      <c r="CO81" s="14"/>
      <c r="CR81" s="15" t="s">
        <v>18</v>
      </c>
      <c r="CS81" s="12">
        <f t="shared" si="526"/>
        <v>0</v>
      </c>
      <c r="CT81" s="12">
        <f t="shared" ref="CT81:CT83" si="713">CS81/2.6</f>
        <v>0</v>
      </c>
      <c r="CU81" s="12">
        <f t="shared" si="527"/>
        <v>0</v>
      </c>
      <c r="CV81" s="12"/>
      <c r="CW81" s="12"/>
      <c r="CX81" s="12"/>
      <c r="CY81" s="12">
        <f t="shared" si="528"/>
        <v>0</v>
      </c>
      <c r="CZ81" s="12"/>
      <c r="DA81" s="12">
        <f t="shared" si="529"/>
        <v>0</v>
      </c>
      <c r="DB81" s="12"/>
      <c r="DC81" s="12">
        <f t="shared" si="530"/>
        <v>0</v>
      </c>
      <c r="DD81" s="14"/>
      <c r="DG81" s="15" t="s">
        <v>18</v>
      </c>
      <c r="DH81" s="12"/>
      <c r="DI81" s="12">
        <f t="shared" ref="DI81:DI83" si="714">DH81/2.6</f>
        <v>0</v>
      </c>
      <c r="DJ81" s="12"/>
      <c r="DK81" s="12"/>
      <c r="DL81" s="12"/>
      <c r="DM81" s="12"/>
      <c r="DN81" s="12"/>
      <c r="DO81" s="12"/>
      <c r="DP81" s="12"/>
      <c r="DQ81" s="12"/>
      <c r="DR81" s="12"/>
      <c r="DS81" s="14"/>
      <c r="DV81" s="15" t="s">
        <v>18</v>
      </c>
      <c r="DW81" s="12"/>
      <c r="DX81" s="12">
        <f t="shared" ref="DX81:DX83" si="715">DW81/2.6</f>
        <v>0</v>
      </c>
      <c r="DY81" s="12"/>
      <c r="DZ81" s="12"/>
      <c r="EA81" s="12"/>
      <c r="EB81" s="12"/>
      <c r="EC81" s="12"/>
      <c r="ED81" s="12"/>
      <c r="EE81" s="12"/>
      <c r="EF81" s="12"/>
      <c r="EG81" s="12"/>
      <c r="EH81" s="14"/>
      <c r="EK81" s="15" t="s">
        <v>18</v>
      </c>
      <c r="EL81" s="12"/>
      <c r="EM81" s="12">
        <f t="shared" ref="EM81:EM83" si="716">EL81/2.6</f>
        <v>0</v>
      </c>
      <c r="EN81" s="12"/>
      <c r="EO81" s="12"/>
      <c r="EP81" s="12"/>
      <c r="EQ81" s="12"/>
      <c r="ER81" s="12"/>
      <c r="ES81" s="12"/>
      <c r="ET81" s="12"/>
      <c r="EU81" s="12"/>
      <c r="EV81" s="12"/>
      <c r="EW81" s="14"/>
      <c r="EZ81" s="15" t="s">
        <v>18</v>
      </c>
      <c r="FA81" s="12"/>
      <c r="FB81" s="12">
        <f t="shared" ref="FB81:FB83" si="717">FA81/2.6</f>
        <v>0</v>
      </c>
      <c r="FC81" s="12"/>
      <c r="FD81" s="12"/>
      <c r="FE81" s="12"/>
      <c r="FF81" s="12"/>
      <c r="FG81" s="12"/>
      <c r="FH81" s="12"/>
      <c r="FI81" s="12"/>
      <c r="FJ81" s="12"/>
      <c r="FK81" s="12"/>
      <c r="FL81" s="14"/>
      <c r="FO81" s="15" t="s">
        <v>18</v>
      </c>
      <c r="FP81" s="12"/>
      <c r="FQ81" s="12">
        <f t="shared" ref="FQ81:FQ83" si="718">FP81/2.6</f>
        <v>0</v>
      </c>
      <c r="FR81" s="12"/>
      <c r="FS81" s="12"/>
      <c r="FT81" s="12"/>
      <c r="FU81" s="12"/>
      <c r="FV81" s="12"/>
      <c r="FW81" s="12"/>
      <c r="FX81" s="12"/>
      <c r="FY81" s="12"/>
      <c r="FZ81" s="12"/>
      <c r="GA81" s="14"/>
      <c r="GD81" s="15" t="s">
        <v>18</v>
      </c>
      <c r="GE81" s="12">
        <f t="shared" si="531"/>
        <v>0</v>
      </c>
      <c r="GF81" s="12">
        <f t="shared" ref="GF81:GF83" si="719">GE81/2.6</f>
        <v>0</v>
      </c>
      <c r="GG81" s="12">
        <f t="shared" si="532"/>
        <v>0</v>
      </c>
      <c r="GH81" s="12"/>
      <c r="GI81" s="12"/>
      <c r="GJ81" s="12"/>
      <c r="GK81" s="12">
        <f t="shared" si="533"/>
        <v>0</v>
      </c>
      <c r="GL81" s="12"/>
      <c r="GM81" s="12">
        <f t="shared" si="534"/>
        <v>0</v>
      </c>
      <c r="GN81" s="12"/>
      <c r="GO81" s="12">
        <f t="shared" si="535"/>
        <v>0</v>
      </c>
      <c r="GP81" s="14"/>
      <c r="GT81" s="15" t="s">
        <v>18</v>
      </c>
      <c r="GU81" s="12">
        <f t="shared" si="536"/>
        <v>0</v>
      </c>
      <c r="GV81" s="12">
        <f t="shared" ref="GV81:GV83" si="720">GU81/2.6</f>
        <v>0</v>
      </c>
      <c r="GW81" s="12">
        <f t="shared" si="537"/>
        <v>0</v>
      </c>
      <c r="GX81" s="12"/>
      <c r="GY81" s="12"/>
      <c r="GZ81" s="12"/>
      <c r="HA81" s="12"/>
      <c r="HB81" s="12"/>
      <c r="HC81" s="12"/>
      <c r="HD81" s="12"/>
      <c r="HE81" s="12"/>
      <c r="HF81" s="14"/>
      <c r="HI81" s="15" t="s">
        <v>18</v>
      </c>
      <c r="HJ81" s="12"/>
      <c r="HK81" s="12">
        <f t="shared" ref="HK81:HK83" si="721">HJ81/2.6</f>
        <v>0</v>
      </c>
      <c r="HL81" s="12"/>
      <c r="HM81" s="12"/>
      <c r="HN81" s="12"/>
      <c r="HO81" s="12"/>
      <c r="HP81" s="12"/>
      <c r="HQ81" s="12"/>
      <c r="HR81" s="12"/>
      <c r="HS81" s="12"/>
      <c r="HT81" s="12"/>
      <c r="HU81" s="14"/>
      <c r="HY81" s="15" t="s">
        <v>18</v>
      </c>
      <c r="HZ81" s="12"/>
      <c r="IA81" s="12">
        <f t="shared" ref="IA81:IA83" si="722">HZ81/2.6</f>
        <v>0</v>
      </c>
      <c r="IB81" s="12"/>
      <c r="IC81" s="12"/>
      <c r="ID81" s="12"/>
      <c r="IE81" s="12"/>
      <c r="IF81" s="12"/>
      <c r="IG81" s="12"/>
      <c r="IH81" s="12"/>
      <c r="II81" s="12"/>
      <c r="IJ81" s="12"/>
      <c r="IK81" s="14"/>
      <c r="IO81" s="15" t="s">
        <v>18</v>
      </c>
      <c r="IP81" s="12"/>
      <c r="IQ81" s="12">
        <f t="shared" ref="IQ81:IQ83" si="723">IP81/2.6</f>
        <v>0</v>
      </c>
      <c r="IR81" s="12"/>
      <c r="IS81" s="12"/>
      <c r="IT81" s="12"/>
      <c r="IU81" s="12"/>
      <c r="IV81" s="12"/>
      <c r="IW81" s="12"/>
      <c r="IX81" s="12"/>
      <c r="IY81" s="12"/>
      <c r="IZ81" s="12"/>
      <c r="JA81" s="14"/>
      <c r="JE81" s="15" t="s">
        <v>18</v>
      </c>
      <c r="JF81" s="12"/>
      <c r="JG81" s="12">
        <f t="shared" ref="JG81:JG83" si="724">JF81/2.6</f>
        <v>0</v>
      </c>
      <c r="JH81" s="12"/>
      <c r="JI81" s="12"/>
      <c r="JJ81" s="12"/>
      <c r="JK81" s="12"/>
      <c r="JL81" s="12"/>
      <c r="JM81" s="12"/>
      <c r="JN81" s="12"/>
      <c r="JO81" s="12"/>
      <c r="JP81" s="12"/>
      <c r="JQ81" s="14"/>
      <c r="JT81" s="15" t="s">
        <v>18</v>
      </c>
      <c r="JU81" s="12"/>
      <c r="JV81" s="12">
        <f t="shared" ref="JV81:JV83" si="725">JU81/2.6</f>
        <v>0</v>
      </c>
      <c r="JW81" s="12"/>
      <c r="JX81" s="12"/>
      <c r="JY81" s="12"/>
      <c r="JZ81" s="12"/>
      <c r="KA81" s="12"/>
      <c r="KB81" s="12"/>
      <c r="KC81" s="12"/>
      <c r="KD81" s="12"/>
      <c r="KE81" s="12"/>
      <c r="KF81" s="14"/>
      <c r="KI81" s="15" t="s">
        <v>18</v>
      </c>
      <c r="KJ81" s="12"/>
      <c r="KK81" s="12">
        <f t="shared" ref="KK81:KK83" si="726">KJ81/2.6</f>
        <v>0</v>
      </c>
      <c r="KL81" s="12"/>
      <c r="KM81" s="12"/>
      <c r="KN81" s="12"/>
      <c r="KO81" s="12"/>
      <c r="KP81" s="12"/>
      <c r="KQ81" s="12"/>
      <c r="KR81" s="12"/>
      <c r="KS81" s="12"/>
      <c r="KT81" s="12"/>
      <c r="KU81" s="14"/>
      <c r="KX81" s="15" t="s">
        <v>18</v>
      </c>
      <c r="KY81" s="12">
        <f t="shared" si="541"/>
        <v>0</v>
      </c>
      <c r="KZ81" s="12">
        <f t="shared" ref="KZ81:KZ83" si="727">KY81/2.6</f>
        <v>0</v>
      </c>
      <c r="LA81" s="12"/>
      <c r="LB81" s="12"/>
      <c r="LC81" s="12"/>
      <c r="LD81" s="12"/>
      <c r="LE81" s="12"/>
      <c r="LF81" s="12"/>
      <c r="LG81" s="12"/>
      <c r="LH81" s="12"/>
      <c r="LI81" s="12"/>
      <c r="LJ81" s="14"/>
      <c r="LN81" s="15" t="s">
        <v>18</v>
      </c>
      <c r="LO81" s="12">
        <f t="shared" si="546"/>
        <v>0</v>
      </c>
      <c r="LP81" s="12">
        <f t="shared" ref="LP81:LP83" si="728">LO81/2.6</f>
        <v>0</v>
      </c>
      <c r="LQ81" s="12"/>
      <c r="LR81" s="12"/>
      <c r="LS81" s="12"/>
      <c r="LT81" s="12"/>
      <c r="LU81" s="12"/>
      <c r="LV81" s="12"/>
      <c r="LW81" s="12"/>
      <c r="LX81" s="12"/>
      <c r="LY81" s="12"/>
      <c r="LZ81" s="14"/>
      <c r="MC81" s="15" t="s">
        <v>18</v>
      </c>
      <c r="MD81" s="57"/>
      <c r="ME81" s="12">
        <f t="shared" ref="ME81:ME83" si="729">MD81/2.6</f>
        <v>0</v>
      </c>
      <c r="MF81" s="12"/>
      <c r="MG81" s="12"/>
      <c r="MH81" s="12"/>
      <c r="MI81" s="12"/>
      <c r="MJ81" s="12"/>
      <c r="MK81" s="12"/>
      <c r="ML81" s="12"/>
      <c r="MM81" s="12"/>
      <c r="MN81" s="12"/>
      <c r="MO81" s="14"/>
      <c r="MS81" s="15" t="s">
        <v>18</v>
      </c>
      <c r="MT81" s="12"/>
      <c r="MU81" s="12">
        <f t="shared" ref="MU81:MU83" si="730">MT81/2.6</f>
        <v>0</v>
      </c>
      <c r="MV81" s="12"/>
      <c r="MW81" s="12"/>
      <c r="MX81" s="12"/>
      <c r="MY81" s="12"/>
      <c r="MZ81" s="12"/>
      <c r="NA81" s="12"/>
      <c r="NB81" s="12"/>
      <c r="NC81" s="12"/>
      <c r="ND81" s="12"/>
      <c r="NE81" s="14"/>
      <c r="NI81" s="15" t="s">
        <v>18</v>
      </c>
      <c r="NJ81" s="57"/>
      <c r="NK81" s="12">
        <f t="shared" ref="NK81:NK83" si="731">NJ81/2.6</f>
        <v>0</v>
      </c>
      <c r="NL81" s="12"/>
      <c r="NM81" s="12"/>
      <c r="NN81" s="12"/>
      <c r="NO81" s="12"/>
      <c r="NP81" s="12"/>
      <c r="NQ81" s="12"/>
      <c r="NR81" s="12"/>
      <c r="NS81" s="12"/>
      <c r="NT81" s="12"/>
      <c r="NU81" s="14"/>
      <c r="NY81" s="15" t="s">
        <v>18</v>
      </c>
      <c r="NZ81" s="12"/>
      <c r="OA81" s="12">
        <f t="shared" ref="OA81:OA83" si="732">NZ81/2.6</f>
        <v>0</v>
      </c>
      <c r="OB81" s="12"/>
      <c r="OC81" s="12"/>
      <c r="OD81" s="12"/>
      <c r="OE81" s="12"/>
      <c r="OF81" s="12"/>
      <c r="OG81" s="12"/>
      <c r="OH81" s="12"/>
      <c r="OI81" s="12"/>
      <c r="OJ81" s="12"/>
      <c r="OK81" s="14"/>
      <c r="ON81" s="15" t="s">
        <v>18</v>
      </c>
      <c r="OO81" s="12"/>
      <c r="OP81" s="12">
        <f t="shared" ref="OP81:OP83" si="733">OO81/2.6</f>
        <v>0</v>
      </c>
      <c r="OQ81" s="12"/>
      <c r="OR81" s="12"/>
      <c r="OS81" s="12"/>
      <c r="OT81" s="12"/>
      <c r="OU81" s="12"/>
      <c r="OV81" s="12"/>
      <c r="OW81" s="12"/>
      <c r="OX81" s="12"/>
      <c r="OY81" s="12"/>
      <c r="OZ81" s="14"/>
      <c r="PE81" s="15" t="s">
        <v>18</v>
      </c>
      <c r="PF81" s="12">
        <f t="shared" si="551"/>
        <v>0</v>
      </c>
      <c r="PG81" s="12">
        <f t="shared" ref="PG81:PG83" si="734">PF81/2.6</f>
        <v>0</v>
      </c>
      <c r="PH81" s="12">
        <f t="shared" si="552"/>
        <v>0</v>
      </c>
      <c r="PI81" s="12"/>
      <c r="PJ81" s="12">
        <f t="shared" si="553"/>
        <v>0</v>
      </c>
      <c r="PK81" s="12"/>
      <c r="PL81" s="12">
        <f t="shared" si="515"/>
        <v>0</v>
      </c>
      <c r="PM81" s="12"/>
      <c r="PN81" s="12">
        <f t="shared" si="516"/>
        <v>0</v>
      </c>
      <c r="PO81" s="12"/>
      <c r="PP81" s="12">
        <f t="shared" si="517"/>
        <v>0</v>
      </c>
      <c r="PQ81" s="14"/>
      <c r="PT81" s="15" t="s">
        <v>18</v>
      </c>
      <c r="PU81" s="12">
        <f t="shared" si="554"/>
        <v>0</v>
      </c>
      <c r="PV81" s="12">
        <f>PU81/2.6</f>
        <v>0</v>
      </c>
      <c r="PW81" s="12">
        <f t="shared" si="555"/>
        <v>0</v>
      </c>
      <c r="PX81" s="12"/>
      <c r="PY81" s="12">
        <f t="shared" si="556"/>
        <v>0</v>
      </c>
      <c r="PZ81" s="12"/>
      <c r="QA81" s="12">
        <f t="shared" si="557"/>
        <v>0</v>
      </c>
      <c r="QB81" s="12"/>
      <c r="QC81" s="12">
        <f t="shared" si="558"/>
        <v>0</v>
      </c>
      <c r="QD81" s="12"/>
      <c r="QE81" s="12">
        <f t="shared" si="559"/>
        <v>0</v>
      </c>
      <c r="QF81" s="14"/>
      <c r="QI81" s="15" t="s">
        <v>18</v>
      </c>
      <c r="QJ81" s="12"/>
      <c r="QK81" s="12">
        <f t="shared" ref="QK81:QK83" si="735">QJ81/2.6</f>
        <v>0</v>
      </c>
      <c r="QL81" s="12"/>
      <c r="QM81" s="12"/>
      <c r="QN81" s="12"/>
      <c r="QO81" s="12"/>
      <c r="QP81" s="12"/>
      <c r="QQ81" s="12"/>
      <c r="QR81" s="12"/>
      <c r="QS81" s="12"/>
      <c r="QT81" s="12"/>
      <c r="QU81" s="14"/>
      <c r="QX81" s="15" t="s">
        <v>18</v>
      </c>
      <c r="QY81" s="12"/>
      <c r="QZ81" s="12">
        <f t="shared" ref="QZ81:QZ83" si="736">QY81/2.6</f>
        <v>0</v>
      </c>
      <c r="RA81" s="12"/>
      <c r="RB81" s="12"/>
      <c r="RC81" s="12"/>
      <c r="RD81" s="12"/>
      <c r="RE81" s="12"/>
      <c r="RF81" s="12"/>
      <c r="RG81" s="12"/>
      <c r="RH81" s="12"/>
      <c r="RI81" s="12"/>
      <c r="RJ81" s="14"/>
      <c r="RM81" s="15" t="s">
        <v>18</v>
      </c>
      <c r="RN81" s="12"/>
      <c r="RO81" s="12">
        <f t="shared" ref="RO81:RO83" si="737">RN81/2.6</f>
        <v>0</v>
      </c>
      <c r="RP81" s="12"/>
      <c r="RQ81" s="12"/>
      <c r="RR81" s="12"/>
      <c r="RS81" s="12"/>
      <c r="RT81" s="12"/>
      <c r="RU81" s="12"/>
      <c r="RV81" s="12"/>
      <c r="RW81" s="12"/>
      <c r="RX81" s="12"/>
      <c r="RY81" s="14"/>
      <c r="SB81" s="15" t="s">
        <v>18</v>
      </c>
      <c r="SC81" s="12"/>
      <c r="SD81" s="12">
        <f t="shared" ref="SD81:SD83" si="738">SC81/2.6</f>
        <v>0</v>
      </c>
      <c r="SE81" s="12"/>
      <c r="SF81" s="12"/>
      <c r="SG81" s="12"/>
      <c r="SH81" s="12"/>
      <c r="SI81" s="12"/>
      <c r="SJ81" s="12"/>
      <c r="SK81" s="12"/>
      <c r="SL81" s="12"/>
      <c r="SM81" s="12"/>
      <c r="SN81" s="14"/>
      <c r="SQ81" s="15" t="s">
        <v>18</v>
      </c>
      <c r="SR81" s="12"/>
      <c r="SS81" s="12">
        <f t="shared" ref="SS81:SS83" si="739">SR81/2.6</f>
        <v>0</v>
      </c>
      <c r="ST81" s="12"/>
      <c r="SU81" s="12"/>
      <c r="SV81" s="12"/>
      <c r="SW81" s="12"/>
      <c r="SX81" s="12"/>
      <c r="SY81" s="12"/>
      <c r="SZ81" s="12"/>
      <c r="TA81" s="12"/>
      <c r="TB81" s="12"/>
      <c r="TC81" s="14"/>
      <c r="TH81" s="15" t="s">
        <v>18</v>
      </c>
      <c r="TI81" s="12">
        <f t="shared" si="560"/>
        <v>0</v>
      </c>
      <c r="TJ81" s="12">
        <f t="shared" ref="TJ81:TJ83" si="740">TI81/2.6</f>
        <v>0</v>
      </c>
      <c r="TK81" s="12">
        <f t="shared" si="561"/>
        <v>0</v>
      </c>
      <c r="TL81" s="12"/>
      <c r="TM81" s="12">
        <f t="shared" si="707"/>
        <v>0</v>
      </c>
      <c r="TN81" s="12"/>
      <c r="TO81" s="12">
        <f t="shared" si="519"/>
        <v>0</v>
      </c>
      <c r="TP81" s="12"/>
      <c r="TQ81" s="12">
        <f t="shared" si="520"/>
        <v>0</v>
      </c>
      <c r="TR81" s="12"/>
      <c r="TS81" s="12">
        <f t="shared" si="521"/>
        <v>0</v>
      </c>
      <c r="TT81" s="14"/>
      <c r="TW81" s="15" t="s">
        <v>18</v>
      </c>
      <c r="TX81" s="12">
        <f t="shared" si="562"/>
        <v>0</v>
      </c>
      <c r="TY81" s="12">
        <f>TX81/2.6</f>
        <v>0</v>
      </c>
      <c r="TZ81" s="12">
        <f t="shared" si="563"/>
        <v>0</v>
      </c>
      <c r="UA81" s="12"/>
      <c r="UB81" s="12">
        <f t="shared" si="522"/>
        <v>0</v>
      </c>
      <c r="UC81" s="12"/>
      <c r="UD81" s="12">
        <f t="shared" si="523"/>
        <v>0</v>
      </c>
      <c r="UE81" s="12"/>
      <c r="UF81" s="12">
        <f t="shared" si="524"/>
        <v>0</v>
      </c>
      <c r="UG81" s="12"/>
      <c r="UH81" s="12">
        <f t="shared" si="525"/>
        <v>0</v>
      </c>
      <c r="UI81" s="14"/>
    </row>
    <row r="82" spans="18:556" x14ac:dyDescent="0.25">
      <c r="R82" s="15" t="s">
        <v>19</v>
      </c>
      <c r="S82" s="12"/>
      <c r="T82" s="12">
        <f t="shared" si="708"/>
        <v>0</v>
      </c>
      <c r="U82" s="12"/>
      <c r="V82" s="12"/>
      <c r="W82" s="12"/>
      <c r="X82" s="12"/>
      <c r="Y82" s="12"/>
      <c r="Z82" s="12"/>
      <c r="AA82" s="12"/>
      <c r="AB82" s="12"/>
      <c r="AC82" s="12"/>
      <c r="AD82" s="14"/>
      <c r="AH82" s="15" t="s">
        <v>19</v>
      </c>
      <c r="AI82" s="12"/>
      <c r="AJ82" s="12">
        <f t="shared" si="709"/>
        <v>0</v>
      </c>
      <c r="AK82" s="12"/>
      <c r="AL82" s="12"/>
      <c r="AM82" s="12"/>
      <c r="AN82" s="12"/>
      <c r="AO82" s="12"/>
      <c r="AP82" s="12"/>
      <c r="AQ82" s="12"/>
      <c r="AR82" s="12"/>
      <c r="AS82" s="12"/>
      <c r="AT82" s="14"/>
      <c r="AX82" s="15" t="s">
        <v>19</v>
      </c>
      <c r="AY82" s="12"/>
      <c r="AZ82" s="12">
        <f t="shared" si="710"/>
        <v>0</v>
      </c>
      <c r="BA82" s="12"/>
      <c r="BB82" s="12"/>
      <c r="BC82" s="12"/>
      <c r="BD82" s="12"/>
      <c r="BE82" s="12"/>
      <c r="BF82" s="12"/>
      <c r="BG82" s="12"/>
      <c r="BH82" s="12"/>
      <c r="BI82" s="12"/>
      <c r="BJ82" s="14"/>
      <c r="BN82" s="15" t="s">
        <v>19</v>
      </c>
      <c r="BO82" s="12"/>
      <c r="BP82" s="12">
        <f t="shared" si="711"/>
        <v>0</v>
      </c>
      <c r="BQ82" s="12"/>
      <c r="BR82" s="12"/>
      <c r="BS82" s="12"/>
      <c r="BT82" s="12"/>
      <c r="BU82" s="12"/>
      <c r="BV82" s="12"/>
      <c r="BW82" s="12"/>
      <c r="BX82" s="12"/>
      <c r="BY82" s="12"/>
      <c r="BZ82" s="14"/>
      <c r="CC82" s="15" t="s">
        <v>19</v>
      </c>
      <c r="CD82" s="12"/>
      <c r="CE82" s="12">
        <f t="shared" si="712"/>
        <v>0</v>
      </c>
      <c r="CF82" s="12"/>
      <c r="CG82" s="12"/>
      <c r="CH82" s="12"/>
      <c r="CI82" s="12"/>
      <c r="CJ82" s="12"/>
      <c r="CK82" s="12"/>
      <c r="CL82" s="12"/>
      <c r="CM82" s="12"/>
      <c r="CN82" s="12"/>
      <c r="CO82" s="14"/>
      <c r="CR82" s="15" t="s">
        <v>19</v>
      </c>
      <c r="CS82" s="12">
        <f t="shared" si="526"/>
        <v>0</v>
      </c>
      <c r="CT82" s="12">
        <f t="shared" si="713"/>
        <v>0</v>
      </c>
      <c r="CU82" s="12">
        <f t="shared" si="527"/>
        <v>0</v>
      </c>
      <c r="CV82" s="12"/>
      <c r="CW82" s="12"/>
      <c r="CX82" s="12"/>
      <c r="CY82" s="12">
        <f t="shared" si="528"/>
        <v>0</v>
      </c>
      <c r="CZ82" s="12"/>
      <c r="DA82" s="12">
        <f t="shared" si="529"/>
        <v>0</v>
      </c>
      <c r="DB82" s="12"/>
      <c r="DC82" s="12">
        <f t="shared" si="530"/>
        <v>0</v>
      </c>
      <c r="DD82" s="14"/>
      <c r="DG82" s="15" t="s">
        <v>19</v>
      </c>
      <c r="DH82" s="12"/>
      <c r="DI82" s="12">
        <f t="shared" si="714"/>
        <v>0</v>
      </c>
      <c r="DJ82" s="12"/>
      <c r="DK82" s="12"/>
      <c r="DL82" s="12"/>
      <c r="DM82" s="12"/>
      <c r="DN82" s="12"/>
      <c r="DO82" s="12"/>
      <c r="DP82" s="12"/>
      <c r="DQ82" s="12"/>
      <c r="DR82" s="12"/>
      <c r="DS82" s="14"/>
      <c r="DV82" s="15" t="s">
        <v>19</v>
      </c>
      <c r="DW82" s="12"/>
      <c r="DX82" s="12">
        <f t="shared" si="715"/>
        <v>0</v>
      </c>
      <c r="DY82" s="12"/>
      <c r="DZ82" s="12"/>
      <c r="EA82" s="12"/>
      <c r="EB82" s="12"/>
      <c r="EC82" s="12"/>
      <c r="ED82" s="12"/>
      <c r="EE82" s="12"/>
      <c r="EF82" s="12"/>
      <c r="EG82" s="12"/>
      <c r="EH82" s="14"/>
      <c r="EK82" s="15" t="s">
        <v>19</v>
      </c>
      <c r="EL82" s="12"/>
      <c r="EM82" s="12">
        <f t="shared" si="716"/>
        <v>0</v>
      </c>
      <c r="EN82" s="12"/>
      <c r="EO82" s="12"/>
      <c r="EP82" s="12"/>
      <c r="EQ82" s="12"/>
      <c r="ER82" s="12"/>
      <c r="ES82" s="12"/>
      <c r="ET82" s="12"/>
      <c r="EU82" s="12"/>
      <c r="EV82" s="12"/>
      <c r="EW82" s="14"/>
      <c r="EZ82" s="15" t="s">
        <v>19</v>
      </c>
      <c r="FA82" s="12"/>
      <c r="FB82" s="12">
        <f t="shared" si="717"/>
        <v>0</v>
      </c>
      <c r="FC82" s="12"/>
      <c r="FD82" s="12"/>
      <c r="FE82" s="12"/>
      <c r="FF82" s="12"/>
      <c r="FG82" s="12"/>
      <c r="FH82" s="12"/>
      <c r="FI82" s="12"/>
      <c r="FJ82" s="12"/>
      <c r="FK82" s="12"/>
      <c r="FL82" s="14"/>
      <c r="FO82" s="15" t="s">
        <v>19</v>
      </c>
      <c r="FP82" s="12"/>
      <c r="FQ82" s="12">
        <f t="shared" si="718"/>
        <v>0</v>
      </c>
      <c r="FR82" s="12"/>
      <c r="FS82" s="12"/>
      <c r="FT82" s="12"/>
      <c r="FU82" s="12"/>
      <c r="FV82" s="12"/>
      <c r="FW82" s="12"/>
      <c r="FX82" s="12"/>
      <c r="FY82" s="12"/>
      <c r="FZ82" s="12"/>
      <c r="GA82" s="14"/>
      <c r="GD82" s="15" t="s">
        <v>19</v>
      </c>
      <c r="GE82" s="12">
        <f t="shared" si="531"/>
        <v>0</v>
      </c>
      <c r="GF82" s="12">
        <f t="shared" si="719"/>
        <v>0</v>
      </c>
      <c r="GG82" s="12">
        <f t="shared" si="532"/>
        <v>0</v>
      </c>
      <c r="GH82" s="12"/>
      <c r="GI82" s="12"/>
      <c r="GJ82" s="12"/>
      <c r="GK82" s="12">
        <f t="shared" si="533"/>
        <v>0</v>
      </c>
      <c r="GL82" s="12"/>
      <c r="GM82" s="12">
        <f t="shared" si="534"/>
        <v>0</v>
      </c>
      <c r="GN82" s="12"/>
      <c r="GO82" s="12">
        <f t="shared" si="535"/>
        <v>0</v>
      </c>
      <c r="GP82" s="14"/>
      <c r="GT82" s="15" t="s">
        <v>19</v>
      </c>
      <c r="GU82" s="12">
        <f t="shared" si="536"/>
        <v>0</v>
      </c>
      <c r="GV82" s="12">
        <f t="shared" si="720"/>
        <v>0</v>
      </c>
      <c r="GW82" s="12">
        <f t="shared" si="537"/>
        <v>0</v>
      </c>
      <c r="GX82" s="12"/>
      <c r="GY82" s="12"/>
      <c r="GZ82" s="12"/>
      <c r="HA82" s="12"/>
      <c r="HB82" s="12"/>
      <c r="HC82" s="12"/>
      <c r="HD82" s="12"/>
      <c r="HE82" s="12"/>
      <c r="HF82" s="14"/>
      <c r="HI82" s="15" t="s">
        <v>19</v>
      </c>
      <c r="HJ82" s="12"/>
      <c r="HK82" s="12">
        <f t="shared" si="721"/>
        <v>0</v>
      </c>
      <c r="HL82" s="12"/>
      <c r="HM82" s="12"/>
      <c r="HN82" s="12"/>
      <c r="HO82" s="12"/>
      <c r="HP82" s="12"/>
      <c r="HQ82" s="12"/>
      <c r="HR82" s="12"/>
      <c r="HS82" s="12"/>
      <c r="HT82" s="12"/>
      <c r="HU82" s="14"/>
      <c r="HY82" s="15" t="s">
        <v>19</v>
      </c>
      <c r="HZ82" s="12"/>
      <c r="IA82" s="12">
        <f t="shared" si="722"/>
        <v>0</v>
      </c>
      <c r="IB82" s="12"/>
      <c r="IC82" s="12"/>
      <c r="ID82" s="12"/>
      <c r="IE82" s="12"/>
      <c r="IF82" s="12"/>
      <c r="IG82" s="12"/>
      <c r="IH82" s="12"/>
      <c r="II82" s="12"/>
      <c r="IJ82" s="12"/>
      <c r="IK82" s="14"/>
      <c r="IO82" s="15" t="s">
        <v>19</v>
      </c>
      <c r="IP82" s="12"/>
      <c r="IQ82" s="12">
        <f t="shared" si="723"/>
        <v>0</v>
      </c>
      <c r="IR82" s="12"/>
      <c r="IS82" s="12"/>
      <c r="IT82" s="12"/>
      <c r="IU82" s="12"/>
      <c r="IV82" s="12"/>
      <c r="IW82" s="12"/>
      <c r="IX82" s="12"/>
      <c r="IY82" s="12"/>
      <c r="IZ82" s="12"/>
      <c r="JA82" s="14"/>
      <c r="JE82" s="15" t="s">
        <v>19</v>
      </c>
      <c r="JF82" s="12"/>
      <c r="JG82" s="12">
        <f t="shared" si="724"/>
        <v>0</v>
      </c>
      <c r="JH82" s="12"/>
      <c r="JI82" s="12"/>
      <c r="JJ82" s="12"/>
      <c r="JK82" s="12"/>
      <c r="JL82" s="12"/>
      <c r="JM82" s="12"/>
      <c r="JN82" s="12"/>
      <c r="JO82" s="12"/>
      <c r="JP82" s="12"/>
      <c r="JQ82" s="14"/>
      <c r="JT82" s="15" t="s">
        <v>19</v>
      </c>
      <c r="JU82" s="12"/>
      <c r="JV82" s="12">
        <f t="shared" si="725"/>
        <v>0</v>
      </c>
      <c r="JW82" s="12"/>
      <c r="JX82" s="12"/>
      <c r="JY82" s="12"/>
      <c r="JZ82" s="12"/>
      <c r="KA82" s="12"/>
      <c r="KB82" s="12"/>
      <c r="KC82" s="12"/>
      <c r="KD82" s="12"/>
      <c r="KE82" s="12"/>
      <c r="KF82" s="14"/>
      <c r="KI82" s="15" t="s">
        <v>19</v>
      </c>
      <c r="KJ82" s="12"/>
      <c r="KK82" s="12">
        <f t="shared" si="726"/>
        <v>0</v>
      </c>
      <c r="KL82" s="12"/>
      <c r="KM82" s="12"/>
      <c r="KN82" s="12"/>
      <c r="KO82" s="12"/>
      <c r="KP82" s="12"/>
      <c r="KQ82" s="12"/>
      <c r="KR82" s="12"/>
      <c r="KS82" s="12"/>
      <c r="KT82" s="12"/>
      <c r="KU82" s="14"/>
      <c r="KX82" s="15" t="s">
        <v>19</v>
      </c>
      <c r="KY82" s="12">
        <f t="shared" si="541"/>
        <v>0</v>
      </c>
      <c r="KZ82" s="12">
        <f t="shared" si="727"/>
        <v>0</v>
      </c>
      <c r="LA82" s="12"/>
      <c r="LB82" s="12"/>
      <c r="LC82" s="12"/>
      <c r="LD82" s="12"/>
      <c r="LE82" s="12"/>
      <c r="LF82" s="12"/>
      <c r="LG82" s="12"/>
      <c r="LH82" s="12"/>
      <c r="LI82" s="12"/>
      <c r="LJ82" s="14"/>
      <c r="LN82" s="15" t="s">
        <v>19</v>
      </c>
      <c r="LO82" s="12">
        <f t="shared" si="546"/>
        <v>0</v>
      </c>
      <c r="LP82" s="12">
        <f t="shared" si="728"/>
        <v>0</v>
      </c>
      <c r="LQ82" s="12"/>
      <c r="LR82" s="12"/>
      <c r="LS82" s="12"/>
      <c r="LT82" s="12"/>
      <c r="LU82" s="12"/>
      <c r="LV82" s="12"/>
      <c r="LW82" s="12"/>
      <c r="LX82" s="12"/>
      <c r="LY82" s="12"/>
      <c r="LZ82" s="14"/>
      <c r="MC82" s="15" t="s">
        <v>19</v>
      </c>
      <c r="MD82" s="57"/>
      <c r="ME82" s="12">
        <f t="shared" si="729"/>
        <v>0</v>
      </c>
      <c r="MF82" s="12"/>
      <c r="MG82" s="12"/>
      <c r="MH82" s="12"/>
      <c r="MI82" s="12"/>
      <c r="MJ82" s="12"/>
      <c r="MK82" s="12"/>
      <c r="ML82" s="12"/>
      <c r="MM82" s="12"/>
      <c r="MN82" s="12"/>
      <c r="MO82" s="14"/>
      <c r="MS82" s="15" t="s">
        <v>19</v>
      </c>
      <c r="MT82" s="12"/>
      <c r="MU82" s="12">
        <f t="shared" si="730"/>
        <v>0</v>
      </c>
      <c r="MV82" s="12"/>
      <c r="MW82" s="12"/>
      <c r="MX82" s="12"/>
      <c r="MY82" s="12"/>
      <c r="MZ82" s="12"/>
      <c r="NA82" s="12"/>
      <c r="NB82" s="12"/>
      <c r="NC82" s="12"/>
      <c r="ND82" s="12"/>
      <c r="NE82" s="14"/>
      <c r="NI82" s="15" t="s">
        <v>19</v>
      </c>
      <c r="NJ82" s="56"/>
      <c r="NK82" s="12">
        <f t="shared" si="731"/>
        <v>0</v>
      </c>
      <c r="NL82" s="12"/>
      <c r="NM82" s="12"/>
      <c r="NN82" s="12"/>
      <c r="NO82" s="12"/>
      <c r="NP82" s="12"/>
      <c r="NQ82" s="12"/>
      <c r="NR82" s="12"/>
      <c r="NS82" s="12"/>
      <c r="NT82" s="12"/>
      <c r="NU82" s="14"/>
      <c r="NY82" s="15" t="s">
        <v>19</v>
      </c>
      <c r="NZ82" s="12"/>
      <c r="OA82" s="12">
        <f t="shared" si="732"/>
        <v>0</v>
      </c>
      <c r="OB82" s="12"/>
      <c r="OC82" s="12"/>
      <c r="OD82" s="12"/>
      <c r="OE82" s="12"/>
      <c r="OF82" s="12"/>
      <c r="OG82" s="12"/>
      <c r="OH82" s="12"/>
      <c r="OI82" s="12"/>
      <c r="OJ82" s="12"/>
      <c r="OK82" s="14"/>
      <c r="ON82" s="15" t="s">
        <v>19</v>
      </c>
      <c r="OO82" s="12"/>
      <c r="OP82" s="12">
        <f t="shared" si="733"/>
        <v>0</v>
      </c>
      <c r="OQ82" s="12"/>
      <c r="OR82" s="12"/>
      <c r="OS82" s="12"/>
      <c r="OT82" s="12"/>
      <c r="OU82" s="12"/>
      <c r="OV82" s="12"/>
      <c r="OW82" s="12"/>
      <c r="OX82" s="12"/>
      <c r="OY82" s="12"/>
      <c r="OZ82" s="14"/>
      <c r="PE82" s="15" t="s">
        <v>19</v>
      </c>
      <c r="PF82" s="12">
        <f t="shared" si="551"/>
        <v>0</v>
      </c>
      <c r="PG82" s="12">
        <f t="shared" si="734"/>
        <v>0</v>
      </c>
      <c r="PH82" s="12">
        <f t="shared" si="552"/>
        <v>0</v>
      </c>
      <c r="PI82" s="12"/>
      <c r="PJ82" s="12">
        <f t="shared" si="553"/>
        <v>0</v>
      </c>
      <c r="PK82" s="12"/>
      <c r="PL82" s="12">
        <f t="shared" si="515"/>
        <v>0</v>
      </c>
      <c r="PM82" s="12"/>
      <c r="PN82" s="12">
        <f t="shared" si="516"/>
        <v>0</v>
      </c>
      <c r="PO82" s="12"/>
      <c r="PP82" s="12">
        <f t="shared" si="517"/>
        <v>0</v>
      </c>
      <c r="PQ82" s="14"/>
      <c r="PT82" s="15" t="s">
        <v>19</v>
      </c>
      <c r="PU82" s="12">
        <f t="shared" si="554"/>
        <v>0</v>
      </c>
      <c r="PV82" s="12">
        <f>PU82/2.6</f>
        <v>0</v>
      </c>
      <c r="PW82" s="12">
        <f t="shared" si="555"/>
        <v>0</v>
      </c>
      <c r="PX82" s="12"/>
      <c r="PY82" s="12">
        <f t="shared" si="556"/>
        <v>0</v>
      </c>
      <c r="PZ82" s="12"/>
      <c r="QA82" s="12">
        <f t="shared" si="557"/>
        <v>0</v>
      </c>
      <c r="QB82" s="12"/>
      <c r="QC82" s="12">
        <f t="shared" si="558"/>
        <v>0</v>
      </c>
      <c r="QD82" s="12"/>
      <c r="QE82" s="12">
        <f t="shared" si="559"/>
        <v>0</v>
      </c>
      <c r="QF82" s="14"/>
      <c r="QI82" s="15" t="s">
        <v>19</v>
      </c>
      <c r="QJ82" s="12"/>
      <c r="QK82" s="12">
        <f t="shared" si="735"/>
        <v>0</v>
      </c>
      <c r="QL82" s="12"/>
      <c r="QM82" s="12"/>
      <c r="QN82" s="12"/>
      <c r="QO82" s="12"/>
      <c r="QP82" s="12"/>
      <c r="QQ82" s="12"/>
      <c r="QR82" s="12"/>
      <c r="QS82" s="12"/>
      <c r="QT82" s="12"/>
      <c r="QU82" s="14"/>
      <c r="QX82" s="15" t="s">
        <v>19</v>
      </c>
      <c r="QY82" s="12"/>
      <c r="QZ82" s="12">
        <f t="shared" si="736"/>
        <v>0</v>
      </c>
      <c r="RA82" s="12"/>
      <c r="RB82" s="12"/>
      <c r="RC82" s="12"/>
      <c r="RD82" s="12"/>
      <c r="RE82" s="12"/>
      <c r="RF82" s="12"/>
      <c r="RG82" s="12"/>
      <c r="RH82" s="12"/>
      <c r="RI82" s="12"/>
      <c r="RJ82" s="14"/>
      <c r="RM82" s="15" t="s">
        <v>19</v>
      </c>
      <c r="RN82" s="12"/>
      <c r="RO82" s="12">
        <f t="shared" si="737"/>
        <v>0</v>
      </c>
      <c r="RP82" s="12"/>
      <c r="RQ82" s="12"/>
      <c r="RR82" s="12"/>
      <c r="RS82" s="12"/>
      <c r="RT82" s="12"/>
      <c r="RU82" s="12"/>
      <c r="RV82" s="12"/>
      <c r="RW82" s="12"/>
      <c r="RX82" s="12"/>
      <c r="RY82" s="14"/>
      <c r="SB82" s="15" t="s">
        <v>19</v>
      </c>
      <c r="SC82" s="12"/>
      <c r="SD82" s="12">
        <f t="shared" si="738"/>
        <v>0</v>
      </c>
      <c r="SE82" s="12"/>
      <c r="SF82" s="12"/>
      <c r="SG82" s="12"/>
      <c r="SH82" s="12"/>
      <c r="SI82" s="12"/>
      <c r="SJ82" s="12"/>
      <c r="SK82" s="12"/>
      <c r="SL82" s="12"/>
      <c r="SM82" s="12"/>
      <c r="SN82" s="14"/>
      <c r="SQ82" s="15" t="s">
        <v>19</v>
      </c>
      <c r="SR82" s="12"/>
      <c r="SS82" s="12">
        <f t="shared" si="739"/>
        <v>0</v>
      </c>
      <c r="ST82" s="12"/>
      <c r="SU82" s="12"/>
      <c r="SV82" s="12"/>
      <c r="SW82" s="12"/>
      <c r="SX82" s="12"/>
      <c r="SY82" s="12"/>
      <c r="SZ82" s="12"/>
      <c r="TA82" s="12"/>
      <c r="TB82" s="12"/>
      <c r="TC82" s="14"/>
      <c r="TH82" s="15" t="s">
        <v>19</v>
      </c>
      <c r="TI82" s="12">
        <f t="shared" si="560"/>
        <v>0</v>
      </c>
      <c r="TJ82" s="12">
        <f t="shared" si="740"/>
        <v>0</v>
      </c>
      <c r="TK82" s="12">
        <f t="shared" si="561"/>
        <v>0</v>
      </c>
      <c r="TL82" s="12"/>
      <c r="TM82" s="12">
        <f t="shared" si="707"/>
        <v>0</v>
      </c>
      <c r="TN82" s="12"/>
      <c r="TO82" s="12">
        <f t="shared" si="519"/>
        <v>0</v>
      </c>
      <c r="TP82" s="12"/>
      <c r="TQ82" s="12">
        <f t="shared" si="520"/>
        <v>0</v>
      </c>
      <c r="TR82" s="12"/>
      <c r="TS82" s="12">
        <f t="shared" si="521"/>
        <v>0</v>
      </c>
      <c r="TT82" s="14"/>
      <c r="TW82" s="15" t="s">
        <v>19</v>
      </c>
      <c r="TX82" s="12">
        <f t="shared" si="562"/>
        <v>0</v>
      </c>
      <c r="TY82" s="12">
        <f>TX82/2.6</f>
        <v>0</v>
      </c>
      <c r="TZ82" s="12">
        <f t="shared" si="563"/>
        <v>0</v>
      </c>
      <c r="UA82" s="12"/>
      <c r="UB82" s="12">
        <f t="shared" si="522"/>
        <v>0</v>
      </c>
      <c r="UC82" s="12"/>
      <c r="UD82" s="12">
        <f t="shared" si="523"/>
        <v>0</v>
      </c>
      <c r="UE82" s="12"/>
      <c r="UF82" s="12">
        <f t="shared" si="524"/>
        <v>0</v>
      </c>
      <c r="UG82" s="12"/>
      <c r="UH82" s="12">
        <f t="shared" si="525"/>
        <v>0</v>
      </c>
      <c r="UI82" s="14"/>
    </row>
    <row r="83" spans="18:556" x14ac:dyDescent="0.25">
      <c r="R83" s="15" t="s">
        <v>20</v>
      </c>
      <c r="S83" s="12">
        <v>38.633000000000003</v>
      </c>
      <c r="T83" s="12">
        <f t="shared" si="708"/>
        <v>14.858846153846155</v>
      </c>
      <c r="U83" s="12"/>
      <c r="V83" s="12"/>
      <c r="W83" s="12"/>
      <c r="X83" s="12"/>
      <c r="Y83" s="12"/>
      <c r="Z83" s="12"/>
      <c r="AA83" s="12"/>
      <c r="AB83" s="12"/>
      <c r="AC83" s="12"/>
      <c r="AD83" s="14"/>
      <c r="AH83" s="15" t="s">
        <v>20</v>
      </c>
      <c r="AI83" s="12"/>
      <c r="AJ83" s="12">
        <f t="shared" si="709"/>
        <v>0</v>
      </c>
      <c r="AK83" s="12"/>
      <c r="AL83" s="12"/>
      <c r="AM83" s="12"/>
      <c r="AN83" s="12"/>
      <c r="AO83" s="12"/>
      <c r="AP83" s="12"/>
      <c r="AQ83" s="12"/>
      <c r="AR83" s="12"/>
      <c r="AS83" s="12"/>
      <c r="AT83" s="14"/>
      <c r="AX83" s="15" t="s">
        <v>20</v>
      </c>
      <c r="AY83" s="12"/>
      <c r="AZ83" s="12">
        <f t="shared" si="710"/>
        <v>0</v>
      </c>
      <c r="BA83" s="12"/>
      <c r="BB83" s="12"/>
      <c r="BC83" s="12"/>
      <c r="BD83" s="12"/>
      <c r="BE83" s="12"/>
      <c r="BF83" s="12"/>
      <c r="BG83" s="12"/>
      <c r="BH83" s="12"/>
      <c r="BI83" s="12"/>
      <c r="BJ83" s="14"/>
      <c r="BN83" s="15" t="s">
        <v>20</v>
      </c>
      <c r="BO83" s="12"/>
      <c r="BP83" s="12">
        <f t="shared" si="711"/>
        <v>0</v>
      </c>
      <c r="BQ83" s="12"/>
      <c r="BR83" s="12"/>
      <c r="BS83" s="12"/>
      <c r="BT83" s="12"/>
      <c r="BU83" s="12"/>
      <c r="BV83" s="12"/>
      <c r="BW83" s="12"/>
      <c r="BX83" s="12"/>
      <c r="BY83" s="12"/>
      <c r="BZ83" s="14"/>
      <c r="CC83" s="15" t="s">
        <v>20</v>
      </c>
      <c r="CD83" s="12"/>
      <c r="CE83" s="12">
        <f t="shared" si="712"/>
        <v>0</v>
      </c>
      <c r="CF83" s="12"/>
      <c r="CG83" s="12"/>
      <c r="CH83" s="12"/>
      <c r="CI83" s="12"/>
      <c r="CJ83" s="12"/>
      <c r="CK83" s="12"/>
      <c r="CL83" s="12"/>
      <c r="CM83" s="12"/>
      <c r="CN83" s="12"/>
      <c r="CO83" s="14"/>
      <c r="CR83" s="15" t="s">
        <v>20</v>
      </c>
      <c r="CS83" s="12">
        <f t="shared" si="526"/>
        <v>38.633000000000003</v>
      </c>
      <c r="CT83" s="12">
        <f t="shared" si="713"/>
        <v>14.858846153846155</v>
      </c>
      <c r="CU83" s="12">
        <f t="shared" si="527"/>
        <v>0</v>
      </c>
      <c r="CV83" s="12"/>
      <c r="CW83" s="12"/>
      <c r="CX83" s="12"/>
      <c r="CY83" s="12">
        <f t="shared" si="528"/>
        <v>0</v>
      </c>
      <c r="CZ83" s="12"/>
      <c r="DA83" s="12">
        <f t="shared" si="529"/>
        <v>0</v>
      </c>
      <c r="DB83" s="12"/>
      <c r="DC83" s="12">
        <f t="shared" si="530"/>
        <v>0</v>
      </c>
      <c r="DD83" s="14"/>
      <c r="DG83" s="15" t="s">
        <v>20</v>
      </c>
      <c r="DH83" s="12"/>
      <c r="DI83" s="12">
        <f t="shared" si="714"/>
        <v>0</v>
      </c>
      <c r="DJ83" s="12"/>
      <c r="DK83" s="12"/>
      <c r="DL83" s="12"/>
      <c r="DM83" s="12"/>
      <c r="DN83" s="12"/>
      <c r="DO83" s="12"/>
      <c r="DP83" s="12"/>
      <c r="DQ83" s="12"/>
      <c r="DR83" s="12"/>
      <c r="DS83" s="14"/>
      <c r="DV83" s="15" t="s">
        <v>20</v>
      </c>
      <c r="DW83" s="12"/>
      <c r="DX83" s="12">
        <f t="shared" si="715"/>
        <v>0</v>
      </c>
      <c r="DY83" s="12"/>
      <c r="DZ83" s="12"/>
      <c r="EA83" s="12"/>
      <c r="EB83" s="12"/>
      <c r="EC83" s="12"/>
      <c r="ED83" s="12"/>
      <c r="EE83" s="12"/>
      <c r="EF83" s="12"/>
      <c r="EG83" s="12"/>
      <c r="EH83" s="14"/>
      <c r="EK83" s="15" t="s">
        <v>20</v>
      </c>
      <c r="EL83" s="12"/>
      <c r="EM83" s="12">
        <f t="shared" si="716"/>
        <v>0</v>
      </c>
      <c r="EN83" s="12"/>
      <c r="EO83" s="12"/>
      <c r="EP83" s="12"/>
      <c r="EQ83" s="12"/>
      <c r="ER83" s="12"/>
      <c r="ES83" s="12"/>
      <c r="ET83" s="12"/>
      <c r="EU83" s="12"/>
      <c r="EV83" s="12"/>
      <c r="EW83" s="14"/>
      <c r="EZ83" s="15" t="s">
        <v>20</v>
      </c>
      <c r="FA83" s="12"/>
      <c r="FB83" s="12">
        <f t="shared" si="717"/>
        <v>0</v>
      </c>
      <c r="FC83" s="12"/>
      <c r="FD83" s="12"/>
      <c r="FE83" s="12"/>
      <c r="FF83" s="12"/>
      <c r="FG83" s="12"/>
      <c r="FH83" s="12"/>
      <c r="FI83" s="12"/>
      <c r="FJ83" s="12"/>
      <c r="FK83" s="12"/>
      <c r="FL83" s="14"/>
      <c r="FO83" s="15" t="s">
        <v>20</v>
      </c>
      <c r="FP83" s="12"/>
      <c r="FQ83" s="12">
        <f t="shared" si="718"/>
        <v>0</v>
      </c>
      <c r="FR83" s="12"/>
      <c r="FS83" s="12"/>
      <c r="FT83" s="12"/>
      <c r="FU83" s="12"/>
      <c r="FV83" s="12"/>
      <c r="FW83" s="12"/>
      <c r="FX83" s="12"/>
      <c r="FY83" s="12"/>
      <c r="FZ83" s="12"/>
      <c r="GA83" s="14"/>
      <c r="GD83" s="15" t="s">
        <v>20</v>
      </c>
      <c r="GE83" s="12">
        <f t="shared" si="531"/>
        <v>0</v>
      </c>
      <c r="GF83" s="12">
        <f t="shared" si="719"/>
        <v>0</v>
      </c>
      <c r="GG83" s="12">
        <f t="shared" si="532"/>
        <v>0</v>
      </c>
      <c r="GH83" s="12"/>
      <c r="GI83" s="12"/>
      <c r="GJ83" s="12"/>
      <c r="GK83" s="12">
        <f t="shared" si="533"/>
        <v>0</v>
      </c>
      <c r="GL83" s="12"/>
      <c r="GM83" s="12">
        <f t="shared" si="534"/>
        <v>0</v>
      </c>
      <c r="GN83" s="12"/>
      <c r="GO83" s="12">
        <f t="shared" si="535"/>
        <v>0</v>
      </c>
      <c r="GP83" s="14"/>
      <c r="GT83" s="15" t="s">
        <v>20</v>
      </c>
      <c r="GU83" s="12">
        <f t="shared" si="536"/>
        <v>38.633000000000003</v>
      </c>
      <c r="GV83" s="12">
        <f t="shared" si="720"/>
        <v>14.858846153846155</v>
      </c>
      <c r="GW83" s="12">
        <f t="shared" si="537"/>
        <v>0</v>
      </c>
      <c r="GX83" s="12"/>
      <c r="GY83" s="12"/>
      <c r="GZ83" s="12"/>
      <c r="HA83" s="12"/>
      <c r="HB83" s="12"/>
      <c r="HC83" s="12"/>
      <c r="HD83" s="12"/>
      <c r="HE83" s="12"/>
      <c r="HF83" s="14"/>
      <c r="HI83" s="15" t="s">
        <v>20</v>
      </c>
      <c r="HJ83" s="12"/>
      <c r="HK83" s="12">
        <f t="shared" si="721"/>
        <v>0</v>
      </c>
      <c r="HL83" s="12"/>
      <c r="HM83" s="12"/>
      <c r="HN83" s="12"/>
      <c r="HO83" s="12"/>
      <c r="HP83" s="12"/>
      <c r="HQ83" s="12"/>
      <c r="HR83" s="12"/>
      <c r="HS83" s="12"/>
      <c r="HT83" s="12"/>
      <c r="HU83" s="14"/>
      <c r="HY83" s="15" t="s">
        <v>20</v>
      </c>
      <c r="HZ83" s="12"/>
      <c r="IA83" s="12">
        <f t="shared" si="722"/>
        <v>0</v>
      </c>
      <c r="IB83" s="12"/>
      <c r="IC83" s="12"/>
      <c r="ID83" s="12"/>
      <c r="IE83" s="12"/>
      <c r="IF83" s="12"/>
      <c r="IG83" s="12"/>
      <c r="IH83" s="12"/>
      <c r="II83" s="12"/>
      <c r="IJ83" s="12"/>
      <c r="IK83" s="14"/>
      <c r="IO83" s="15" t="s">
        <v>20</v>
      </c>
      <c r="IP83" s="12"/>
      <c r="IQ83" s="12">
        <f t="shared" si="723"/>
        <v>0</v>
      </c>
      <c r="IR83" s="12"/>
      <c r="IS83" s="12"/>
      <c r="IT83" s="12"/>
      <c r="IU83" s="12"/>
      <c r="IV83" s="12"/>
      <c r="IW83" s="12"/>
      <c r="IX83" s="12"/>
      <c r="IY83" s="12"/>
      <c r="IZ83" s="12"/>
      <c r="JA83" s="14"/>
      <c r="JE83" s="15" t="s">
        <v>20</v>
      </c>
      <c r="JF83" s="12"/>
      <c r="JG83" s="12">
        <f t="shared" si="724"/>
        <v>0</v>
      </c>
      <c r="JH83" s="12"/>
      <c r="JI83" s="12"/>
      <c r="JJ83" s="12"/>
      <c r="JK83" s="12"/>
      <c r="JL83" s="12"/>
      <c r="JM83" s="12"/>
      <c r="JN83" s="12"/>
      <c r="JO83" s="12"/>
      <c r="JP83" s="12"/>
      <c r="JQ83" s="14"/>
      <c r="JT83" s="15" t="s">
        <v>20</v>
      </c>
      <c r="JU83" s="12"/>
      <c r="JV83" s="12">
        <f t="shared" si="725"/>
        <v>0</v>
      </c>
      <c r="JW83" s="12"/>
      <c r="JX83" s="12"/>
      <c r="JY83" s="12"/>
      <c r="JZ83" s="12"/>
      <c r="KA83" s="12"/>
      <c r="KB83" s="12"/>
      <c r="KC83" s="12"/>
      <c r="KD83" s="12"/>
      <c r="KE83" s="12"/>
      <c r="KF83" s="14"/>
      <c r="KI83" s="15" t="s">
        <v>20</v>
      </c>
      <c r="KJ83" s="12"/>
      <c r="KK83" s="12">
        <f t="shared" si="726"/>
        <v>0</v>
      </c>
      <c r="KL83" s="12"/>
      <c r="KM83" s="12"/>
      <c r="KN83" s="12"/>
      <c r="KO83" s="12"/>
      <c r="KP83" s="12"/>
      <c r="KQ83" s="12"/>
      <c r="KR83" s="12"/>
      <c r="KS83" s="12"/>
      <c r="KT83" s="12"/>
      <c r="KU83" s="14"/>
      <c r="KX83" s="15" t="s">
        <v>20</v>
      </c>
      <c r="KY83" s="12">
        <f t="shared" si="541"/>
        <v>0</v>
      </c>
      <c r="KZ83" s="12">
        <f t="shared" si="727"/>
        <v>0</v>
      </c>
      <c r="LA83" s="12"/>
      <c r="LB83" s="12"/>
      <c r="LC83" s="12"/>
      <c r="LD83" s="12"/>
      <c r="LE83" s="12"/>
      <c r="LF83" s="12"/>
      <c r="LG83" s="12"/>
      <c r="LH83" s="12"/>
      <c r="LI83" s="12"/>
      <c r="LJ83" s="14"/>
      <c r="LN83" s="15" t="s">
        <v>20</v>
      </c>
      <c r="LO83" s="12">
        <f t="shared" si="546"/>
        <v>38.633000000000003</v>
      </c>
      <c r="LP83" s="12">
        <f t="shared" si="728"/>
        <v>14.858846153846155</v>
      </c>
      <c r="LQ83" s="12"/>
      <c r="LR83" s="12"/>
      <c r="LS83" s="12"/>
      <c r="LT83" s="12"/>
      <c r="LU83" s="12"/>
      <c r="LV83" s="12"/>
      <c r="LW83" s="12"/>
      <c r="LX83" s="12"/>
      <c r="LY83" s="12"/>
      <c r="LZ83" s="14"/>
      <c r="MC83" s="15" t="s">
        <v>20</v>
      </c>
      <c r="MD83" s="57"/>
      <c r="ME83" s="12">
        <f t="shared" si="729"/>
        <v>0</v>
      </c>
      <c r="MF83" s="12"/>
      <c r="MG83" s="12"/>
      <c r="MH83" s="12"/>
      <c r="MI83" s="12"/>
      <c r="MJ83" s="12"/>
      <c r="MK83" s="12"/>
      <c r="ML83" s="12"/>
      <c r="MM83" s="12"/>
      <c r="MN83" s="12"/>
      <c r="MO83" s="14"/>
      <c r="MS83" s="15" t="s">
        <v>20</v>
      </c>
      <c r="MT83" s="12"/>
      <c r="MU83" s="12">
        <f t="shared" si="730"/>
        <v>0</v>
      </c>
      <c r="MV83" s="12"/>
      <c r="MW83" s="12"/>
      <c r="MX83" s="12"/>
      <c r="MY83" s="12"/>
      <c r="MZ83" s="12"/>
      <c r="NA83" s="12"/>
      <c r="NB83" s="12"/>
      <c r="NC83" s="12"/>
      <c r="ND83" s="12"/>
      <c r="NE83" s="14"/>
      <c r="NI83" s="15" t="s">
        <v>20</v>
      </c>
      <c r="NJ83" s="12"/>
      <c r="NK83" s="12">
        <f t="shared" si="731"/>
        <v>0</v>
      </c>
      <c r="NL83" s="12"/>
      <c r="NM83" s="12"/>
      <c r="NN83" s="12"/>
      <c r="NO83" s="12"/>
      <c r="NP83" s="12"/>
      <c r="NQ83" s="12"/>
      <c r="NR83" s="12"/>
      <c r="NS83" s="12"/>
      <c r="NT83" s="12"/>
      <c r="NU83" s="14"/>
      <c r="NY83" s="15" t="s">
        <v>20</v>
      </c>
      <c r="NZ83" s="12"/>
      <c r="OA83" s="12">
        <f t="shared" si="732"/>
        <v>0</v>
      </c>
      <c r="OB83" s="12"/>
      <c r="OC83" s="12"/>
      <c r="OD83" s="12"/>
      <c r="OE83" s="12"/>
      <c r="OF83" s="12"/>
      <c r="OG83" s="12"/>
      <c r="OH83" s="12"/>
      <c r="OI83" s="12"/>
      <c r="OJ83" s="12"/>
      <c r="OK83" s="14"/>
      <c r="ON83" s="15" t="s">
        <v>20</v>
      </c>
      <c r="OO83" s="12"/>
      <c r="OP83" s="12">
        <f t="shared" si="733"/>
        <v>0</v>
      </c>
      <c r="OQ83" s="12"/>
      <c r="OR83" s="12"/>
      <c r="OS83" s="12"/>
      <c r="OT83" s="12"/>
      <c r="OU83" s="12"/>
      <c r="OV83" s="12"/>
      <c r="OW83" s="12"/>
      <c r="OX83" s="12"/>
      <c r="OY83" s="12"/>
      <c r="OZ83" s="14"/>
      <c r="PE83" s="15" t="s">
        <v>20</v>
      </c>
      <c r="PF83" s="12">
        <f t="shared" si="551"/>
        <v>0</v>
      </c>
      <c r="PG83" s="12">
        <f t="shared" si="734"/>
        <v>0</v>
      </c>
      <c r="PH83" s="12">
        <f t="shared" si="552"/>
        <v>0</v>
      </c>
      <c r="PI83" s="12"/>
      <c r="PJ83" s="12">
        <f t="shared" si="553"/>
        <v>0</v>
      </c>
      <c r="PK83" s="12"/>
      <c r="PL83" s="12">
        <f t="shared" si="515"/>
        <v>0</v>
      </c>
      <c r="PM83" s="12"/>
      <c r="PN83" s="12">
        <f t="shared" si="516"/>
        <v>0</v>
      </c>
      <c r="PO83" s="12"/>
      <c r="PP83" s="12">
        <f t="shared" si="517"/>
        <v>0</v>
      </c>
      <c r="PQ83" s="14"/>
      <c r="PT83" s="15" t="s">
        <v>20</v>
      </c>
      <c r="PU83" s="12">
        <f t="shared" si="554"/>
        <v>38.633000000000003</v>
      </c>
      <c r="PV83" s="12">
        <f t="shared" ref="PV83" si="741">PU83/2.6</f>
        <v>14.858846153846155</v>
      </c>
      <c r="PW83" s="12">
        <f t="shared" si="555"/>
        <v>0</v>
      </c>
      <c r="PX83" s="12"/>
      <c r="PY83" s="12">
        <f t="shared" si="556"/>
        <v>0</v>
      </c>
      <c r="PZ83" s="12"/>
      <c r="QA83" s="12">
        <f t="shared" si="557"/>
        <v>0</v>
      </c>
      <c r="QB83" s="12"/>
      <c r="QC83" s="12">
        <f t="shared" si="558"/>
        <v>0</v>
      </c>
      <c r="QD83" s="12"/>
      <c r="QE83" s="12">
        <f t="shared" si="559"/>
        <v>0</v>
      </c>
      <c r="QF83" s="14"/>
      <c r="QI83" s="15" t="s">
        <v>20</v>
      </c>
      <c r="QJ83" s="12"/>
      <c r="QK83" s="12">
        <f t="shared" si="735"/>
        <v>0</v>
      </c>
      <c r="QL83" s="12"/>
      <c r="QM83" s="12"/>
      <c r="QN83" s="12"/>
      <c r="QO83" s="12"/>
      <c r="QP83" s="12"/>
      <c r="QQ83" s="12"/>
      <c r="QR83" s="12"/>
      <c r="QS83" s="12"/>
      <c r="QT83" s="12"/>
      <c r="QU83" s="14"/>
      <c r="QX83" s="15" t="s">
        <v>20</v>
      </c>
      <c r="QY83" s="12"/>
      <c r="QZ83" s="12">
        <f t="shared" si="736"/>
        <v>0</v>
      </c>
      <c r="RA83" s="12"/>
      <c r="RB83" s="12"/>
      <c r="RC83" s="12"/>
      <c r="RD83" s="12"/>
      <c r="RE83" s="12"/>
      <c r="RF83" s="12"/>
      <c r="RG83" s="12"/>
      <c r="RH83" s="12"/>
      <c r="RI83" s="12"/>
      <c r="RJ83" s="14"/>
      <c r="RM83" s="15" t="s">
        <v>20</v>
      </c>
      <c r="RN83" s="12"/>
      <c r="RO83" s="12">
        <f t="shared" si="737"/>
        <v>0</v>
      </c>
      <c r="RP83" s="12"/>
      <c r="RQ83" s="12"/>
      <c r="RR83" s="12"/>
      <c r="RS83" s="12"/>
      <c r="RT83" s="12"/>
      <c r="RU83" s="12"/>
      <c r="RV83" s="12"/>
      <c r="RW83" s="12"/>
      <c r="RX83" s="12"/>
      <c r="RY83" s="14"/>
      <c r="SB83" s="15" t="s">
        <v>20</v>
      </c>
      <c r="SC83" s="12"/>
      <c r="SD83" s="12">
        <f t="shared" si="738"/>
        <v>0</v>
      </c>
      <c r="SE83" s="12"/>
      <c r="SF83" s="12"/>
      <c r="SG83" s="12"/>
      <c r="SH83" s="12"/>
      <c r="SI83" s="12"/>
      <c r="SJ83" s="12"/>
      <c r="SK83" s="12"/>
      <c r="SL83" s="12"/>
      <c r="SM83" s="12"/>
      <c r="SN83" s="14"/>
      <c r="SQ83" s="15" t="s">
        <v>20</v>
      </c>
      <c r="SR83" s="12"/>
      <c r="SS83" s="12">
        <f t="shared" si="739"/>
        <v>0</v>
      </c>
      <c r="ST83" s="12"/>
      <c r="SU83" s="12"/>
      <c r="SV83" s="12"/>
      <c r="SW83" s="12"/>
      <c r="SX83" s="12"/>
      <c r="SY83" s="12"/>
      <c r="SZ83" s="12"/>
      <c r="TA83" s="12"/>
      <c r="TB83" s="12"/>
      <c r="TC83" s="14"/>
      <c r="TH83" s="15" t="s">
        <v>20</v>
      </c>
      <c r="TI83" s="12">
        <f t="shared" si="560"/>
        <v>0</v>
      </c>
      <c r="TJ83" s="12">
        <f t="shared" si="740"/>
        <v>0</v>
      </c>
      <c r="TK83" s="12">
        <f t="shared" si="561"/>
        <v>0</v>
      </c>
      <c r="TL83" s="12"/>
      <c r="TM83" s="12">
        <f t="shared" si="707"/>
        <v>0</v>
      </c>
      <c r="TN83" s="12"/>
      <c r="TO83" s="12">
        <f t="shared" si="519"/>
        <v>0</v>
      </c>
      <c r="TP83" s="12"/>
      <c r="TQ83" s="12">
        <f t="shared" si="520"/>
        <v>0</v>
      </c>
      <c r="TR83" s="12"/>
      <c r="TS83" s="12">
        <f t="shared" si="521"/>
        <v>0</v>
      </c>
      <c r="TT83" s="14"/>
      <c r="TW83" s="15" t="s">
        <v>20</v>
      </c>
      <c r="TX83" s="12">
        <f t="shared" si="562"/>
        <v>38.633000000000003</v>
      </c>
      <c r="TY83" s="12">
        <f t="shared" ref="TY83" si="742">TX83/2.6</f>
        <v>14.858846153846155</v>
      </c>
      <c r="TZ83" s="12">
        <f t="shared" si="563"/>
        <v>0</v>
      </c>
      <c r="UA83" s="12"/>
      <c r="UB83" s="12">
        <f t="shared" si="522"/>
        <v>0</v>
      </c>
      <c r="UC83" s="12"/>
      <c r="UD83" s="12">
        <f t="shared" si="523"/>
        <v>0</v>
      </c>
      <c r="UE83" s="12"/>
      <c r="UF83" s="12">
        <f t="shared" si="524"/>
        <v>0</v>
      </c>
      <c r="UG83" s="12"/>
      <c r="UH83" s="12">
        <f t="shared" si="525"/>
        <v>0</v>
      </c>
      <c r="UI83" s="14"/>
    </row>
    <row r="84" spans="18:556" x14ac:dyDescent="0.25">
      <c r="R84" s="15" t="s">
        <v>21</v>
      </c>
      <c r="S84" s="12"/>
      <c r="T84" s="12">
        <f>S84/2.6</f>
        <v>0</v>
      </c>
      <c r="U84" s="12"/>
      <c r="V84" s="12"/>
      <c r="W84" s="12"/>
      <c r="X84" s="12"/>
      <c r="Y84" s="12"/>
      <c r="Z84" s="12"/>
      <c r="AA84" s="12"/>
      <c r="AB84" s="12"/>
      <c r="AC84" s="12"/>
      <c r="AD84" s="14"/>
      <c r="AH84" s="15" t="s">
        <v>21</v>
      </c>
      <c r="AI84" s="12"/>
      <c r="AJ84" s="12">
        <f>AI84/2.6</f>
        <v>0</v>
      </c>
      <c r="AK84" s="12"/>
      <c r="AL84" s="12"/>
      <c r="AM84" s="12"/>
      <c r="AN84" s="12"/>
      <c r="AO84" s="12"/>
      <c r="AP84" s="12"/>
      <c r="AQ84" s="12"/>
      <c r="AR84" s="12"/>
      <c r="AS84" s="12"/>
      <c r="AT84" s="14"/>
      <c r="AX84" s="15" t="s">
        <v>21</v>
      </c>
      <c r="AY84" s="12"/>
      <c r="AZ84" s="12">
        <f>AY84/2.6</f>
        <v>0</v>
      </c>
      <c r="BA84" s="12"/>
      <c r="BB84" s="12"/>
      <c r="BC84" s="12"/>
      <c r="BD84" s="12"/>
      <c r="BE84" s="12"/>
      <c r="BF84" s="12"/>
      <c r="BG84" s="12"/>
      <c r="BH84" s="12"/>
      <c r="BI84" s="12"/>
      <c r="BJ84" s="14"/>
      <c r="BN84" s="15" t="s">
        <v>21</v>
      </c>
      <c r="BO84" s="12"/>
      <c r="BP84" s="12">
        <f>BO84/2.6</f>
        <v>0</v>
      </c>
      <c r="BQ84" s="12"/>
      <c r="BR84" s="12"/>
      <c r="BS84" s="12"/>
      <c r="BT84" s="12"/>
      <c r="BU84" s="12"/>
      <c r="BV84" s="12"/>
      <c r="BW84" s="12"/>
      <c r="BX84" s="12"/>
      <c r="BY84" s="12"/>
      <c r="BZ84" s="14"/>
      <c r="CC84" s="15" t="s">
        <v>21</v>
      </c>
      <c r="CD84" s="12"/>
      <c r="CE84" s="12">
        <f>CD84/2.6</f>
        <v>0</v>
      </c>
      <c r="CF84" s="12"/>
      <c r="CG84" s="12"/>
      <c r="CH84" s="12"/>
      <c r="CI84" s="12"/>
      <c r="CJ84" s="12"/>
      <c r="CK84" s="12"/>
      <c r="CL84" s="12"/>
      <c r="CM84" s="12"/>
      <c r="CN84" s="12"/>
      <c r="CO84" s="14"/>
      <c r="CR84" s="15" t="s">
        <v>21</v>
      </c>
      <c r="CS84" s="12">
        <f t="shared" si="526"/>
        <v>0</v>
      </c>
      <c r="CT84" s="12">
        <f>CS84/2.6</f>
        <v>0</v>
      </c>
      <c r="CU84" s="12">
        <f t="shared" si="527"/>
        <v>0</v>
      </c>
      <c r="CV84" s="12"/>
      <c r="CW84" s="12"/>
      <c r="CX84" s="12"/>
      <c r="CY84" s="12">
        <f t="shared" si="528"/>
        <v>0</v>
      </c>
      <c r="CZ84" s="12"/>
      <c r="DA84" s="12">
        <f t="shared" si="529"/>
        <v>0</v>
      </c>
      <c r="DB84" s="12"/>
      <c r="DC84" s="12">
        <f t="shared" si="530"/>
        <v>0</v>
      </c>
      <c r="DD84" s="14"/>
      <c r="DG84" s="15" t="s">
        <v>21</v>
      </c>
      <c r="DH84" s="12"/>
      <c r="DI84" s="12">
        <f>DH84/2.6</f>
        <v>0</v>
      </c>
      <c r="DJ84" s="12"/>
      <c r="DK84" s="12"/>
      <c r="DL84" s="12"/>
      <c r="DM84" s="12"/>
      <c r="DN84" s="12"/>
      <c r="DO84" s="12"/>
      <c r="DP84" s="12"/>
      <c r="DQ84" s="12"/>
      <c r="DR84" s="12"/>
      <c r="DS84" s="14"/>
      <c r="DV84" s="15" t="s">
        <v>21</v>
      </c>
      <c r="DW84" s="12"/>
      <c r="DX84" s="12">
        <f>DW84/2.6</f>
        <v>0</v>
      </c>
      <c r="DY84" s="12"/>
      <c r="DZ84" s="12"/>
      <c r="EA84" s="12"/>
      <c r="EB84" s="12"/>
      <c r="EC84" s="12"/>
      <c r="ED84" s="12"/>
      <c r="EE84" s="12"/>
      <c r="EF84" s="12"/>
      <c r="EG84" s="12"/>
      <c r="EH84" s="14"/>
      <c r="EK84" s="15" t="s">
        <v>21</v>
      </c>
      <c r="EL84" s="12">
        <v>40.414000000000001</v>
      </c>
      <c r="EM84" s="12">
        <f>EL84/2.6</f>
        <v>15.543846153846154</v>
      </c>
      <c r="EN84" s="12"/>
      <c r="EO84" s="12"/>
      <c r="EP84" s="12"/>
      <c r="EQ84" s="12"/>
      <c r="ER84" s="12"/>
      <c r="ES84" s="12"/>
      <c r="ET84" s="12"/>
      <c r="EU84" s="12"/>
      <c r="EV84" s="12"/>
      <c r="EW84" s="14"/>
      <c r="EZ84" s="15" t="s">
        <v>21</v>
      </c>
      <c r="FA84" s="12"/>
      <c r="FB84" s="12">
        <f>FA84/2.6</f>
        <v>0</v>
      </c>
      <c r="FC84" s="12"/>
      <c r="FD84" s="12"/>
      <c r="FE84" s="12"/>
      <c r="FF84" s="12"/>
      <c r="FG84" s="12"/>
      <c r="FH84" s="12"/>
      <c r="FI84" s="12"/>
      <c r="FJ84" s="12"/>
      <c r="FK84" s="12"/>
      <c r="FL84" s="14"/>
      <c r="FO84" s="15" t="s">
        <v>21</v>
      </c>
      <c r="FP84" s="12"/>
      <c r="FQ84" s="12">
        <f>FP84/2.6</f>
        <v>0</v>
      </c>
      <c r="FR84" s="12"/>
      <c r="FS84" s="12"/>
      <c r="FT84" s="12"/>
      <c r="FU84" s="12"/>
      <c r="FV84" s="12"/>
      <c r="FW84" s="12"/>
      <c r="FX84" s="12"/>
      <c r="FY84" s="12"/>
      <c r="FZ84" s="12"/>
      <c r="GA84" s="14"/>
      <c r="GD84" s="15" t="s">
        <v>21</v>
      </c>
      <c r="GE84" s="12">
        <f t="shared" si="531"/>
        <v>40.414000000000001</v>
      </c>
      <c r="GF84" s="12">
        <f>GE84/2.6</f>
        <v>15.543846153846154</v>
      </c>
      <c r="GG84" s="12">
        <f t="shared" si="532"/>
        <v>0</v>
      </c>
      <c r="GH84" s="12"/>
      <c r="GI84" s="12"/>
      <c r="GJ84" s="12"/>
      <c r="GK84" s="12">
        <f t="shared" si="533"/>
        <v>0</v>
      </c>
      <c r="GL84" s="12"/>
      <c r="GM84" s="12">
        <f t="shared" si="534"/>
        <v>0</v>
      </c>
      <c r="GN84" s="12"/>
      <c r="GO84" s="12">
        <f t="shared" si="535"/>
        <v>0</v>
      </c>
      <c r="GP84" s="14"/>
      <c r="GT84" s="15" t="s">
        <v>21</v>
      </c>
      <c r="GU84" s="12">
        <f t="shared" si="536"/>
        <v>40.414000000000001</v>
      </c>
      <c r="GV84" s="12">
        <f>GU84/2.6</f>
        <v>15.543846153846154</v>
      </c>
      <c r="GW84" s="12">
        <f t="shared" si="537"/>
        <v>0</v>
      </c>
      <c r="GX84" s="12"/>
      <c r="GY84" s="12"/>
      <c r="GZ84" s="12"/>
      <c r="HA84" s="12"/>
      <c r="HB84" s="12"/>
      <c r="HC84" s="12"/>
      <c r="HD84" s="12"/>
      <c r="HE84" s="12"/>
      <c r="HF84" s="14"/>
      <c r="HI84" s="15" t="s">
        <v>21</v>
      </c>
      <c r="HJ84" s="12"/>
      <c r="HK84" s="12">
        <f>HJ84/2.6</f>
        <v>0</v>
      </c>
      <c r="HL84" s="12"/>
      <c r="HM84" s="12"/>
      <c r="HN84" s="12"/>
      <c r="HO84" s="12"/>
      <c r="HP84" s="12"/>
      <c r="HQ84" s="12"/>
      <c r="HR84" s="12"/>
      <c r="HS84" s="12"/>
      <c r="HT84" s="12"/>
      <c r="HU84" s="14"/>
      <c r="HY84" s="15" t="s">
        <v>21</v>
      </c>
      <c r="HZ84" s="12"/>
      <c r="IA84" s="12">
        <f>HZ84/2.6</f>
        <v>0</v>
      </c>
      <c r="IB84" s="12"/>
      <c r="IC84" s="12"/>
      <c r="ID84" s="12"/>
      <c r="IE84" s="12"/>
      <c r="IF84" s="12"/>
      <c r="IG84" s="12"/>
      <c r="IH84" s="12"/>
      <c r="II84" s="12"/>
      <c r="IJ84" s="12"/>
      <c r="IK84" s="14"/>
      <c r="IO84" s="15" t="s">
        <v>21</v>
      </c>
      <c r="IP84" s="12"/>
      <c r="IQ84" s="12">
        <f>IP84/2.6</f>
        <v>0</v>
      </c>
      <c r="IR84" s="12"/>
      <c r="IS84" s="12"/>
      <c r="IT84" s="12"/>
      <c r="IU84" s="12"/>
      <c r="IV84" s="12"/>
      <c r="IW84" s="12"/>
      <c r="IX84" s="12"/>
      <c r="IY84" s="12"/>
      <c r="IZ84" s="12"/>
      <c r="JA84" s="14"/>
      <c r="JE84" s="15" t="s">
        <v>21</v>
      </c>
      <c r="JF84" s="12"/>
      <c r="JG84" s="12">
        <f>JF84/2.6</f>
        <v>0</v>
      </c>
      <c r="JH84" s="12"/>
      <c r="JI84" s="12"/>
      <c r="JJ84" s="12"/>
      <c r="JK84" s="12"/>
      <c r="JL84" s="12"/>
      <c r="JM84" s="12"/>
      <c r="JN84" s="12"/>
      <c r="JO84" s="12"/>
      <c r="JP84" s="12"/>
      <c r="JQ84" s="14"/>
      <c r="JT84" s="15" t="s">
        <v>21</v>
      </c>
      <c r="JU84" s="12"/>
      <c r="JV84" s="12">
        <f>JU84/2.6</f>
        <v>0</v>
      </c>
      <c r="JW84" s="12"/>
      <c r="JX84" s="12"/>
      <c r="JY84" s="12"/>
      <c r="JZ84" s="12"/>
      <c r="KA84" s="12"/>
      <c r="KB84" s="12"/>
      <c r="KC84" s="12"/>
      <c r="KD84" s="12"/>
      <c r="KE84" s="12"/>
      <c r="KF84" s="14"/>
      <c r="KI84" s="15" t="s">
        <v>21</v>
      </c>
      <c r="KJ84" s="12"/>
      <c r="KK84" s="12">
        <f>KJ84/2.6</f>
        <v>0</v>
      </c>
      <c r="KL84" s="12"/>
      <c r="KM84" s="12"/>
      <c r="KN84" s="12"/>
      <c r="KO84" s="12"/>
      <c r="KP84" s="12"/>
      <c r="KQ84" s="12"/>
      <c r="KR84" s="12"/>
      <c r="KS84" s="12"/>
      <c r="KT84" s="12"/>
      <c r="KU84" s="14"/>
      <c r="KX84" s="15" t="s">
        <v>21</v>
      </c>
      <c r="KY84" s="12">
        <f t="shared" si="541"/>
        <v>0</v>
      </c>
      <c r="KZ84" s="12">
        <f>KY84/2.6</f>
        <v>0</v>
      </c>
      <c r="LA84" s="12"/>
      <c r="LB84" s="12"/>
      <c r="LC84" s="12"/>
      <c r="LD84" s="12"/>
      <c r="LE84" s="12"/>
      <c r="LF84" s="12"/>
      <c r="LG84" s="12"/>
      <c r="LH84" s="12"/>
      <c r="LI84" s="12"/>
      <c r="LJ84" s="14"/>
      <c r="LN84" s="15" t="s">
        <v>21</v>
      </c>
      <c r="LO84" s="12">
        <f t="shared" si="546"/>
        <v>40.414000000000001</v>
      </c>
      <c r="LP84" s="12">
        <f>LO84/2.6</f>
        <v>15.543846153846154</v>
      </c>
      <c r="LQ84" s="12"/>
      <c r="LR84" s="12"/>
      <c r="LS84" s="12"/>
      <c r="LT84" s="12"/>
      <c r="LU84" s="12"/>
      <c r="LV84" s="12"/>
      <c r="LW84" s="12"/>
      <c r="LX84" s="12"/>
      <c r="LY84" s="12"/>
      <c r="LZ84" s="14"/>
      <c r="MC84" s="15" t="s">
        <v>21</v>
      </c>
      <c r="MD84" s="57"/>
      <c r="ME84" s="12">
        <f>MD84/2.6</f>
        <v>0</v>
      </c>
      <c r="MF84" s="12"/>
      <c r="MG84" s="12"/>
      <c r="MH84" s="12"/>
      <c r="MI84" s="12"/>
      <c r="MJ84" s="12"/>
      <c r="MK84" s="12"/>
      <c r="ML84" s="12"/>
      <c r="MM84" s="12"/>
      <c r="MN84" s="12"/>
      <c r="MO84" s="14"/>
      <c r="MS84" s="15" t="s">
        <v>21</v>
      </c>
      <c r="MT84" s="12"/>
      <c r="MU84" s="12">
        <f>MT84/2.6</f>
        <v>0</v>
      </c>
      <c r="MV84" s="12"/>
      <c r="MW84" s="12"/>
      <c r="MX84" s="12"/>
      <c r="MY84" s="12"/>
      <c r="MZ84" s="12"/>
      <c r="NA84" s="12"/>
      <c r="NB84" s="12"/>
      <c r="NC84" s="12"/>
      <c r="ND84" s="12"/>
      <c r="NE84" s="14"/>
      <c r="NI84" s="15" t="s">
        <v>21</v>
      </c>
      <c r="NJ84" s="12"/>
      <c r="NK84" s="12">
        <f>NJ84/2.6</f>
        <v>0</v>
      </c>
      <c r="NL84" s="12"/>
      <c r="NM84" s="12"/>
      <c r="NN84" s="12"/>
      <c r="NO84" s="12"/>
      <c r="NP84" s="12"/>
      <c r="NQ84" s="12"/>
      <c r="NR84" s="12"/>
      <c r="NS84" s="12"/>
      <c r="NT84" s="12"/>
      <c r="NU84" s="14"/>
      <c r="NY84" s="15" t="s">
        <v>21</v>
      </c>
      <c r="NZ84" s="12"/>
      <c r="OA84" s="12">
        <f>NZ84/2.6</f>
        <v>0</v>
      </c>
      <c r="OB84" s="12"/>
      <c r="OC84" s="12"/>
      <c r="OD84" s="12"/>
      <c r="OE84" s="12"/>
      <c r="OF84" s="12"/>
      <c r="OG84" s="12"/>
      <c r="OH84" s="12"/>
      <c r="OI84" s="12"/>
      <c r="OJ84" s="12"/>
      <c r="OK84" s="14"/>
      <c r="ON84" s="15" t="s">
        <v>21</v>
      </c>
      <c r="OO84" s="12"/>
      <c r="OP84" s="12">
        <f>OO84/2.6</f>
        <v>0</v>
      </c>
      <c r="OQ84" s="12"/>
      <c r="OR84" s="12"/>
      <c r="OS84" s="12"/>
      <c r="OT84" s="12"/>
      <c r="OU84" s="12"/>
      <c r="OV84" s="12"/>
      <c r="OW84" s="12"/>
      <c r="OX84" s="12"/>
      <c r="OY84" s="12"/>
      <c r="OZ84" s="14"/>
      <c r="PE84" s="15" t="s">
        <v>21</v>
      </c>
      <c r="PF84" s="12">
        <f t="shared" si="551"/>
        <v>0</v>
      </c>
      <c r="PG84" s="12">
        <f>PF84/2.6</f>
        <v>0</v>
      </c>
      <c r="PH84" s="12">
        <f t="shared" si="552"/>
        <v>0</v>
      </c>
      <c r="PI84" s="12"/>
      <c r="PJ84" s="12">
        <f t="shared" si="553"/>
        <v>0</v>
      </c>
      <c r="PK84" s="12"/>
      <c r="PL84" s="12">
        <f t="shared" si="515"/>
        <v>0</v>
      </c>
      <c r="PM84" s="12"/>
      <c r="PN84" s="12">
        <f t="shared" si="516"/>
        <v>0</v>
      </c>
      <c r="PO84" s="12"/>
      <c r="PP84" s="12">
        <f t="shared" si="517"/>
        <v>0</v>
      </c>
      <c r="PQ84" s="14"/>
      <c r="PT84" s="15" t="s">
        <v>21</v>
      </c>
      <c r="PU84" s="12">
        <f t="shared" si="554"/>
        <v>40.414000000000001</v>
      </c>
      <c r="PV84" s="12">
        <f>PU84/2.6</f>
        <v>15.543846153846154</v>
      </c>
      <c r="PW84" s="12">
        <f t="shared" si="555"/>
        <v>0</v>
      </c>
      <c r="PX84" s="12"/>
      <c r="PY84" s="12">
        <f t="shared" si="556"/>
        <v>0</v>
      </c>
      <c r="PZ84" s="12"/>
      <c r="QA84" s="12">
        <f t="shared" si="557"/>
        <v>0</v>
      </c>
      <c r="QB84" s="12"/>
      <c r="QC84" s="12">
        <f t="shared" si="558"/>
        <v>0</v>
      </c>
      <c r="QD84" s="12"/>
      <c r="QE84" s="12">
        <f t="shared" si="559"/>
        <v>0</v>
      </c>
      <c r="QF84" s="14"/>
      <c r="QI84" s="15" t="s">
        <v>21</v>
      </c>
      <c r="QJ84" s="12"/>
      <c r="QK84" s="12">
        <f>QJ84/2.6</f>
        <v>0</v>
      </c>
      <c r="QL84" s="12"/>
      <c r="QM84" s="12"/>
      <c r="QN84" s="12"/>
      <c r="QO84" s="12"/>
      <c r="QP84" s="12"/>
      <c r="QQ84" s="12"/>
      <c r="QR84" s="12"/>
      <c r="QS84" s="12"/>
      <c r="QT84" s="12"/>
      <c r="QU84" s="14"/>
      <c r="QX84" s="15" t="s">
        <v>21</v>
      </c>
      <c r="QY84" s="12"/>
      <c r="QZ84" s="12">
        <f>QY84/2.6</f>
        <v>0</v>
      </c>
      <c r="RA84" s="12"/>
      <c r="RB84" s="12"/>
      <c r="RC84" s="12"/>
      <c r="RD84" s="12"/>
      <c r="RE84" s="12"/>
      <c r="RF84" s="12"/>
      <c r="RG84" s="12"/>
      <c r="RH84" s="12"/>
      <c r="RI84" s="12"/>
      <c r="RJ84" s="14"/>
      <c r="RM84" s="15" t="s">
        <v>21</v>
      </c>
      <c r="RN84" s="12"/>
      <c r="RO84" s="12">
        <f>RN84/2.6</f>
        <v>0</v>
      </c>
      <c r="RP84" s="12"/>
      <c r="RQ84" s="12"/>
      <c r="RR84" s="12"/>
      <c r="RS84" s="12"/>
      <c r="RT84" s="12"/>
      <c r="RU84" s="12"/>
      <c r="RV84" s="12"/>
      <c r="RW84" s="12"/>
      <c r="RX84" s="12"/>
      <c r="RY84" s="14"/>
      <c r="SB84" s="15" t="s">
        <v>21</v>
      </c>
      <c r="SC84" s="12"/>
      <c r="SD84" s="12">
        <f>SC84/2.6</f>
        <v>0</v>
      </c>
      <c r="SE84" s="12"/>
      <c r="SF84" s="12"/>
      <c r="SG84" s="12"/>
      <c r="SH84" s="12"/>
      <c r="SI84" s="12"/>
      <c r="SJ84" s="12"/>
      <c r="SK84" s="12"/>
      <c r="SL84" s="12"/>
      <c r="SM84" s="12"/>
      <c r="SN84" s="14"/>
      <c r="SQ84" s="15" t="s">
        <v>21</v>
      </c>
      <c r="SR84" s="12"/>
      <c r="SS84" s="12">
        <f>SR84/2.6</f>
        <v>0</v>
      </c>
      <c r="ST84" s="12"/>
      <c r="SU84" s="12"/>
      <c r="SV84" s="12"/>
      <c r="SW84" s="12"/>
      <c r="SX84" s="12"/>
      <c r="SY84" s="12"/>
      <c r="SZ84" s="12"/>
      <c r="TA84" s="12"/>
      <c r="TB84" s="12"/>
      <c r="TC84" s="14"/>
      <c r="TH84" s="15" t="s">
        <v>21</v>
      </c>
      <c r="TI84" s="12">
        <f t="shared" si="560"/>
        <v>0</v>
      </c>
      <c r="TJ84" s="12">
        <f>TI84/2.6</f>
        <v>0</v>
      </c>
      <c r="TK84" s="12">
        <f t="shared" si="561"/>
        <v>0</v>
      </c>
      <c r="TL84" s="12"/>
      <c r="TM84" s="12">
        <f t="shared" si="707"/>
        <v>0</v>
      </c>
      <c r="TN84" s="12"/>
      <c r="TO84" s="12">
        <f t="shared" si="519"/>
        <v>0</v>
      </c>
      <c r="TP84" s="12"/>
      <c r="TQ84" s="12">
        <f t="shared" si="520"/>
        <v>0</v>
      </c>
      <c r="TR84" s="12"/>
      <c r="TS84" s="12">
        <f t="shared" si="521"/>
        <v>0</v>
      </c>
      <c r="TT84" s="14"/>
      <c r="TW84" s="15" t="s">
        <v>21</v>
      </c>
      <c r="TX84" s="12">
        <f t="shared" si="562"/>
        <v>40.414000000000001</v>
      </c>
      <c r="TY84" s="12">
        <f>TX84/2.6</f>
        <v>15.543846153846154</v>
      </c>
      <c r="TZ84" s="12">
        <f t="shared" si="563"/>
        <v>0</v>
      </c>
      <c r="UA84" s="12"/>
      <c r="UB84" s="12">
        <f t="shared" si="522"/>
        <v>0</v>
      </c>
      <c r="UC84" s="12"/>
      <c r="UD84" s="12">
        <f t="shared" si="523"/>
        <v>0</v>
      </c>
      <c r="UE84" s="12"/>
      <c r="UF84" s="12">
        <f t="shared" si="524"/>
        <v>0</v>
      </c>
      <c r="UG84" s="12"/>
      <c r="UH84" s="12">
        <f t="shared" si="525"/>
        <v>0</v>
      </c>
      <c r="UI84" s="14"/>
    </row>
    <row r="85" spans="18:556" ht="15.75" thickBot="1" x14ac:dyDescent="0.3">
      <c r="R85" s="16" t="s">
        <v>22</v>
      </c>
      <c r="S85" s="12"/>
      <c r="T85" s="17">
        <f>S85/15</f>
        <v>0</v>
      </c>
      <c r="U85" s="12"/>
      <c r="V85" s="12">
        <f>U85/28</f>
        <v>0</v>
      </c>
      <c r="W85" s="12"/>
      <c r="X85" s="18"/>
      <c r="Y85" s="12">
        <v>16</v>
      </c>
      <c r="Z85" s="17">
        <f>Y85/20</f>
        <v>0.8</v>
      </c>
      <c r="AA85" s="12">
        <v>30</v>
      </c>
      <c r="AB85" s="17">
        <f>AA85/10</f>
        <v>3</v>
      </c>
      <c r="AC85" s="12">
        <v>30</v>
      </c>
      <c r="AD85" s="19">
        <f>AC85/20</f>
        <v>1.5</v>
      </c>
      <c r="AH85" s="16" t="s">
        <v>22</v>
      </c>
      <c r="AI85" s="12"/>
      <c r="AJ85" s="17">
        <f>AI85/15</f>
        <v>0</v>
      </c>
      <c r="AK85" s="12"/>
      <c r="AL85" s="12">
        <f>AK85/28</f>
        <v>0</v>
      </c>
      <c r="AM85" s="12"/>
      <c r="AN85" s="18"/>
      <c r="AO85" s="12"/>
      <c r="AP85" s="17">
        <f>AO85/20</f>
        <v>0</v>
      </c>
      <c r="AQ85" s="12">
        <v>13</v>
      </c>
      <c r="AR85" s="17">
        <f>AQ85/10</f>
        <v>1.3</v>
      </c>
      <c r="AS85" s="12">
        <v>10</v>
      </c>
      <c r="AT85" s="19">
        <f>AS85/20</f>
        <v>0.5</v>
      </c>
      <c r="AX85" s="16" t="s">
        <v>22</v>
      </c>
      <c r="AY85" s="12"/>
      <c r="AZ85" s="17">
        <f>AY85/15</f>
        <v>0</v>
      </c>
      <c r="BA85" s="12"/>
      <c r="BB85" s="12">
        <f>BA85/28</f>
        <v>0</v>
      </c>
      <c r="BC85" s="12"/>
      <c r="BD85" s="18"/>
      <c r="BE85" s="12"/>
      <c r="BF85" s="17">
        <f>BE85/20</f>
        <v>0</v>
      </c>
      <c r="BG85" s="12"/>
      <c r="BH85" s="17">
        <f>BG85/10</f>
        <v>0</v>
      </c>
      <c r="BI85" s="12"/>
      <c r="BJ85" s="19">
        <f>BI85/20</f>
        <v>0</v>
      </c>
      <c r="BN85" s="16" t="s">
        <v>22</v>
      </c>
      <c r="BO85" s="12"/>
      <c r="BP85" s="17">
        <f>BO85/15</f>
        <v>0</v>
      </c>
      <c r="BQ85" s="12"/>
      <c r="BR85" s="12">
        <f>BQ85/28</f>
        <v>0</v>
      </c>
      <c r="BS85" s="12"/>
      <c r="BT85" s="18"/>
      <c r="BU85" s="12"/>
      <c r="BV85" s="17">
        <f>BU85/20</f>
        <v>0</v>
      </c>
      <c r="BW85" s="12"/>
      <c r="BX85" s="17">
        <f>BW85/10</f>
        <v>0</v>
      </c>
      <c r="BY85" s="12"/>
      <c r="BZ85" s="19">
        <f>BY85/20</f>
        <v>0</v>
      </c>
      <c r="CC85" s="16" t="s">
        <v>22</v>
      </c>
      <c r="CD85" s="12"/>
      <c r="CE85" s="17">
        <f>CD85/15</f>
        <v>0</v>
      </c>
      <c r="CF85" s="12"/>
      <c r="CG85" s="12">
        <f>CF85/28</f>
        <v>0</v>
      </c>
      <c r="CH85" s="12"/>
      <c r="CI85" s="18"/>
      <c r="CJ85" s="12"/>
      <c r="CK85" s="17">
        <f>CJ85/20</f>
        <v>0</v>
      </c>
      <c r="CL85" s="12"/>
      <c r="CM85" s="17">
        <f>CL85/10</f>
        <v>0</v>
      </c>
      <c r="CN85" s="12"/>
      <c r="CO85" s="19">
        <f>CN85/20</f>
        <v>0</v>
      </c>
      <c r="CR85" s="16" t="s">
        <v>22</v>
      </c>
      <c r="CS85" s="12">
        <f t="shared" si="526"/>
        <v>0</v>
      </c>
      <c r="CT85" s="17">
        <f>CS85/15</f>
        <v>0</v>
      </c>
      <c r="CU85" s="12">
        <f t="shared" si="527"/>
        <v>0</v>
      </c>
      <c r="CV85" s="12">
        <f>CU85/28</f>
        <v>0</v>
      </c>
      <c r="CW85" s="12"/>
      <c r="CX85" s="18"/>
      <c r="CY85" s="12">
        <f t="shared" si="528"/>
        <v>16</v>
      </c>
      <c r="CZ85" s="17">
        <f>CY85/20</f>
        <v>0.8</v>
      </c>
      <c r="DA85" s="12">
        <f t="shared" si="529"/>
        <v>43</v>
      </c>
      <c r="DB85" s="17">
        <f>DA85/10</f>
        <v>4.3</v>
      </c>
      <c r="DC85" s="12">
        <f t="shared" si="530"/>
        <v>40</v>
      </c>
      <c r="DD85" s="19">
        <f>DC85/20</f>
        <v>2</v>
      </c>
      <c r="DG85" s="16" t="s">
        <v>22</v>
      </c>
      <c r="DH85" s="12"/>
      <c r="DI85" s="17">
        <f>DH85/15</f>
        <v>0</v>
      </c>
      <c r="DJ85" s="12"/>
      <c r="DK85" s="12">
        <f>DJ85/28</f>
        <v>0</v>
      </c>
      <c r="DL85" s="18"/>
      <c r="DM85" s="18"/>
      <c r="DN85" s="12">
        <v>3</v>
      </c>
      <c r="DO85" s="17">
        <f>DN85/20</f>
        <v>0.15</v>
      </c>
      <c r="DP85" s="12">
        <v>19</v>
      </c>
      <c r="DQ85" s="17">
        <f>DP85/10</f>
        <v>1.9</v>
      </c>
      <c r="DR85" s="12">
        <v>19</v>
      </c>
      <c r="DS85" s="19">
        <f>DR85/20</f>
        <v>0.95</v>
      </c>
      <c r="DV85" s="16" t="s">
        <v>22</v>
      </c>
      <c r="DW85" s="12"/>
      <c r="DX85" s="17">
        <f>DW85/15</f>
        <v>0</v>
      </c>
      <c r="DY85" s="12"/>
      <c r="DZ85" s="12">
        <f>DY85/28</f>
        <v>0</v>
      </c>
      <c r="EA85" s="12"/>
      <c r="EB85" s="18"/>
      <c r="EC85" s="12">
        <v>30</v>
      </c>
      <c r="ED85" s="17">
        <f>EC85/20</f>
        <v>1.5</v>
      </c>
      <c r="EE85" s="12">
        <v>30</v>
      </c>
      <c r="EF85" s="17">
        <f>EE85/10</f>
        <v>3</v>
      </c>
      <c r="EG85" s="12">
        <v>30</v>
      </c>
      <c r="EH85" s="19">
        <f>EG85/20</f>
        <v>1.5</v>
      </c>
      <c r="EK85" s="16" t="s">
        <v>22</v>
      </c>
      <c r="EL85" s="12"/>
      <c r="EM85" s="17">
        <f>EL85/15</f>
        <v>0</v>
      </c>
      <c r="EN85" s="12"/>
      <c r="EO85" s="12">
        <f>EN85/28</f>
        <v>0</v>
      </c>
      <c r="EP85" s="12"/>
      <c r="EQ85" s="18"/>
      <c r="ER85" s="12">
        <v>18</v>
      </c>
      <c r="ES85" s="17">
        <f>ER85/20</f>
        <v>0.9</v>
      </c>
      <c r="ET85" s="12">
        <v>18</v>
      </c>
      <c r="EU85" s="17">
        <f>ET85/10</f>
        <v>1.8</v>
      </c>
      <c r="EV85" s="12">
        <v>20</v>
      </c>
      <c r="EW85" s="19">
        <f>EV85/20</f>
        <v>1</v>
      </c>
      <c r="EZ85" s="16" t="s">
        <v>22</v>
      </c>
      <c r="FA85" s="12"/>
      <c r="FB85" s="17">
        <f>FA85/15</f>
        <v>0</v>
      </c>
      <c r="FC85" s="12"/>
      <c r="FD85" s="12">
        <f>FC85/28</f>
        <v>0</v>
      </c>
      <c r="FE85" s="12"/>
      <c r="FF85" s="18"/>
      <c r="FG85" s="12"/>
      <c r="FH85" s="17">
        <f>FG85/20</f>
        <v>0</v>
      </c>
      <c r="FI85" s="12"/>
      <c r="FJ85" s="17">
        <f>FI85/10</f>
        <v>0</v>
      </c>
      <c r="FK85" s="12"/>
      <c r="FL85" s="19">
        <f>FK85/20</f>
        <v>0</v>
      </c>
      <c r="FO85" s="16" t="s">
        <v>22</v>
      </c>
      <c r="FP85" s="12"/>
      <c r="FQ85" s="17">
        <f>FP85/15</f>
        <v>0</v>
      </c>
      <c r="FR85" s="12"/>
      <c r="FS85" s="12">
        <f>FR85/28</f>
        <v>0</v>
      </c>
      <c r="FT85" s="12"/>
      <c r="FU85" s="18"/>
      <c r="FV85" s="12"/>
      <c r="FW85" s="17">
        <f>FV85/20</f>
        <v>0</v>
      </c>
      <c r="FX85" s="12"/>
      <c r="FY85" s="17">
        <f>FX85/10</f>
        <v>0</v>
      </c>
      <c r="FZ85" s="12"/>
      <c r="GA85" s="19">
        <f>FZ85/20</f>
        <v>0</v>
      </c>
      <c r="GD85" s="16" t="s">
        <v>22</v>
      </c>
      <c r="GE85" s="12">
        <f t="shared" si="531"/>
        <v>0</v>
      </c>
      <c r="GF85" s="17">
        <f>GE85/15</f>
        <v>0</v>
      </c>
      <c r="GG85" s="12">
        <f t="shared" si="532"/>
        <v>0</v>
      </c>
      <c r="GH85" s="12">
        <f>GG85/28</f>
        <v>0</v>
      </c>
      <c r="GI85" s="12"/>
      <c r="GJ85" s="18"/>
      <c r="GK85" s="12">
        <f t="shared" si="533"/>
        <v>51</v>
      </c>
      <c r="GL85" s="17">
        <f>GK85/20</f>
        <v>2.5499999999999998</v>
      </c>
      <c r="GM85" s="12">
        <f t="shared" si="534"/>
        <v>67</v>
      </c>
      <c r="GN85" s="17">
        <f>GM85/10</f>
        <v>6.7</v>
      </c>
      <c r="GO85" s="12">
        <f>FZ85+FK85+EV85+EG85+DR85</f>
        <v>69</v>
      </c>
      <c r="GP85" s="19">
        <f>GO85/20</f>
        <v>3.45</v>
      </c>
      <c r="GT85" s="16" t="s">
        <v>22</v>
      </c>
      <c r="GU85" s="12">
        <f t="shared" si="536"/>
        <v>0</v>
      </c>
      <c r="GV85" s="17">
        <f>GU85/15</f>
        <v>0</v>
      </c>
      <c r="GW85" s="12">
        <f>GG85+CU85</f>
        <v>0</v>
      </c>
      <c r="GX85" s="12">
        <f>GW85/28</f>
        <v>0</v>
      </c>
      <c r="GY85" s="12"/>
      <c r="GZ85" s="18"/>
      <c r="HA85" s="12">
        <f t="shared" ref="HA85" si="743">GK85+CY85</f>
        <v>67</v>
      </c>
      <c r="HB85" s="17">
        <f>HA85/20</f>
        <v>3.35</v>
      </c>
      <c r="HC85" s="12">
        <f>GM85+DA85</f>
        <v>110</v>
      </c>
      <c r="HD85" s="17">
        <f>HC85/10</f>
        <v>11</v>
      </c>
      <c r="HE85" s="12">
        <f>GO85+DC85</f>
        <v>109</v>
      </c>
      <c r="HF85" s="19">
        <f>HE85/20</f>
        <v>5.45</v>
      </c>
      <c r="HI85" s="16" t="s">
        <v>22</v>
      </c>
      <c r="HJ85" s="12"/>
      <c r="HK85" s="17">
        <f>HJ85/15</f>
        <v>0</v>
      </c>
      <c r="HL85" s="12"/>
      <c r="HM85" s="12">
        <f>HL85/28</f>
        <v>0</v>
      </c>
      <c r="HN85" s="12"/>
      <c r="HO85" s="18"/>
      <c r="HP85" s="12">
        <v>38</v>
      </c>
      <c r="HQ85" s="17">
        <f>HP85/20</f>
        <v>1.9</v>
      </c>
      <c r="HR85" s="12">
        <v>37</v>
      </c>
      <c r="HS85" s="17">
        <f>HR85/10</f>
        <v>3.7</v>
      </c>
      <c r="HT85" s="12">
        <v>12</v>
      </c>
      <c r="HU85" s="19">
        <f>HT85/20</f>
        <v>0.6</v>
      </c>
      <c r="HY85" s="16" t="s">
        <v>22</v>
      </c>
      <c r="HZ85" s="12"/>
      <c r="IA85" s="17">
        <f>HZ85/15</f>
        <v>0</v>
      </c>
      <c r="IB85" s="12"/>
      <c r="IC85" s="12">
        <f>IB85/28</f>
        <v>0</v>
      </c>
      <c r="ID85" s="12"/>
      <c r="IE85" s="18"/>
      <c r="IF85" s="12"/>
      <c r="IG85" s="17">
        <f>IF85/20</f>
        <v>0</v>
      </c>
      <c r="IH85" s="12"/>
      <c r="II85" s="17">
        <f>IH85/10</f>
        <v>0</v>
      </c>
      <c r="IJ85" s="12"/>
      <c r="IK85" s="19">
        <f>IJ85/20</f>
        <v>0</v>
      </c>
      <c r="IO85" s="16" t="s">
        <v>22</v>
      </c>
      <c r="IP85" s="12"/>
      <c r="IQ85" s="17">
        <f>IP85/15</f>
        <v>0</v>
      </c>
      <c r="IR85" s="12"/>
      <c r="IS85" s="12">
        <f>IR85/28</f>
        <v>0</v>
      </c>
      <c r="IT85" s="12"/>
      <c r="IU85" s="18"/>
      <c r="IV85" s="12"/>
      <c r="IW85" s="17">
        <f>IV85/20</f>
        <v>0</v>
      </c>
      <c r="IX85" s="12"/>
      <c r="IY85" s="17">
        <f>IX85/10</f>
        <v>0</v>
      </c>
      <c r="IZ85" s="12"/>
      <c r="JA85" s="19">
        <f>IZ85/20</f>
        <v>0</v>
      </c>
      <c r="JE85" s="16" t="s">
        <v>22</v>
      </c>
      <c r="JF85" s="12"/>
      <c r="JG85" s="17">
        <f>JF85/15</f>
        <v>0</v>
      </c>
      <c r="JH85" s="12"/>
      <c r="JI85" s="12">
        <f>JH85/28</f>
        <v>0</v>
      </c>
      <c r="JJ85" s="12"/>
      <c r="JK85" s="18"/>
      <c r="JL85" s="12"/>
      <c r="JM85" s="17">
        <f>JL85/20</f>
        <v>0</v>
      </c>
      <c r="JN85" s="12"/>
      <c r="JO85" s="17">
        <f>JN85/10</f>
        <v>0</v>
      </c>
      <c r="JP85" s="12"/>
      <c r="JQ85" s="19">
        <f>JP85/20</f>
        <v>0</v>
      </c>
      <c r="JT85" s="16" t="s">
        <v>22</v>
      </c>
      <c r="JU85" s="12"/>
      <c r="JV85" s="17">
        <f>JU85/15</f>
        <v>0</v>
      </c>
      <c r="JW85" s="12"/>
      <c r="JX85" s="12">
        <f>JW85/28</f>
        <v>0</v>
      </c>
      <c r="JY85" s="12"/>
      <c r="JZ85" s="18"/>
      <c r="KA85" s="12"/>
      <c r="KB85" s="17">
        <f>KA85/20</f>
        <v>0</v>
      </c>
      <c r="KC85" s="12"/>
      <c r="KD85" s="17">
        <f>KC85/10</f>
        <v>0</v>
      </c>
      <c r="KE85" s="12"/>
      <c r="KF85" s="19">
        <f>KE85/20</f>
        <v>0</v>
      </c>
      <c r="KI85" s="16" t="s">
        <v>22</v>
      </c>
      <c r="KJ85" s="12"/>
      <c r="KK85" s="17">
        <f>KJ85/15</f>
        <v>0</v>
      </c>
      <c r="KL85" s="12"/>
      <c r="KM85" s="12">
        <f>KL85/28</f>
        <v>0</v>
      </c>
      <c r="KN85" s="12"/>
      <c r="KO85" s="18"/>
      <c r="KP85" s="12"/>
      <c r="KQ85" s="17">
        <f>KP85/20</f>
        <v>0</v>
      </c>
      <c r="KR85" s="12"/>
      <c r="KS85" s="17">
        <f>KR85/10</f>
        <v>0</v>
      </c>
      <c r="KT85" s="12"/>
      <c r="KU85" s="19">
        <f>KT85/20</f>
        <v>0</v>
      </c>
      <c r="KX85" s="16" t="s">
        <v>22</v>
      </c>
      <c r="KY85" s="12">
        <f t="shared" si="541"/>
        <v>0</v>
      </c>
      <c r="KZ85" s="17">
        <f>KY85/15</f>
        <v>0</v>
      </c>
      <c r="LA85" s="12">
        <f t="shared" ref="LA85" si="744">JW85+JH85+IR85+IB85+HL85</f>
        <v>0</v>
      </c>
      <c r="LB85" s="12">
        <f>LA85/28</f>
        <v>0</v>
      </c>
      <c r="LC85" s="12"/>
      <c r="LD85" s="18"/>
      <c r="LE85" s="12">
        <f t="shared" ref="LE85" si="745">KA85+JL85+IV85+IF85+HP85</f>
        <v>38</v>
      </c>
      <c r="LF85" s="17">
        <f>LE85/20</f>
        <v>1.9</v>
      </c>
      <c r="LG85" s="12">
        <f t="shared" ref="LG85" si="746">KC85+JN85+IX85+IH85+HR85</f>
        <v>37</v>
      </c>
      <c r="LH85" s="17">
        <f>LG85/10</f>
        <v>3.7</v>
      </c>
      <c r="LI85" s="12">
        <f>KE85+JP85+IZ85+IJ85+HT85</f>
        <v>12</v>
      </c>
      <c r="LJ85" s="19">
        <f>LI85/20</f>
        <v>0.6</v>
      </c>
      <c r="LN85" s="16" t="s">
        <v>22</v>
      </c>
      <c r="LO85" s="12">
        <f t="shared" si="546"/>
        <v>0</v>
      </c>
      <c r="LP85" s="17">
        <f>LO85/15</f>
        <v>0</v>
      </c>
      <c r="LQ85" s="12">
        <f t="shared" ref="LQ85" si="747">LA85+GW85</f>
        <v>0</v>
      </c>
      <c r="LR85" s="12">
        <f>LQ85/28</f>
        <v>0</v>
      </c>
      <c r="LS85" s="12"/>
      <c r="LT85" s="18"/>
      <c r="LU85" s="12">
        <f t="shared" ref="LU85" si="748">LE85+HA85</f>
        <v>105</v>
      </c>
      <c r="LV85" s="17">
        <f>LU85/20</f>
        <v>5.25</v>
      </c>
      <c r="LW85" s="12">
        <f t="shared" ref="LW85" si="749">LG85+HC85</f>
        <v>147</v>
      </c>
      <c r="LX85" s="17">
        <f>LW85/10</f>
        <v>14.7</v>
      </c>
      <c r="LY85" s="12">
        <f t="shared" ref="LY85" si="750">LI85+HE85</f>
        <v>121</v>
      </c>
      <c r="LZ85" s="19">
        <f>LY85/20</f>
        <v>6.05</v>
      </c>
      <c r="MC85" s="16" t="s">
        <v>22</v>
      </c>
      <c r="MD85" s="57"/>
      <c r="ME85" s="17">
        <f>MD85/15</f>
        <v>0</v>
      </c>
      <c r="MF85" s="12"/>
      <c r="MG85" s="12">
        <f>MF85/28</f>
        <v>0</v>
      </c>
      <c r="MH85" s="12"/>
      <c r="MI85" s="18"/>
      <c r="MJ85" s="12"/>
      <c r="MK85" s="17">
        <f>MJ85/20</f>
        <v>0</v>
      </c>
      <c r="ML85" s="12"/>
      <c r="MM85" s="17">
        <f>ML85/10</f>
        <v>0</v>
      </c>
      <c r="MN85" s="12"/>
      <c r="MO85" s="19">
        <f>MN85/20</f>
        <v>0</v>
      </c>
      <c r="MS85" s="16" t="s">
        <v>22</v>
      </c>
      <c r="MT85" s="12"/>
      <c r="MU85" s="17">
        <f>MT85/15</f>
        <v>0</v>
      </c>
      <c r="MV85" s="12"/>
      <c r="MW85" s="12">
        <f>MV85/28</f>
        <v>0</v>
      </c>
      <c r="MX85" s="12"/>
      <c r="MY85" s="18"/>
      <c r="MZ85" s="12"/>
      <c r="NA85" s="17">
        <f>MZ85/20</f>
        <v>0</v>
      </c>
      <c r="NB85" s="12"/>
      <c r="NC85" s="17">
        <f>NB85/10</f>
        <v>0</v>
      </c>
      <c r="ND85" s="12"/>
      <c r="NE85" s="19">
        <f>ND85/20</f>
        <v>0</v>
      </c>
      <c r="NI85" s="16" t="s">
        <v>22</v>
      </c>
      <c r="NJ85" s="12"/>
      <c r="NK85" s="17">
        <f>NJ85/15</f>
        <v>0</v>
      </c>
      <c r="NL85" s="12"/>
      <c r="NM85" s="12">
        <f>NL85/28</f>
        <v>0</v>
      </c>
      <c r="NN85" s="12"/>
      <c r="NO85" s="18"/>
      <c r="NP85" s="12"/>
      <c r="NQ85" s="17">
        <f>NP85/20</f>
        <v>0</v>
      </c>
      <c r="NR85" s="12"/>
      <c r="NS85" s="17">
        <f>NR85/10</f>
        <v>0</v>
      </c>
      <c r="NT85" s="12"/>
      <c r="NU85" s="19">
        <f>NT85/20</f>
        <v>0</v>
      </c>
      <c r="NY85" s="16" t="s">
        <v>22</v>
      </c>
      <c r="NZ85" s="12"/>
      <c r="OA85" s="17">
        <f>NZ85/15</f>
        <v>0</v>
      </c>
      <c r="OB85" s="12"/>
      <c r="OC85" s="12">
        <f>OB85/28</f>
        <v>0</v>
      </c>
      <c r="OD85" s="12"/>
      <c r="OE85" s="18"/>
      <c r="OF85" s="12"/>
      <c r="OG85" s="17">
        <f>OF85/20</f>
        <v>0</v>
      </c>
      <c r="OH85" s="12"/>
      <c r="OI85" s="17">
        <f>OH85/10</f>
        <v>0</v>
      </c>
      <c r="OJ85" s="12"/>
      <c r="OK85" s="19">
        <f>OJ85/20</f>
        <v>0</v>
      </c>
      <c r="ON85" s="16" t="s">
        <v>22</v>
      </c>
      <c r="OO85" s="12"/>
      <c r="OP85" s="17">
        <f>OO85/15</f>
        <v>0</v>
      </c>
      <c r="OQ85" s="12"/>
      <c r="OR85" s="12">
        <f>OQ85/28</f>
        <v>0</v>
      </c>
      <c r="OS85" s="12"/>
      <c r="OT85" s="18"/>
      <c r="OU85" s="12"/>
      <c r="OV85" s="17">
        <f>OU85/20</f>
        <v>0</v>
      </c>
      <c r="OW85" s="12"/>
      <c r="OX85" s="17">
        <f>OW85/10</f>
        <v>0</v>
      </c>
      <c r="OY85" s="12"/>
      <c r="OZ85" s="19">
        <f>OY85/20</f>
        <v>0</v>
      </c>
      <c r="PE85" s="16" t="s">
        <v>22</v>
      </c>
      <c r="PF85" s="12">
        <f t="shared" si="551"/>
        <v>0</v>
      </c>
      <c r="PG85" s="17">
        <f>PF85/15</f>
        <v>0</v>
      </c>
      <c r="PH85" s="12">
        <f t="shared" si="552"/>
        <v>0</v>
      </c>
      <c r="PI85" s="12">
        <f>PH85/28</f>
        <v>0</v>
      </c>
      <c r="PJ85" s="12">
        <f t="shared" si="553"/>
        <v>0</v>
      </c>
      <c r="PK85" s="18"/>
      <c r="PL85" s="12">
        <f t="shared" si="515"/>
        <v>0</v>
      </c>
      <c r="PM85" s="17">
        <f>PL85/20</f>
        <v>0</v>
      </c>
      <c r="PN85" s="12">
        <f t="shared" si="516"/>
        <v>0</v>
      </c>
      <c r="PO85" s="17">
        <f>PN85/10</f>
        <v>0</v>
      </c>
      <c r="PP85" s="12">
        <f>+OY85+OJ85+NT85+ND85+MN85</f>
        <v>0</v>
      </c>
      <c r="PQ85" s="19">
        <f>PP85/20</f>
        <v>0</v>
      </c>
      <c r="PT85" s="16" t="s">
        <v>22</v>
      </c>
      <c r="PU85" s="12">
        <f t="shared" si="554"/>
        <v>0</v>
      </c>
      <c r="PV85" s="17">
        <f>PU85/10</f>
        <v>0</v>
      </c>
      <c r="PW85" s="12">
        <f t="shared" si="555"/>
        <v>0</v>
      </c>
      <c r="PX85" s="12">
        <f>PW85/28</f>
        <v>0</v>
      </c>
      <c r="PY85" s="12">
        <f t="shared" si="556"/>
        <v>0</v>
      </c>
      <c r="PZ85" s="18"/>
      <c r="QA85" s="12">
        <f t="shared" si="557"/>
        <v>105</v>
      </c>
      <c r="QB85" s="17">
        <f>QA85/20</f>
        <v>5.25</v>
      </c>
      <c r="QC85" s="12">
        <f t="shared" si="558"/>
        <v>147</v>
      </c>
      <c r="QD85" s="17">
        <f>QC85/10</f>
        <v>14.7</v>
      </c>
      <c r="QE85" s="12">
        <f t="shared" si="559"/>
        <v>121</v>
      </c>
      <c r="QF85" s="19">
        <f>QE85/20</f>
        <v>6.05</v>
      </c>
      <c r="QI85" s="16" t="s">
        <v>22</v>
      </c>
      <c r="QJ85" s="12"/>
      <c r="QK85" s="17">
        <f>QJ85/15</f>
        <v>0</v>
      </c>
      <c r="QL85" s="12"/>
      <c r="QM85" s="12">
        <f>QL85/28</f>
        <v>0</v>
      </c>
      <c r="QN85" s="12"/>
      <c r="QO85" s="18"/>
      <c r="QP85" s="12"/>
      <c r="QQ85" s="17">
        <f>QP85/20</f>
        <v>0</v>
      </c>
      <c r="QR85" s="12"/>
      <c r="QS85" s="17">
        <f>QR85/10</f>
        <v>0</v>
      </c>
      <c r="QT85" s="12"/>
      <c r="QU85" s="19">
        <f>QT85/20</f>
        <v>0</v>
      </c>
      <c r="QX85" s="16" t="s">
        <v>22</v>
      </c>
      <c r="QY85" s="12"/>
      <c r="QZ85" s="17">
        <f>QY85/15</f>
        <v>0</v>
      </c>
      <c r="RA85" s="12"/>
      <c r="RB85" s="12">
        <f>RA85/28</f>
        <v>0</v>
      </c>
      <c r="RC85" s="12"/>
      <c r="RD85" s="18"/>
      <c r="RE85" s="12"/>
      <c r="RF85" s="17">
        <f>RE85/20</f>
        <v>0</v>
      </c>
      <c r="RG85" s="12"/>
      <c r="RH85" s="17">
        <f>RG85/10</f>
        <v>0</v>
      </c>
      <c r="RI85" s="12"/>
      <c r="RJ85" s="19">
        <f>RI85/20</f>
        <v>0</v>
      </c>
      <c r="RM85" s="16" t="s">
        <v>22</v>
      </c>
      <c r="RN85" s="12"/>
      <c r="RO85" s="17">
        <f>RN85/15</f>
        <v>0</v>
      </c>
      <c r="RP85" s="12"/>
      <c r="RQ85" s="12">
        <f>RP85/28</f>
        <v>0</v>
      </c>
      <c r="RR85" s="12"/>
      <c r="RS85" s="18"/>
      <c r="RT85" s="12"/>
      <c r="RU85" s="17">
        <f>RT85/20</f>
        <v>0</v>
      </c>
      <c r="RV85" s="12"/>
      <c r="RW85" s="17">
        <f>RV85/10</f>
        <v>0</v>
      </c>
      <c r="RX85" s="12"/>
      <c r="RY85" s="19">
        <f>RX85/20</f>
        <v>0</v>
      </c>
      <c r="SB85" s="16" t="s">
        <v>22</v>
      </c>
      <c r="SC85" s="12"/>
      <c r="SD85" s="17">
        <f>SC85/15</f>
        <v>0</v>
      </c>
      <c r="SE85" s="12"/>
      <c r="SF85" s="12">
        <f>SE85/28</f>
        <v>0</v>
      </c>
      <c r="SG85" s="12"/>
      <c r="SH85" s="18"/>
      <c r="SI85" s="12"/>
      <c r="SJ85" s="17">
        <f>SI85/20</f>
        <v>0</v>
      </c>
      <c r="SK85" s="12"/>
      <c r="SL85" s="17">
        <f>SK85/10</f>
        <v>0</v>
      </c>
      <c r="SM85" s="12"/>
      <c r="SN85" s="19">
        <f>SM85/20</f>
        <v>0</v>
      </c>
      <c r="SQ85" s="16" t="s">
        <v>22</v>
      </c>
      <c r="SR85" s="12"/>
      <c r="SS85" s="17">
        <f>SR85/15</f>
        <v>0</v>
      </c>
      <c r="ST85" s="12"/>
      <c r="SU85" s="12">
        <f>ST85/28</f>
        <v>0</v>
      </c>
      <c r="SV85" s="12"/>
      <c r="SW85" s="18"/>
      <c r="SX85" s="12"/>
      <c r="SY85" s="17">
        <f>SX85/20</f>
        <v>0</v>
      </c>
      <c r="SZ85" s="12"/>
      <c r="TA85" s="17">
        <f>SZ85/10</f>
        <v>0</v>
      </c>
      <c r="TB85" s="12"/>
      <c r="TC85" s="19">
        <f>TB85/20</f>
        <v>0</v>
      </c>
      <c r="TH85" s="16" t="s">
        <v>22</v>
      </c>
      <c r="TI85" s="12">
        <f t="shared" si="560"/>
        <v>0</v>
      </c>
      <c r="TJ85" s="17">
        <f>TI85/15</f>
        <v>0</v>
      </c>
      <c r="TK85" s="12">
        <f t="shared" si="561"/>
        <v>0</v>
      </c>
      <c r="TL85" s="12">
        <f>TK85/28</f>
        <v>0</v>
      </c>
      <c r="TM85" s="12">
        <f t="shared" si="707"/>
        <v>0</v>
      </c>
      <c r="TN85" s="18"/>
      <c r="TO85" s="12">
        <f t="shared" si="519"/>
        <v>0</v>
      </c>
      <c r="TP85" s="17">
        <f>TO85/20</f>
        <v>0</v>
      </c>
      <c r="TQ85" s="12">
        <f t="shared" si="520"/>
        <v>0</v>
      </c>
      <c r="TR85" s="17">
        <f>TQ85/10</f>
        <v>0</v>
      </c>
      <c r="TS85" s="12">
        <f t="shared" si="521"/>
        <v>0</v>
      </c>
      <c r="TT85" s="19">
        <f>TS85/20</f>
        <v>0</v>
      </c>
      <c r="TW85" s="16" t="s">
        <v>22</v>
      </c>
      <c r="TX85" s="12">
        <f t="shared" si="562"/>
        <v>0</v>
      </c>
      <c r="TY85" s="17">
        <f>TX85/10</f>
        <v>0</v>
      </c>
      <c r="TZ85" s="12">
        <f t="shared" si="563"/>
        <v>0</v>
      </c>
      <c r="UA85" s="12">
        <f>TZ85/28</f>
        <v>0</v>
      </c>
      <c r="UB85" s="12">
        <f t="shared" si="522"/>
        <v>0</v>
      </c>
      <c r="UC85" s="18"/>
      <c r="UD85" s="12">
        <f t="shared" si="523"/>
        <v>105</v>
      </c>
      <c r="UE85" s="17">
        <f>UD85/20</f>
        <v>5.25</v>
      </c>
      <c r="UF85" s="12">
        <f t="shared" si="524"/>
        <v>147</v>
      </c>
      <c r="UG85" s="17">
        <f>UF85/10</f>
        <v>14.7</v>
      </c>
      <c r="UH85" s="12">
        <f t="shared" si="525"/>
        <v>121</v>
      </c>
      <c r="UI85" s="19">
        <f>UH85/20</f>
        <v>6.05</v>
      </c>
    </row>
    <row r="86" spans="18:556" ht="15.75" thickBot="1" x14ac:dyDescent="0.3">
      <c r="R86" s="20" t="s">
        <v>23</v>
      </c>
      <c r="S86" s="21">
        <f>SUM(S72:S84)</f>
        <v>38.633000000000003</v>
      </c>
      <c r="T86" s="22">
        <f>SUM(T72:T85)</f>
        <v>14.858846153846155</v>
      </c>
      <c r="U86" s="21">
        <f>SUM(U72:U84)</f>
        <v>83.241</v>
      </c>
      <c r="V86" s="22">
        <f>SUM(V72:V85,X72:X85)</f>
        <v>5.6407833333333333</v>
      </c>
      <c r="W86" s="22"/>
      <c r="X86" s="23"/>
      <c r="Y86" s="21">
        <f>SUM(Y72:Y84)</f>
        <v>36.704000000000001</v>
      </c>
      <c r="Z86" s="22">
        <f>SUM(Z72:Z85)</f>
        <v>4.4703999999999997</v>
      </c>
      <c r="AA86" s="21">
        <f>SUM(AA72:AA84)</f>
        <v>106.99000000000001</v>
      </c>
      <c r="AB86" s="22">
        <f>SUM(AB72:AB85)</f>
        <v>28.887857142857143</v>
      </c>
      <c r="AC86" s="21">
        <f>SUM(AC72:AC84)</f>
        <v>73.534999999999997</v>
      </c>
      <c r="AD86" s="22">
        <f>SUM(AD72:AD85)</f>
        <v>6.1683186813186817</v>
      </c>
      <c r="AE86" s="24">
        <f>AD86+AB86+Z86+V86+T86</f>
        <v>60.026205311355312</v>
      </c>
      <c r="AH86" s="20" t="s">
        <v>23</v>
      </c>
      <c r="AI86" s="21">
        <f>SUM(AI72:AI84)</f>
        <v>0</v>
      </c>
      <c r="AJ86" s="22">
        <f>SUM(AJ72:AJ85)</f>
        <v>0</v>
      </c>
      <c r="AK86" s="21">
        <f>SUM(AK72:AK84)</f>
        <v>25.734999999999999</v>
      </c>
      <c r="AL86" s="22">
        <f>SUM(AL72:AL85,AN72:AN85)</f>
        <v>2.7432833333333333</v>
      </c>
      <c r="AM86" s="22"/>
      <c r="AN86" s="23"/>
      <c r="AO86" s="21">
        <f>SUM(AO72:AO84)</f>
        <v>87.192000000000007</v>
      </c>
      <c r="AP86" s="22">
        <f>SUM(AP72:AP85)</f>
        <v>10.537725</v>
      </c>
      <c r="AQ86" s="21">
        <f>SUM(AQ72:AQ84)</f>
        <v>94.852999999999994</v>
      </c>
      <c r="AR86" s="22">
        <f>SUM(AR72:AR85)</f>
        <v>40.344999999999999</v>
      </c>
      <c r="AS86" s="21">
        <f>SUM(AS72:AS84)</f>
        <v>80.454999999999998</v>
      </c>
      <c r="AT86" s="22">
        <f>SUM(AT72:AT85)</f>
        <v>5.097428571428571</v>
      </c>
      <c r="AU86" s="24">
        <f>AT86+AR86+AP86+AL86+AJ86</f>
        <v>58.723436904761904</v>
      </c>
      <c r="AX86" s="20" t="s">
        <v>23</v>
      </c>
      <c r="AY86" s="21">
        <f>SUM(AY72:AY84)</f>
        <v>0</v>
      </c>
      <c r="AZ86" s="22">
        <f>SUM(AZ72:AZ85)</f>
        <v>0</v>
      </c>
      <c r="BA86" s="21">
        <f>SUM(BA72:BA84)</f>
        <v>0</v>
      </c>
      <c r="BB86" s="22">
        <f>SUM(BB72:BB85,BD72:BD85)</f>
        <v>0</v>
      </c>
      <c r="BC86" s="22"/>
      <c r="BD86" s="23"/>
      <c r="BE86" s="21">
        <f>SUM(BE72:BE84)</f>
        <v>0</v>
      </c>
      <c r="BF86" s="22">
        <f>SUM(BF72:BF85)</f>
        <v>0</v>
      </c>
      <c r="BG86" s="21">
        <f>SUM(BG72:BG84)</f>
        <v>0</v>
      </c>
      <c r="BH86" s="22">
        <f>SUM(BH72:BH85)</f>
        <v>0</v>
      </c>
      <c r="BI86" s="21">
        <f>SUM(BI72:BI84)</f>
        <v>0</v>
      </c>
      <c r="BJ86" s="22">
        <f>SUM(BJ72:BJ85)</f>
        <v>0</v>
      </c>
      <c r="BK86" s="24">
        <f>BJ86+BH86+BF86+BB86+AZ86</f>
        <v>0</v>
      </c>
      <c r="BN86" s="20" t="s">
        <v>23</v>
      </c>
      <c r="BO86" s="21">
        <f>SUM(BO72:BO84)</f>
        <v>0</v>
      </c>
      <c r="BP86" s="22">
        <f>SUM(BP72:BP85)</f>
        <v>0</v>
      </c>
      <c r="BQ86" s="21">
        <f>SUM(BQ72:BQ84)</f>
        <v>0</v>
      </c>
      <c r="BR86" s="22">
        <f>SUM(BR72:BR85,BT72:BT85)</f>
        <v>0</v>
      </c>
      <c r="BS86" s="22"/>
      <c r="BT86" s="23"/>
      <c r="BU86" s="21">
        <f>SUM(BU72:BU84)</f>
        <v>0</v>
      </c>
      <c r="BV86" s="22">
        <f>SUM(BV72:BV85)</f>
        <v>0</v>
      </c>
      <c r="BW86" s="21">
        <f>SUM(BW72:BW84)</f>
        <v>0</v>
      </c>
      <c r="BX86" s="22">
        <f>SUM(BX72:BX85)</f>
        <v>0</v>
      </c>
      <c r="BY86" s="21">
        <f>SUM(BY72:BY84)</f>
        <v>0</v>
      </c>
      <c r="BZ86" s="22">
        <f>SUM(BZ72:BZ85)</f>
        <v>0</v>
      </c>
      <c r="CA86" s="24">
        <f>BZ86+BX86+BV86+BR86+BP86</f>
        <v>0</v>
      </c>
      <c r="CC86" s="20" t="s">
        <v>23</v>
      </c>
      <c r="CD86" s="21">
        <f>SUM(CD72:CD84)</f>
        <v>0</v>
      </c>
      <c r="CE86" s="22">
        <f>SUM(CE72:CE85)</f>
        <v>0</v>
      </c>
      <c r="CF86" s="21">
        <f>SUM(CF72:CF84)</f>
        <v>0</v>
      </c>
      <c r="CG86" s="22">
        <f>SUM(CG72:CG85,CI72:CI85)</f>
        <v>0</v>
      </c>
      <c r="CH86" s="22"/>
      <c r="CI86" s="23"/>
      <c r="CJ86" s="21">
        <f>SUM(CJ72:CJ84)</f>
        <v>0</v>
      </c>
      <c r="CK86" s="22">
        <f>SUM(CK72:CK85)</f>
        <v>0</v>
      </c>
      <c r="CL86" s="21">
        <f>SUM(CL72:CL84)</f>
        <v>0</v>
      </c>
      <c r="CM86" s="22">
        <f>SUM(CM72:CM85)</f>
        <v>0</v>
      </c>
      <c r="CN86" s="21">
        <f>SUM(CN72:CN84)</f>
        <v>0</v>
      </c>
      <c r="CO86" s="22">
        <f>SUM(CO72:CO85)</f>
        <v>0</v>
      </c>
      <c r="CP86" s="24">
        <f>CO86+CM86+CK86+CG86+CE86</f>
        <v>0</v>
      </c>
      <c r="CR86" s="20" t="s">
        <v>23</v>
      </c>
      <c r="CS86" s="21">
        <f>SUM(CS72:CS84)</f>
        <v>38.633000000000003</v>
      </c>
      <c r="CT86" s="22">
        <f>SUM(CT72:CT85)</f>
        <v>14.858846153846155</v>
      </c>
      <c r="CU86" s="21">
        <f>SUM(CU72:CU84)</f>
        <v>108.976</v>
      </c>
      <c r="CV86" s="22">
        <f>SUM(CV72:CV85,CX72:CX85)</f>
        <v>8.3840666666666657</v>
      </c>
      <c r="CW86" s="22"/>
      <c r="CX86" s="23"/>
      <c r="CY86" s="21">
        <f>SUM(CY72:CY84)</f>
        <v>123.896</v>
      </c>
      <c r="CZ86" s="22">
        <f>SUM(CZ72:CZ85)</f>
        <v>15.008125000000001</v>
      </c>
      <c r="DA86" s="21">
        <f>SUM(DA72:DA84)</f>
        <v>201.84299999999999</v>
      </c>
      <c r="DB86" s="22">
        <f>SUM(DB72:DB85)</f>
        <v>69.232857142857142</v>
      </c>
      <c r="DC86" s="21">
        <f>SUM(DC72:DC85)</f>
        <v>193.99</v>
      </c>
      <c r="DD86" s="22">
        <f>SUM(DD72:DD85)</f>
        <v>11.265747252747254</v>
      </c>
      <c r="DE86" s="24">
        <f>DD86+DB86+CZ86+CV86+CT86</f>
        <v>118.74964221611722</v>
      </c>
      <c r="DG86" s="20" t="s">
        <v>23</v>
      </c>
      <c r="DH86" s="21">
        <f>SUM(DH72:DH84)</f>
        <v>124.614</v>
      </c>
      <c r="DI86" s="22">
        <f>SUM(DI72:DI85)</f>
        <v>17.148733333333332</v>
      </c>
      <c r="DJ86" s="21">
        <f>SUM(DJ72:DJ84)</f>
        <v>50.692999999999998</v>
      </c>
      <c r="DK86" s="22">
        <f>SUM(DK72:DK85,DM72:DM85)</f>
        <v>3.46455</v>
      </c>
      <c r="DL86" s="22"/>
      <c r="DM86" s="23"/>
      <c r="DN86" s="21">
        <f>SUM(DN72:DN84)</f>
        <v>93.971000000000004</v>
      </c>
      <c r="DO86" s="22">
        <f>SUM(DO72:DO85)</f>
        <v>9.6391249999999999</v>
      </c>
      <c r="DP86" s="21">
        <f>SUM(DP72:DP84)</f>
        <v>47.995000000000005</v>
      </c>
      <c r="DQ86" s="22">
        <f>SUM(DQ72:DQ85)</f>
        <v>11.519733333333335</v>
      </c>
      <c r="DR86" s="21">
        <f>SUM(DR72:DR84)</f>
        <v>36.595500000000001</v>
      </c>
      <c r="DS86" s="22">
        <f>SUM(DS72:DS85)</f>
        <v>3.5027428571428576</v>
      </c>
      <c r="DT86" s="24">
        <f>DS86+DQ86+DO86+DK86+DI86</f>
        <v>45.274884523809519</v>
      </c>
      <c r="DV86" s="20" t="s">
        <v>23</v>
      </c>
      <c r="DW86" s="21">
        <f>SUM(DW72:DW84)</f>
        <v>25.991</v>
      </c>
      <c r="DX86" s="22">
        <f>SUM(DX72:DX85)</f>
        <v>5.1981999999999999</v>
      </c>
      <c r="DY86" s="21">
        <f>SUM(DY72:DY84)</f>
        <v>26.347000000000001</v>
      </c>
      <c r="DZ86" s="22">
        <f>SUM(DZ72:DZ85,EB72:EB85)</f>
        <v>1.5954166666666669</v>
      </c>
      <c r="EA86" s="22"/>
      <c r="EB86" s="23"/>
      <c r="EC86" s="21">
        <f>SUM(EC72:EC84)</f>
        <v>76.170999999999992</v>
      </c>
      <c r="ED86" s="22">
        <f>SUM(ED72:ED85)</f>
        <v>8.5569083333333342</v>
      </c>
      <c r="EE86" s="21">
        <f>SUM(EE72:EE84)</f>
        <v>143.83099999999999</v>
      </c>
      <c r="EF86" s="22">
        <f>SUM(EF72:EF85)</f>
        <v>28.712823809523812</v>
      </c>
      <c r="EG86" s="21">
        <f>SUM(EG72:EG84)</f>
        <v>130.72400000000002</v>
      </c>
      <c r="EH86" s="22">
        <f>SUM(EH72:EH85)</f>
        <v>8.9699428571428577</v>
      </c>
      <c r="EI86" s="24">
        <f>EH86+EF86+ED86+DZ86+DX86</f>
        <v>53.033291666666663</v>
      </c>
      <c r="EK86" s="20" t="s">
        <v>23</v>
      </c>
      <c r="EL86" s="21">
        <f>SUM(EL72:EL84)</f>
        <v>40.414000000000001</v>
      </c>
      <c r="EM86" s="22">
        <f>SUM(EM72:EM85)</f>
        <v>15.543846153846154</v>
      </c>
      <c r="EN86" s="21">
        <f>SUM(EN72:EN84)</f>
        <v>66.182000000000002</v>
      </c>
      <c r="EO86" s="22">
        <f>SUM(EO72:EO85,EQ72:EQ85)</f>
        <v>4.8553333333333333</v>
      </c>
      <c r="EP86" s="22"/>
      <c r="EQ86" s="23"/>
      <c r="ER86" s="21">
        <f>SUM(ER72:ER84)</f>
        <v>76.134</v>
      </c>
      <c r="ES86" s="22">
        <f>SUM(ES72:ES85)</f>
        <v>10.41675</v>
      </c>
      <c r="ET86" s="21">
        <f>SUM(ET72:ET84)</f>
        <v>137.66200000000001</v>
      </c>
      <c r="EU86" s="22">
        <f>SUM(EU72:EU85)</f>
        <v>25.852976190476188</v>
      </c>
      <c r="EV86" s="21">
        <f>SUM(EV72:EV84)</f>
        <v>95.111000000000004</v>
      </c>
      <c r="EW86" s="22">
        <f>SUM(EW72:EW85)</f>
        <v>7.5112945054945053</v>
      </c>
      <c r="EX86" s="24">
        <f>EW86+EU86+ES86+EO86+EM86</f>
        <v>64.180200183150191</v>
      </c>
      <c r="EZ86" s="20" t="s">
        <v>23</v>
      </c>
      <c r="FA86" s="21">
        <f>SUM(FA72:FA84)</f>
        <v>0</v>
      </c>
      <c r="FB86" s="22">
        <f>SUM(FB72:FB85)</f>
        <v>0</v>
      </c>
      <c r="FC86" s="21">
        <f>SUM(FC72:FC84)</f>
        <v>0</v>
      </c>
      <c r="FD86" s="22">
        <f>SUM(FD72:FD85,FF72:FF85)</f>
        <v>0</v>
      </c>
      <c r="FE86" s="22"/>
      <c r="FF86" s="23"/>
      <c r="FG86" s="21">
        <f>SUM(FG72:FG84)</f>
        <v>0</v>
      </c>
      <c r="FH86" s="22">
        <f>SUM(FH72:FH85)</f>
        <v>0</v>
      </c>
      <c r="FI86" s="21">
        <f>SUM(FI72:FI84)</f>
        <v>0</v>
      </c>
      <c r="FJ86" s="22">
        <f>SUM(FJ72:FJ85)</f>
        <v>0</v>
      </c>
      <c r="FK86" s="21">
        <f>SUM(FK72:FK84)</f>
        <v>0</v>
      </c>
      <c r="FL86" s="22">
        <f>SUM(FL72:FL85)</f>
        <v>0</v>
      </c>
      <c r="FM86" s="24">
        <f>FL86+FJ86+FH86+FD86+FB86</f>
        <v>0</v>
      </c>
      <c r="FO86" s="20" t="s">
        <v>23</v>
      </c>
      <c r="FP86" s="21">
        <f>SUM(FP72:FP84)</f>
        <v>0</v>
      </c>
      <c r="FQ86" s="22">
        <f>SUM(FQ72:FQ85)</f>
        <v>0</v>
      </c>
      <c r="FR86" s="21">
        <f>SUM(FR72:FR84)</f>
        <v>0</v>
      </c>
      <c r="FS86" s="22">
        <f>SUM(FS72:FS85,FU72:FU85)</f>
        <v>0</v>
      </c>
      <c r="FT86" s="22"/>
      <c r="FU86" s="23"/>
      <c r="FV86" s="21">
        <f>SUM(FV72:FV84)</f>
        <v>0</v>
      </c>
      <c r="FW86" s="22">
        <f>SUM(FW72:FW85)</f>
        <v>0</v>
      </c>
      <c r="FX86" s="21">
        <f>SUM(FX72:FX84)</f>
        <v>0</v>
      </c>
      <c r="FY86" s="22">
        <f>SUM(FY72:FY85)</f>
        <v>0</v>
      </c>
      <c r="FZ86" s="21">
        <f>SUM(FZ72:FZ84)</f>
        <v>0</v>
      </c>
      <c r="GA86" s="22">
        <f>SUM(GA72:GA85)</f>
        <v>0</v>
      </c>
      <c r="GB86" s="24">
        <f>GA86+FY86+FW86+FS86+FQ86</f>
        <v>0</v>
      </c>
      <c r="GD86" s="20" t="s">
        <v>23</v>
      </c>
      <c r="GE86" s="21">
        <f>SUM(GE72:GE84)</f>
        <v>191.01900000000001</v>
      </c>
      <c r="GF86" s="22">
        <f>SUM(GF72:GF85)</f>
        <v>37.890779487179486</v>
      </c>
      <c r="GG86" s="21">
        <f>SUM(GG72:GG84)</f>
        <v>143.22199999999998</v>
      </c>
      <c r="GH86" s="22">
        <f>SUM(GH72:GH85,GJ72:GJ85)</f>
        <v>9.915300000000002</v>
      </c>
      <c r="GI86" s="22"/>
      <c r="GJ86" s="23"/>
      <c r="GK86" s="21">
        <f>SUM(GK72:GK84)</f>
        <v>246.27600000000001</v>
      </c>
      <c r="GL86" s="22">
        <f>SUM(GL72:GL85)</f>
        <v>28.612783333333333</v>
      </c>
      <c r="GM86" s="21">
        <f>SUM(GM72:GM84)</f>
        <v>329.488</v>
      </c>
      <c r="GN86" s="22">
        <f>SUM(GN72:GN85)</f>
        <v>66.085533333333331</v>
      </c>
      <c r="GO86" s="21">
        <f>SUM(GO72:GO84)</f>
        <v>262.43049999999999</v>
      </c>
      <c r="GP86" s="22">
        <f>SUM(GP72:GP85)</f>
        <v>19.983980219780221</v>
      </c>
      <c r="GQ86" s="44">
        <f>GF86+GH86+GL86+GN86+GP86</f>
        <v>162.48837637362638</v>
      </c>
      <c r="GT86" s="20" t="s">
        <v>23</v>
      </c>
      <c r="GU86" s="21">
        <f>SUM(GU72:GU84)</f>
        <v>229.65200000000004</v>
      </c>
      <c r="GV86" s="22">
        <f>SUM(GV72:GV85)</f>
        <v>52.749625641025638</v>
      </c>
      <c r="GW86" s="21">
        <f>SUM(GW72:GW84)</f>
        <v>252.19800000000004</v>
      </c>
      <c r="GX86" s="22">
        <f>SUM(GX72:GX85,GZ72:GZ85)</f>
        <v>18.299366666666671</v>
      </c>
      <c r="GY86" s="22"/>
      <c r="GZ86" s="23"/>
      <c r="HA86" s="21">
        <f>SUM(HA72:HA84)</f>
        <v>370.17200000000003</v>
      </c>
      <c r="HB86" s="22">
        <f>SUM(HB72:HB85)</f>
        <v>43.62090833333334</v>
      </c>
      <c r="HC86" s="21">
        <f>SUM(HC72:HC84)</f>
        <v>531.33100000000013</v>
      </c>
      <c r="HD86" s="22">
        <f>SUM(HD72:HD85)</f>
        <v>135.31839047619047</v>
      </c>
      <c r="HE86" s="21">
        <f>SUM(HE72:HE84)</f>
        <v>416.42050000000006</v>
      </c>
      <c r="HF86" s="22">
        <f>SUM(HF72:HF85)</f>
        <v>31.249727472527475</v>
      </c>
      <c r="HG86" s="44">
        <f>GV86+GX86+HB86+HD86+HF86</f>
        <v>281.2380185897436</v>
      </c>
      <c r="HI86" s="20" t="s">
        <v>23</v>
      </c>
      <c r="HJ86" s="21">
        <f>SUM(HJ72:HJ84)</f>
        <v>0</v>
      </c>
      <c r="HK86" s="22">
        <f>SUM(HK72:HK85)</f>
        <v>0</v>
      </c>
      <c r="HL86" s="21">
        <f>SUM(HL72:HL84)</f>
        <v>118.87950000000001</v>
      </c>
      <c r="HM86" s="22">
        <f>SUM(HM72:HM85,HO72:HO85)</f>
        <v>8.2405583333333325</v>
      </c>
      <c r="HN86" s="22"/>
      <c r="HO86" s="23"/>
      <c r="HP86" s="21">
        <f>SUM(HP72:HP84)</f>
        <v>77.836000000000013</v>
      </c>
      <c r="HQ86" s="22">
        <f>SUM(HQ72:HQ85)</f>
        <v>9.6836000000000002</v>
      </c>
      <c r="HR86" s="21">
        <f>SUM(HR72:HR84)</f>
        <v>45.167000000000002</v>
      </c>
      <c r="HS86" s="22">
        <f>SUM(HS72:HS85)</f>
        <v>16.8565</v>
      </c>
      <c r="HT86" s="21">
        <f>SUM(HT72:HT84)</f>
        <v>63.775000000000006</v>
      </c>
      <c r="HU86" s="22">
        <f>SUM(HU72:HU85)</f>
        <v>4.2442857142857138</v>
      </c>
      <c r="HV86" s="24">
        <f>HU86+HS86+HQ86+HM86+HK86</f>
        <v>39.024944047619044</v>
      </c>
      <c r="HY86" s="20" t="s">
        <v>23</v>
      </c>
      <c r="HZ86" s="21">
        <f>SUM(HZ72:HZ84)</f>
        <v>0</v>
      </c>
      <c r="IA86" s="22">
        <f>SUM(IA72:IA85)</f>
        <v>0</v>
      </c>
      <c r="IB86" s="21">
        <f>SUM(IB72:IB84)</f>
        <v>0</v>
      </c>
      <c r="IC86" s="22">
        <f>SUM(IC72:IC85,IE72:IE85)</f>
        <v>0</v>
      </c>
      <c r="ID86" s="22"/>
      <c r="IE86" s="23"/>
      <c r="IF86" s="21">
        <f>SUM(IF72:IF84)</f>
        <v>0</v>
      </c>
      <c r="IG86" s="22">
        <f>SUM(IG72:IG85)</f>
        <v>0</v>
      </c>
      <c r="IH86" s="21">
        <f>SUM(IH72:IH84)</f>
        <v>0</v>
      </c>
      <c r="II86" s="22">
        <f>SUM(II72:II85)</f>
        <v>0</v>
      </c>
      <c r="IJ86" s="21">
        <f>SUM(IJ72:IJ84)</f>
        <v>0</v>
      </c>
      <c r="IK86" s="22">
        <f>SUM(IK72:IK85)</f>
        <v>0</v>
      </c>
      <c r="IL86" s="24">
        <f>IK86+II86+IG86+IC86+IA86</f>
        <v>0</v>
      </c>
      <c r="IO86" s="20" t="s">
        <v>23</v>
      </c>
      <c r="IP86" s="21">
        <f>SUM(IP72:IP84)</f>
        <v>0</v>
      </c>
      <c r="IQ86" s="22">
        <f>SUM(IQ72:IQ85)</f>
        <v>0</v>
      </c>
      <c r="IR86" s="21">
        <f>SUM(IR72:IR84)</f>
        <v>0</v>
      </c>
      <c r="IS86" s="22">
        <f>SUM(IS72:IS85,IU72:IU85)</f>
        <v>0</v>
      </c>
      <c r="IT86" s="22"/>
      <c r="IU86" s="23"/>
      <c r="IV86" s="21">
        <f>SUM(IV72:IV84)</f>
        <v>0</v>
      </c>
      <c r="IW86" s="22">
        <f>SUM(IW72:IW85)</f>
        <v>0</v>
      </c>
      <c r="IX86" s="21">
        <f>SUM(IX72:IX84)</f>
        <v>0</v>
      </c>
      <c r="IY86" s="22">
        <f>SUM(IY72:IY85)</f>
        <v>0</v>
      </c>
      <c r="IZ86" s="21">
        <f>SUM(IZ72:IZ84)</f>
        <v>0</v>
      </c>
      <c r="JA86" s="22">
        <f>SUM(JA72:JA85)</f>
        <v>0</v>
      </c>
      <c r="JB86" s="24">
        <f>JA86+IY86+IW86+IS86+IQ86</f>
        <v>0</v>
      </c>
      <c r="JE86" s="20" t="s">
        <v>23</v>
      </c>
      <c r="JF86" s="21">
        <f>SUM(JF72:JF84)</f>
        <v>0</v>
      </c>
      <c r="JG86" s="22">
        <f>SUM(JG72:JG85)</f>
        <v>0</v>
      </c>
      <c r="JH86" s="21">
        <f>SUM(JH72:JH84)</f>
        <v>0</v>
      </c>
      <c r="JI86" s="22">
        <f>SUM(JI72:JI85,JK72:JK85)</f>
        <v>0</v>
      </c>
      <c r="JJ86" s="22"/>
      <c r="JK86" s="23"/>
      <c r="JL86" s="21">
        <f>SUM(JL72:JL84)</f>
        <v>0</v>
      </c>
      <c r="JM86" s="22">
        <f>SUM(JM72:JM85)</f>
        <v>0</v>
      </c>
      <c r="JN86" s="21">
        <f>SUM(JN72:JN84)</f>
        <v>0</v>
      </c>
      <c r="JO86" s="22">
        <f>SUM(JO72:JO85)</f>
        <v>0</v>
      </c>
      <c r="JP86" s="21">
        <f>SUM(JP72:JP84)</f>
        <v>0</v>
      </c>
      <c r="JQ86" s="22">
        <f>SUM(JQ72:JQ85)</f>
        <v>0</v>
      </c>
      <c r="JR86" s="24">
        <f>JQ86+JO86+JM86+JI86+JG86</f>
        <v>0</v>
      </c>
      <c r="JT86" s="20" t="s">
        <v>23</v>
      </c>
      <c r="JU86" s="21">
        <f>SUM(JU72:JU84)</f>
        <v>0</v>
      </c>
      <c r="JV86" s="22">
        <f>SUM(JV72:JV85)</f>
        <v>0</v>
      </c>
      <c r="JW86" s="21">
        <f>SUM(JW72:JW84)</f>
        <v>0</v>
      </c>
      <c r="JX86" s="22">
        <f>SUM(JX72:JX85,JZ72:JZ85)</f>
        <v>0</v>
      </c>
      <c r="JY86" s="22"/>
      <c r="JZ86" s="23"/>
      <c r="KA86" s="21">
        <f>SUM(KA72:KA84)</f>
        <v>0</v>
      </c>
      <c r="KB86" s="22">
        <f>SUM(KB72:KB85)</f>
        <v>0</v>
      </c>
      <c r="KC86" s="21">
        <f>SUM(KC72:KC84)</f>
        <v>0</v>
      </c>
      <c r="KD86" s="22">
        <f>SUM(KD72:KD85)</f>
        <v>0</v>
      </c>
      <c r="KE86" s="21">
        <f>SUM(KE72:KE84)</f>
        <v>0</v>
      </c>
      <c r="KF86" s="22">
        <f>SUM(KF72:KF85)</f>
        <v>0</v>
      </c>
      <c r="KG86" s="24">
        <f>KF86+KD86+KB86+JX86+JV86</f>
        <v>0</v>
      </c>
      <c r="KI86" s="20" t="s">
        <v>23</v>
      </c>
      <c r="KJ86" s="21">
        <f>SUM(KJ72:KJ84)</f>
        <v>0</v>
      </c>
      <c r="KK86" s="22">
        <f>SUM(KK72:KK85)</f>
        <v>0</v>
      </c>
      <c r="KL86" s="21">
        <f>SUM(KL72:KL84)</f>
        <v>0</v>
      </c>
      <c r="KM86" s="22">
        <f>SUM(KM72:KM85,KO72:KO85)</f>
        <v>0</v>
      </c>
      <c r="KN86" s="22"/>
      <c r="KO86" s="23"/>
      <c r="KP86" s="21">
        <f>SUM(KP72:KP84)</f>
        <v>0</v>
      </c>
      <c r="KQ86" s="22">
        <f>SUM(KQ72:KQ85)</f>
        <v>0</v>
      </c>
      <c r="KR86" s="21">
        <f>SUM(KR72:KR84)</f>
        <v>0</v>
      </c>
      <c r="KS86" s="22">
        <f>SUM(KS72:KS85)</f>
        <v>0</v>
      </c>
      <c r="KT86" s="21">
        <f>SUM(KT72:KT84)</f>
        <v>0</v>
      </c>
      <c r="KU86" s="22">
        <f>SUM(KU72:KU85)</f>
        <v>0</v>
      </c>
      <c r="KV86" s="24">
        <f>KU86+KS86+KQ86+KM86+KK86</f>
        <v>0</v>
      </c>
      <c r="KX86" s="20" t="s">
        <v>23</v>
      </c>
      <c r="KY86" s="21">
        <f>SUM(KY72:KY84)</f>
        <v>0</v>
      </c>
      <c r="KZ86" s="22">
        <f>SUM(KZ72:KZ85)</f>
        <v>0</v>
      </c>
      <c r="LA86" s="21">
        <f>SUM(LA72:LA84)</f>
        <v>118.87950000000001</v>
      </c>
      <c r="LB86" s="22">
        <f>SUM(LB72:LB85,LD72:LD85)</f>
        <v>8.2405583333333325</v>
      </c>
      <c r="LC86" s="22"/>
      <c r="LD86" s="18"/>
      <c r="LE86" s="21">
        <f>SUM(LE72:LE84)</f>
        <v>77.836000000000013</v>
      </c>
      <c r="LF86" s="22">
        <f>SUM(LF72:LF85)</f>
        <v>9.6836000000000002</v>
      </c>
      <c r="LG86" s="21">
        <f>SUM(LG72:LG84)</f>
        <v>45.167000000000002</v>
      </c>
      <c r="LH86" s="22">
        <f>SUM(LH72:LH85)</f>
        <v>16.8565</v>
      </c>
      <c r="LI86" s="21">
        <f>SUM(LI72:LI84)</f>
        <v>63.775000000000006</v>
      </c>
      <c r="LJ86" s="22">
        <f>SUM(LJ72:LJ85)</f>
        <v>4.2442857142857138</v>
      </c>
      <c r="LK86" s="44">
        <f>KZ86+LB86+LF86+LH86+LJ86</f>
        <v>39.024944047619051</v>
      </c>
      <c r="LN86" s="20" t="s">
        <v>23</v>
      </c>
      <c r="LO86" s="21">
        <f>SUM(LO72:LO84)</f>
        <v>229.65200000000004</v>
      </c>
      <c r="LP86" s="22">
        <f>SUM(LP72:LP85)</f>
        <v>52.749625641025638</v>
      </c>
      <c r="LQ86" s="21">
        <f>SUM(LQ72:LQ84)</f>
        <v>371.07750000000004</v>
      </c>
      <c r="LR86" s="22">
        <f>SUM(LR72:LR85,LT72:LT85)</f>
        <v>26.539925</v>
      </c>
      <c r="LS86" s="22"/>
      <c r="LT86" s="23"/>
      <c r="LU86" s="21">
        <f>SUM(LU72:LU84)</f>
        <v>448.00800000000004</v>
      </c>
      <c r="LV86" s="22">
        <f>SUM(LV72:LV85)</f>
        <v>53.304508333333331</v>
      </c>
      <c r="LW86" s="21">
        <f>SUM(LW72:LW84)</f>
        <v>576.49800000000005</v>
      </c>
      <c r="LX86" s="22">
        <f>SUM(LX72:LX85)</f>
        <v>152.17489047619048</v>
      </c>
      <c r="LY86" s="21">
        <f>SUM(LY72:LY84)</f>
        <v>480.19550000000004</v>
      </c>
      <c r="LZ86" s="22">
        <f>SUM(LZ72:LZ85)</f>
        <v>35.494013186813184</v>
      </c>
      <c r="MA86" s="44">
        <f>LP86+LR86+LV86+LX86+LZ86</f>
        <v>320.26296263736265</v>
      </c>
      <c r="MC86" s="20" t="s">
        <v>23</v>
      </c>
      <c r="MD86" s="21">
        <f>SUM(MD72:MD84)</f>
        <v>0</v>
      </c>
      <c r="ME86" s="22">
        <f>SUM(ME72:ME85)</f>
        <v>0</v>
      </c>
      <c r="MF86" s="21">
        <f>SUM(MF72:MF84)</f>
        <v>0</v>
      </c>
      <c r="MG86" s="22">
        <f>SUM(MG72:MG85,MI72:MI85)</f>
        <v>0</v>
      </c>
      <c r="MH86" s="22"/>
      <c r="MI86" s="23"/>
      <c r="MJ86" s="21">
        <f>SUM(MJ72:MJ84)</f>
        <v>0</v>
      </c>
      <c r="MK86" s="22">
        <f>SUM(MK72:MK85)</f>
        <v>0</v>
      </c>
      <c r="ML86" s="21">
        <f>SUM(ML72:ML84)</f>
        <v>0</v>
      </c>
      <c r="MM86" s="22">
        <f>SUM(MM72:MM85)</f>
        <v>0</v>
      </c>
      <c r="MN86" s="21">
        <f>SUM(MN72:MN84)</f>
        <v>0</v>
      </c>
      <c r="MO86" s="22">
        <f>SUM(MO72:MO85)</f>
        <v>0</v>
      </c>
      <c r="MP86" s="24">
        <f>MO86+MM86+MK86+MG86+ME86</f>
        <v>0</v>
      </c>
      <c r="MS86" s="20" t="s">
        <v>23</v>
      </c>
      <c r="MT86" s="21">
        <f>SUM(MT72:MT84)</f>
        <v>0</v>
      </c>
      <c r="MU86" s="22">
        <f>SUM(MU72:MU85)</f>
        <v>0</v>
      </c>
      <c r="MV86" s="21">
        <f>SUM(MV72:MV84)</f>
        <v>0</v>
      </c>
      <c r="MW86" s="22">
        <f>SUM(MW72:MW85,MY72:MY85)</f>
        <v>0</v>
      </c>
      <c r="MX86" s="22"/>
      <c r="MY86" s="23"/>
      <c r="MZ86" s="21">
        <f>SUM(MZ72:MZ84)</f>
        <v>0</v>
      </c>
      <c r="NA86" s="22">
        <f>SUM(NA72:NA85)</f>
        <v>0</v>
      </c>
      <c r="NB86" s="21">
        <f>SUM(NB72:NB84)</f>
        <v>0</v>
      </c>
      <c r="NC86" s="22">
        <f>SUM(NC72:NC85)</f>
        <v>0</v>
      </c>
      <c r="ND86" s="21">
        <f>SUM(ND72:ND84)</f>
        <v>0</v>
      </c>
      <c r="NE86" s="22">
        <f>SUM(NE72:NE85)</f>
        <v>0</v>
      </c>
      <c r="NF86" s="24">
        <f>NE86+NC86+NA86+MW86+MU86</f>
        <v>0</v>
      </c>
      <c r="NI86" s="20" t="s">
        <v>23</v>
      </c>
      <c r="NJ86" s="21">
        <f>SUM(NJ72:NJ84)</f>
        <v>0</v>
      </c>
      <c r="NK86" s="22">
        <f>SUM(NK72:NK85)</f>
        <v>0</v>
      </c>
      <c r="NL86" s="21">
        <f>SUM(NL72:NL84)</f>
        <v>0</v>
      </c>
      <c r="NM86" s="22">
        <f>SUM(NM72:NM85,NO72:NO85)</f>
        <v>0</v>
      </c>
      <c r="NN86" s="22"/>
      <c r="NO86" s="23"/>
      <c r="NP86" s="21">
        <f>SUM(NP72:NP84)</f>
        <v>0</v>
      </c>
      <c r="NQ86" s="22">
        <f>SUM(NQ72:NQ85)</f>
        <v>0</v>
      </c>
      <c r="NR86" s="21">
        <f>SUM(NR72:NR84)</f>
        <v>0</v>
      </c>
      <c r="NS86" s="22">
        <f>SUM(NS72:NS85)</f>
        <v>0</v>
      </c>
      <c r="NT86" s="21">
        <f>SUM(NT72:NT84)</f>
        <v>0</v>
      </c>
      <c r="NU86" s="22">
        <f>SUM(NU72:NU85)</f>
        <v>0</v>
      </c>
      <c r="NV86" s="24">
        <f>NU86+NS86+NQ86+NM86+NK86</f>
        <v>0</v>
      </c>
      <c r="NY86" s="20" t="s">
        <v>23</v>
      </c>
      <c r="NZ86" s="21">
        <f>SUM(NZ72:NZ84)</f>
        <v>0</v>
      </c>
      <c r="OA86" s="22">
        <f>SUM(OA72:OA85)</f>
        <v>0</v>
      </c>
      <c r="OB86" s="21">
        <f>SUM(OB72:OB84)</f>
        <v>0</v>
      </c>
      <c r="OC86" s="22">
        <f>SUM(OC72:OC85,OE72:OE85)</f>
        <v>0</v>
      </c>
      <c r="OD86" s="22"/>
      <c r="OE86" s="23"/>
      <c r="OF86" s="21">
        <f>SUM(OF72:OF84)</f>
        <v>0</v>
      </c>
      <c r="OG86" s="22">
        <f>SUM(OG72:OG85)</f>
        <v>0</v>
      </c>
      <c r="OH86" s="21">
        <f>SUM(OH72:OH84)</f>
        <v>0</v>
      </c>
      <c r="OI86" s="22">
        <f>SUM(OI72:OI85)</f>
        <v>0</v>
      </c>
      <c r="OJ86" s="21">
        <f>SUM(OJ72:OJ84)</f>
        <v>0</v>
      </c>
      <c r="OK86" s="22">
        <f>SUM(OK72:OK85)</f>
        <v>0</v>
      </c>
      <c r="OL86" s="24">
        <f>OK86+OI86+OG86+OC86+OA86</f>
        <v>0</v>
      </c>
      <c r="ON86" s="20" t="s">
        <v>23</v>
      </c>
      <c r="OO86" s="21">
        <f>SUM(OO72:OO84)</f>
        <v>0</v>
      </c>
      <c r="OP86" s="22">
        <f>SUM(OP72:OP85)</f>
        <v>0</v>
      </c>
      <c r="OQ86" s="21">
        <f>SUM(OQ72:OQ84)</f>
        <v>0</v>
      </c>
      <c r="OR86" s="22">
        <f>SUM(OR72:OR85,OT72:OT85)</f>
        <v>0</v>
      </c>
      <c r="OS86" s="22"/>
      <c r="OT86" s="23"/>
      <c r="OU86" s="21">
        <f>SUM(OU72:OU84)</f>
        <v>0</v>
      </c>
      <c r="OV86" s="22">
        <f>SUM(OV72:OV85)</f>
        <v>0</v>
      </c>
      <c r="OW86" s="21">
        <f>SUM(OW72:OW84)</f>
        <v>0</v>
      </c>
      <c r="OX86" s="22">
        <f>SUM(OX72:OX85)</f>
        <v>0</v>
      </c>
      <c r="OY86" s="21">
        <f>SUM(OY72:OY84)</f>
        <v>0</v>
      </c>
      <c r="OZ86" s="22">
        <f>SUM(OZ72:OZ85)</f>
        <v>0</v>
      </c>
      <c r="PA86" s="24">
        <f>OZ86+OX86+OV86+OR86+OP86</f>
        <v>0</v>
      </c>
      <c r="PD86" s="24"/>
      <c r="PE86" s="20" t="s">
        <v>23</v>
      </c>
      <c r="PF86" s="21">
        <f>SUM(PF72:PF84)</f>
        <v>0</v>
      </c>
      <c r="PG86" s="22">
        <f>SUM(PG72:PG85)</f>
        <v>0</v>
      </c>
      <c r="PH86" s="21">
        <f>SUM(PH72:PH84)</f>
        <v>0</v>
      </c>
      <c r="PI86" s="22">
        <f>SUM(PI72:PI85,PK72:PK85)</f>
        <v>0</v>
      </c>
      <c r="PJ86" s="22"/>
      <c r="PK86" s="18"/>
      <c r="PL86" s="21">
        <f>SUM(PL72:PL84)</f>
        <v>0</v>
      </c>
      <c r="PM86" s="22">
        <f>SUM(PM72:PM85)</f>
        <v>0</v>
      </c>
      <c r="PN86" s="21">
        <f>SUM(PN72:PN84)</f>
        <v>0</v>
      </c>
      <c r="PO86" s="22">
        <f>SUM(PO72:PO85)</f>
        <v>0</v>
      </c>
      <c r="PP86" s="21">
        <f>SUM(PP72:PP84)</f>
        <v>0</v>
      </c>
      <c r="PQ86" s="22">
        <f>SUM(PQ72:PQ85)</f>
        <v>0</v>
      </c>
      <c r="PR86" s="44">
        <f>PG86+PI86+PM86+PO86+PQ86</f>
        <v>0</v>
      </c>
      <c r="PT86" s="20" t="s">
        <v>23</v>
      </c>
      <c r="PU86" s="21">
        <f>SUM(PU72:PU84)</f>
        <v>229.65200000000004</v>
      </c>
      <c r="PV86" s="22">
        <f>SUM(PV72:PV85)</f>
        <v>53.50504786324786</v>
      </c>
      <c r="PW86" s="21">
        <f>SUM(PW72:PW84)</f>
        <v>371.07750000000004</v>
      </c>
      <c r="PX86" s="22">
        <f>SUM(PX72:PX85,PZ72:PZ85)</f>
        <v>26.539925</v>
      </c>
      <c r="PY86" s="22"/>
      <c r="PZ86" s="23"/>
      <c r="QA86" s="21">
        <f>SUM(QA72:QA84)</f>
        <v>448.00800000000004</v>
      </c>
      <c r="QB86" s="22">
        <f>SUM(QB72:QB85)</f>
        <v>53.321441666666672</v>
      </c>
      <c r="QC86" s="21">
        <f>SUM(QC72:QC84)</f>
        <v>576.49800000000005</v>
      </c>
      <c r="QD86" s="22">
        <f>SUM(QD72:QD85)</f>
        <v>168.00937380952382</v>
      </c>
      <c r="QE86" s="21">
        <f>SUM(QE72:QE84)</f>
        <v>480.19550000000004</v>
      </c>
      <c r="QF86" s="22">
        <f>SUM(QF72:QF85)</f>
        <v>35.494013186813184</v>
      </c>
      <c r="QG86" s="44">
        <f>QF86+QD86+QB86+PX86+PV86</f>
        <v>336.86980152625154</v>
      </c>
      <c r="QI86" s="20" t="s">
        <v>23</v>
      </c>
      <c r="QJ86" s="21">
        <f>SUM(QJ72:QJ84)</f>
        <v>0</v>
      </c>
      <c r="QK86" s="22">
        <f>SUM(QK72:QK85)</f>
        <v>0</v>
      </c>
      <c r="QL86" s="21">
        <f>SUM(QL72:QL84)</f>
        <v>0</v>
      </c>
      <c r="QM86" s="22">
        <f>SUM(QM72:QM85,QO72:QO85)</f>
        <v>0</v>
      </c>
      <c r="QN86" s="22"/>
      <c r="QO86" s="23"/>
      <c r="QP86" s="21">
        <f>SUM(QP72:QP84)</f>
        <v>0</v>
      </c>
      <c r="QQ86" s="22">
        <f>SUM(QQ72:QQ85)</f>
        <v>0</v>
      </c>
      <c r="QR86" s="21">
        <f>SUM(QR72:QR84)</f>
        <v>0</v>
      </c>
      <c r="QS86" s="22">
        <f>SUM(QS72:QS85)</f>
        <v>0</v>
      </c>
      <c r="QT86" s="21">
        <f>SUM(QT72:QT84)</f>
        <v>0</v>
      </c>
      <c r="QU86" s="22">
        <f>SUM(QU72:QU85)</f>
        <v>0</v>
      </c>
      <c r="QV86" s="24">
        <f>QU86+QS86+QQ86+QM86+QK86</f>
        <v>0</v>
      </c>
      <c r="QX86" s="20" t="s">
        <v>23</v>
      </c>
      <c r="QY86" s="21">
        <f>SUM(QY72:QY84)</f>
        <v>0</v>
      </c>
      <c r="QZ86" s="22">
        <f>SUM(QZ72:QZ85)</f>
        <v>0</v>
      </c>
      <c r="RA86" s="21">
        <f>SUM(RA72:RA84)</f>
        <v>0</v>
      </c>
      <c r="RB86" s="22">
        <f>SUM(RB72:RB85,RD72:RD85)</f>
        <v>0</v>
      </c>
      <c r="RC86" s="22"/>
      <c r="RD86" s="23"/>
      <c r="RE86" s="21">
        <f>SUM(RE72:RE84)</f>
        <v>0</v>
      </c>
      <c r="RF86" s="22">
        <f>SUM(RF72:RF85)</f>
        <v>0</v>
      </c>
      <c r="RG86" s="21">
        <f>SUM(RG72:RG84)</f>
        <v>0</v>
      </c>
      <c r="RH86" s="22">
        <f>SUM(RH72:RH85)</f>
        <v>0</v>
      </c>
      <c r="RI86" s="21">
        <f>SUM(RI72:RI84)</f>
        <v>0</v>
      </c>
      <c r="RJ86" s="22">
        <f>SUM(RJ72:RJ85)</f>
        <v>0</v>
      </c>
      <c r="RK86" s="24">
        <f>RJ86+RH86+RF86+RB86+QZ86</f>
        <v>0</v>
      </c>
      <c r="RM86" s="20" t="s">
        <v>23</v>
      </c>
      <c r="RN86" s="21">
        <f>SUM(RN72:RN84)</f>
        <v>0</v>
      </c>
      <c r="RO86" s="22">
        <f>SUM(RO72:RO85)</f>
        <v>0</v>
      </c>
      <c r="RP86" s="21">
        <f>SUM(RP72:RP84)</f>
        <v>0</v>
      </c>
      <c r="RQ86" s="22">
        <f>SUM(RQ72:RQ85,RS72:RS85)</f>
        <v>0</v>
      </c>
      <c r="RR86" s="22"/>
      <c r="RS86" s="23"/>
      <c r="RT86" s="21">
        <f>SUM(RT72:RT84)</f>
        <v>0</v>
      </c>
      <c r="RU86" s="22">
        <f>SUM(RU72:RU85)</f>
        <v>0</v>
      </c>
      <c r="RV86" s="21">
        <f>SUM(RV72:RV84)</f>
        <v>0</v>
      </c>
      <c r="RW86" s="22">
        <f>SUM(RW72:RW85)</f>
        <v>0</v>
      </c>
      <c r="RX86" s="21">
        <f>SUM(RX72:RX84)</f>
        <v>0</v>
      </c>
      <c r="RY86" s="22">
        <f>SUM(RY72:RY85)</f>
        <v>0</v>
      </c>
      <c r="RZ86" s="24">
        <f>RY86+RW86+RU86+RQ86+RO86</f>
        <v>0</v>
      </c>
      <c r="SB86" s="20" t="s">
        <v>23</v>
      </c>
      <c r="SC86" s="21">
        <f>SUM(SC72:SC84)</f>
        <v>0</v>
      </c>
      <c r="SD86" s="22">
        <f>SUM(SD72:SD85)</f>
        <v>0</v>
      </c>
      <c r="SE86" s="21">
        <f>SUM(SE72:SE84)</f>
        <v>0</v>
      </c>
      <c r="SF86" s="22">
        <f>SUM(SF72:SF85,SH72:SH85)</f>
        <v>0</v>
      </c>
      <c r="SG86" s="22"/>
      <c r="SH86" s="23"/>
      <c r="SI86" s="21">
        <f>SUM(SI72:SI84)</f>
        <v>0</v>
      </c>
      <c r="SJ86" s="22">
        <f>SUM(SJ72:SJ85)</f>
        <v>0</v>
      </c>
      <c r="SK86" s="21">
        <f>SUM(SK72:SK84)</f>
        <v>0</v>
      </c>
      <c r="SL86" s="22">
        <f>SUM(SL72:SL85)</f>
        <v>0</v>
      </c>
      <c r="SM86" s="21">
        <f>SUM(SM72:SM84)</f>
        <v>0</v>
      </c>
      <c r="SN86" s="22">
        <f>SUM(SN72:SN85)</f>
        <v>0</v>
      </c>
      <c r="SO86" s="24">
        <f>SN86+SL86+SJ86+SF86+SD86</f>
        <v>0</v>
      </c>
      <c r="SQ86" s="20" t="s">
        <v>23</v>
      </c>
      <c r="SR86" s="21">
        <f>SUM(SR72:SR84)</f>
        <v>0</v>
      </c>
      <c r="SS86" s="22">
        <f>SUM(SS72:SS85)</f>
        <v>0</v>
      </c>
      <c r="ST86" s="21">
        <f>SUM(ST72:ST84)</f>
        <v>0</v>
      </c>
      <c r="SU86" s="22">
        <f>SUM(SU72:SU85,SW72:SW85)</f>
        <v>0</v>
      </c>
      <c r="SV86" s="22"/>
      <c r="SW86" s="23"/>
      <c r="SX86" s="21">
        <f>SUM(SX72:SX84)</f>
        <v>0</v>
      </c>
      <c r="SY86" s="22">
        <f>SUM(SY72:SY85)</f>
        <v>0</v>
      </c>
      <c r="SZ86" s="21">
        <f>SUM(SZ72:SZ84)</f>
        <v>0</v>
      </c>
      <c r="TA86" s="22">
        <f>SUM(TA72:TA85)</f>
        <v>0</v>
      </c>
      <c r="TB86" s="21">
        <f>SUM(TB72:TB84)</f>
        <v>0</v>
      </c>
      <c r="TC86" s="22">
        <f>SUM(TC72:TC85)</f>
        <v>0</v>
      </c>
      <c r="TD86" s="24">
        <f>TC86+TA86+SY86+SU86+SS86</f>
        <v>0</v>
      </c>
      <c r="TH86" s="20" t="s">
        <v>23</v>
      </c>
      <c r="TI86" s="21">
        <f>SUM(TI72:TI84)</f>
        <v>0</v>
      </c>
      <c r="TJ86" s="22">
        <f>SUM(TJ72:TJ85)</f>
        <v>0</v>
      </c>
      <c r="TK86" s="21">
        <f>SUM(TK72:TK84)</f>
        <v>0</v>
      </c>
      <c r="TL86" s="22">
        <f>SUM(TL72:TL85,TN72:TN85)</f>
        <v>0</v>
      </c>
      <c r="TM86" s="22"/>
      <c r="TN86" s="22"/>
      <c r="TO86" s="21">
        <f>SUM(TO72:TO84)</f>
        <v>0</v>
      </c>
      <c r="TP86" s="22">
        <f>SUM(TP72:TP85)</f>
        <v>0</v>
      </c>
      <c r="TQ86" s="21">
        <f>SUM(TQ72:TQ84)</f>
        <v>0</v>
      </c>
      <c r="TR86" s="22">
        <f>SUM(TR72:TR85)</f>
        <v>0</v>
      </c>
      <c r="TS86" s="21">
        <f>SUM(TS72:TS84)</f>
        <v>0</v>
      </c>
      <c r="TT86" s="22">
        <f>SUM(TT72:TT85)</f>
        <v>0</v>
      </c>
      <c r="TU86" s="44">
        <f>TJ86+TL86+TP86+TR86+TT86</f>
        <v>0</v>
      </c>
      <c r="TW86" s="20" t="s">
        <v>23</v>
      </c>
      <c r="TX86" s="21">
        <f>SUM(TX72:TX84)</f>
        <v>229.65200000000004</v>
      </c>
      <c r="TY86" s="22">
        <f>SUM(TY72:TY85)</f>
        <v>53.50504786324786</v>
      </c>
      <c r="TZ86" s="21">
        <f>SUM(TZ72:TZ84)</f>
        <v>371.07750000000004</v>
      </c>
      <c r="UA86" s="22">
        <f>SUM(UA72:UA85,UC72:UC85)</f>
        <v>26.539925</v>
      </c>
      <c r="UB86" s="22"/>
      <c r="UC86" s="23"/>
      <c r="UD86" s="21">
        <f>SUM(UD72:UD84)</f>
        <v>448.00800000000004</v>
      </c>
      <c r="UE86" s="22">
        <f>SUM(UE72:UE85)</f>
        <v>53.321441666666672</v>
      </c>
      <c r="UF86" s="21">
        <f>SUM(UF72:UF84)</f>
        <v>576.49800000000005</v>
      </c>
      <c r="UG86" s="22">
        <f>SUM(UG72:UG85)</f>
        <v>168.00937380952382</v>
      </c>
      <c r="UH86" s="21">
        <f>SUM(UH72:UH84)</f>
        <v>480.19550000000004</v>
      </c>
      <c r="UI86" s="22">
        <f>SUM(UI72:UI85)</f>
        <v>35.494013186813184</v>
      </c>
      <c r="UJ86" s="44">
        <f>UI86+UG86+UE86+UA86+TY86</f>
        <v>336.86980152625154</v>
      </c>
    </row>
    <row r="87" spans="18:556" x14ac:dyDescent="0.25">
      <c r="R87" s="25" t="s">
        <v>24</v>
      </c>
      <c r="S87" s="26"/>
      <c r="T87" s="27">
        <f>6.83+6.83+6.83</f>
        <v>20.490000000000002</v>
      </c>
      <c r="U87" s="22"/>
      <c r="V87" s="27">
        <f>4.59+1.41</f>
        <v>6</v>
      </c>
      <c r="W87" s="28"/>
      <c r="X87" s="28"/>
      <c r="Y87" s="23"/>
      <c r="Z87" s="27">
        <v>3.33</v>
      </c>
      <c r="AA87" s="22"/>
      <c r="AB87" s="27">
        <f>7.83+7.83+7.83+6.83</f>
        <v>30.32</v>
      </c>
      <c r="AC87" s="22"/>
      <c r="AD87" s="27">
        <f>2.83+2.5</f>
        <v>5.33</v>
      </c>
      <c r="AE87" s="24">
        <f>AD87+AB87+Z87+V87+T87</f>
        <v>65.47</v>
      </c>
      <c r="AH87" s="25" t="s">
        <v>24</v>
      </c>
      <c r="AI87" s="26"/>
      <c r="AJ87" s="27"/>
      <c r="AK87" s="22"/>
      <c r="AL87" s="27">
        <v>3.92</v>
      </c>
      <c r="AM87" s="28"/>
      <c r="AN87" s="28"/>
      <c r="AO87" s="23"/>
      <c r="AP87" s="27">
        <v>6.75</v>
      </c>
      <c r="AQ87" s="22"/>
      <c r="AR87" s="27">
        <f>6.83+7.67+7.83+7.67+7.67+6.67+7.67</f>
        <v>52.010000000000005</v>
      </c>
      <c r="AS87" s="22"/>
      <c r="AT87" s="27">
        <v>3.75</v>
      </c>
      <c r="AU87" s="24">
        <f>AT87+AR87+AP87+AL87+AJ87</f>
        <v>66.430000000000007</v>
      </c>
      <c r="AX87" s="25" t="s">
        <v>24</v>
      </c>
      <c r="AY87" s="26"/>
      <c r="AZ87" s="27"/>
      <c r="BA87" s="22"/>
      <c r="BB87" s="27"/>
      <c r="BC87" s="28"/>
      <c r="BD87" s="28"/>
      <c r="BE87" s="23"/>
      <c r="BF87" s="27"/>
      <c r="BG87" s="22"/>
      <c r="BH87" s="27"/>
      <c r="BI87" s="22"/>
      <c r="BJ87" s="27"/>
      <c r="BK87" s="24">
        <f>BJ87+BH87+BF87+BB87+AZ87</f>
        <v>0</v>
      </c>
      <c r="BN87" s="25" t="s">
        <v>24</v>
      </c>
      <c r="BO87" s="26"/>
      <c r="BP87" s="27"/>
      <c r="BQ87" s="22"/>
      <c r="BR87" s="27"/>
      <c r="BS87" s="28"/>
      <c r="BT87" s="28"/>
      <c r="BU87" s="23"/>
      <c r="BV87" s="27"/>
      <c r="BW87" s="22"/>
      <c r="BX87" s="27"/>
      <c r="BY87" s="22"/>
      <c r="BZ87" s="27"/>
      <c r="CA87" s="24">
        <f>BZ87+BX87+BV87+BR87+BP87</f>
        <v>0</v>
      </c>
      <c r="CC87" s="25" t="s">
        <v>24</v>
      </c>
      <c r="CD87" s="26"/>
      <c r="CE87" s="27"/>
      <c r="CF87" s="22"/>
      <c r="CG87" s="27"/>
      <c r="CH87" s="28"/>
      <c r="CI87" s="28"/>
      <c r="CJ87" s="23"/>
      <c r="CK87" s="27"/>
      <c r="CL87" s="22"/>
      <c r="CM87" s="27"/>
      <c r="CN87" s="22"/>
      <c r="CO87" s="27"/>
      <c r="CP87" s="24">
        <f>CO87+CM87+CK87+CG87+CE87</f>
        <v>0</v>
      </c>
      <c r="CR87" s="25" t="s">
        <v>24</v>
      </c>
      <c r="CS87" s="26"/>
      <c r="CT87" s="27">
        <f>T87+AJ87+AZ87+BP87+CE87</f>
        <v>20.490000000000002</v>
      </c>
      <c r="CU87" s="27"/>
      <c r="CV87" s="27">
        <f t="shared" ref="CV87" si="751">V87+AL87+BB87+BR87+CG87</f>
        <v>9.92</v>
      </c>
      <c r="CW87" s="27"/>
      <c r="CX87" s="27"/>
      <c r="CY87" s="27"/>
      <c r="CZ87" s="27">
        <f t="shared" ref="CZ87" si="752">Z87+AP87+BF87+BV87+CK87</f>
        <v>10.08</v>
      </c>
      <c r="DA87" s="27"/>
      <c r="DB87" s="27">
        <f t="shared" ref="DB87" si="753">AB87+AR87+BH87+BX87+CM87</f>
        <v>82.330000000000013</v>
      </c>
      <c r="DC87" s="27"/>
      <c r="DD87" s="27">
        <f t="shared" ref="DD87" si="754">AD87+AT87+BJ87+BZ87+CO87</f>
        <v>9.08</v>
      </c>
      <c r="DE87" s="24">
        <f>DD87+DB87+CZ87+CV87+CT87</f>
        <v>131.9</v>
      </c>
      <c r="DG87" s="25" t="s">
        <v>24</v>
      </c>
      <c r="DH87" s="26"/>
      <c r="DI87" s="27">
        <f>3.33+2.5+2+3.33+0.58+3.33+3.33</f>
        <v>18.399999999999999</v>
      </c>
      <c r="DJ87" s="22"/>
      <c r="DK87" s="27">
        <v>3.92</v>
      </c>
      <c r="DL87" s="28"/>
      <c r="DM87" s="28"/>
      <c r="DN87" s="23"/>
      <c r="DO87" s="27">
        <v>7</v>
      </c>
      <c r="DP87" s="22"/>
      <c r="DQ87" s="27">
        <f>2.67+2.5+1.83+2.67+2.67+2.67+2.67</f>
        <v>17.68</v>
      </c>
      <c r="DR87" s="22"/>
      <c r="DS87" s="27">
        <v>3.08</v>
      </c>
      <c r="DT87" s="24">
        <f>DS87+DQ87+DO87+DK87+DI87</f>
        <v>50.08</v>
      </c>
      <c r="DV87" s="25" t="s">
        <v>24</v>
      </c>
      <c r="DW87" s="26"/>
      <c r="DX87" s="27">
        <f>1.5+1+1.5+1.5+1.5+1.5</f>
        <v>8.5</v>
      </c>
      <c r="DY87" s="22"/>
      <c r="DZ87" s="27">
        <v>2</v>
      </c>
      <c r="EA87" s="28"/>
      <c r="EB87" s="28"/>
      <c r="EC87" s="23"/>
      <c r="ED87" s="27">
        <v>7.83</v>
      </c>
      <c r="EE87" s="22"/>
      <c r="EF87" s="27">
        <f>6.33+5.83+3.83+6.33+6.33+6.33+6.33</f>
        <v>41.309999999999995</v>
      </c>
      <c r="EG87" s="22"/>
      <c r="EH87" s="27">
        <v>6</v>
      </c>
      <c r="EI87" s="24">
        <f>EH87+EF87+ED87+DZ87+DX87</f>
        <v>65.639999999999986</v>
      </c>
      <c r="EK87" s="25" t="s">
        <v>24</v>
      </c>
      <c r="EL87" s="26"/>
      <c r="EM87" s="27">
        <f>2.5+2+2.5+2.5+2.5+2.5+2.5</f>
        <v>17</v>
      </c>
      <c r="EN87" s="22"/>
      <c r="EO87" s="27">
        <v>3.5</v>
      </c>
      <c r="EP87" s="28"/>
      <c r="EQ87" s="28"/>
      <c r="ER87" s="23"/>
      <c r="ES87" s="27">
        <v>7.83</v>
      </c>
      <c r="ET87" s="22"/>
      <c r="EU87" s="27">
        <f>4.83+4.83+0.5+4.83+5.33+5.33+5.33+5.33</f>
        <v>36.309999999999995</v>
      </c>
      <c r="EV87" s="22"/>
      <c r="EW87" s="27">
        <v>4.34</v>
      </c>
      <c r="EX87" s="24">
        <f>EW87+EU87+ES87+EO87+EM87</f>
        <v>68.97999999999999</v>
      </c>
      <c r="EZ87" s="25" t="s">
        <v>24</v>
      </c>
      <c r="FA87" s="26"/>
      <c r="FB87" s="27"/>
      <c r="FC87" s="22"/>
      <c r="FD87" s="27"/>
      <c r="FE87" s="28"/>
      <c r="FF87" s="28"/>
      <c r="FG87" s="23"/>
      <c r="FH87" s="27"/>
      <c r="FI87" s="22"/>
      <c r="FJ87" s="27"/>
      <c r="FK87" s="22"/>
      <c r="FL87" s="27"/>
      <c r="FM87" s="24">
        <f>FL87+FJ87+FH87+FD87+FB87</f>
        <v>0</v>
      </c>
      <c r="FO87" s="25" t="s">
        <v>24</v>
      </c>
      <c r="FP87" s="26"/>
      <c r="FQ87" s="27"/>
      <c r="FR87" s="22"/>
      <c r="FS87" s="27"/>
      <c r="FT87" s="28"/>
      <c r="FU87" s="28"/>
      <c r="FV87" s="23"/>
      <c r="FW87" s="27"/>
      <c r="FX87" s="22"/>
      <c r="FY87" s="27"/>
      <c r="FZ87" s="22"/>
      <c r="GA87" s="27"/>
      <c r="GB87" s="24">
        <f>GA87+FY87+FW87+FS87+FQ87</f>
        <v>0</v>
      </c>
      <c r="GD87" s="25" t="s">
        <v>24</v>
      </c>
      <c r="GE87" s="26"/>
      <c r="GF87" s="27">
        <f>DI87+DX87+EM87+FB87+FQ87</f>
        <v>43.9</v>
      </c>
      <c r="GG87" s="27"/>
      <c r="GH87" s="27">
        <f t="shared" ref="GH87" si="755">DK87+DZ87+EO87+FD87+FS87</f>
        <v>9.42</v>
      </c>
      <c r="GI87" s="27"/>
      <c r="GJ87" s="27"/>
      <c r="GK87" s="27"/>
      <c r="GL87" s="27">
        <f t="shared" ref="GL87" si="756">DO87+ED87+ES87+FH87+FW87</f>
        <v>22.66</v>
      </c>
      <c r="GM87" s="27"/>
      <c r="GN87" s="27">
        <f t="shared" ref="GN87" si="757">DQ87+EF87+EU87+FJ87+FY87</f>
        <v>95.299999999999983</v>
      </c>
      <c r="GO87" s="27"/>
      <c r="GP87" s="27">
        <f>DS87+EH87+EW87+FL87+GA87</f>
        <v>13.42</v>
      </c>
      <c r="GQ87" s="44">
        <f>GF87+GH87+GL87+GN87+GP87</f>
        <v>184.69999999999996</v>
      </c>
      <c r="GT87" s="25" t="s">
        <v>24</v>
      </c>
      <c r="GU87" s="26"/>
      <c r="GV87" s="27">
        <f>GF87+CT87</f>
        <v>64.39</v>
      </c>
      <c r="GW87" s="27">
        <f t="shared" ref="GW87" si="758">GG87+CU87</f>
        <v>0</v>
      </c>
      <c r="GX87" s="27">
        <f t="shared" ref="GX87" si="759">GH87+CV87</f>
        <v>19.34</v>
      </c>
      <c r="GY87" s="27">
        <f t="shared" ref="GY87" si="760">GI87+CW87</f>
        <v>0</v>
      </c>
      <c r="GZ87" s="27">
        <f t="shared" ref="GZ87" si="761">GJ87+CX87</f>
        <v>0</v>
      </c>
      <c r="HA87" s="27">
        <f t="shared" ref="HA87" si="762">GK87+CY87</f>
        <v>0</v>
      </c>
      <c r="HB87" s="27">
        <f t="shared" ref="HB87" si="763">GL87+CZ87</f>
        <v>32.74</v>
      </c>
      <c r="HC87" s="27">
        <f t="shared" ref="HC87" si="764">GM87+DA87</f>
        <v>0</v>
      </c>
      <c r="HD87" s="27">
        <f t="shared" ref="HD87" si="765">GN87+DB87</f>
        <v>177.63</v>
      </c>
      <c r="HE87" s="27">
        <f t="shared" ref="HE87" si="766">GO87+DC87</f>
        <v>0</v>
      </c>
      <c r="HF87" s="27">
        <f t="shared" ref="HF87" si="767">GP87+DD87</f>
        <v>22.5</v>
      </c>
      <c r="HG87" s="44">
        <f>GV87+GX87+HB87+HD87+HF87</f>
        <v>316.60000000000002</v>
      </c>
      <c r="HI87" s="25" t="s">
        <v>24</v>
      </c>
      <c r="HJ87" s="26"/>
      <c r="HK87" s="27"/>
      <c r="HL87" s="22"/>
      <c r="HM87" s="27">
        <v>4.92</v>
      </c>
      <c r="HN87" s="28"/>
      <c r="HO87" s="28"/>
      <c r="HP87" s="23"/>
      <c r="HQ87" s="27">
        <v>5.67</v>
      </c>
      <c r="HR87" s="22"/>
      <c r="HS87" s="27">
        <v>19.5</v>
      </c>
      <c r="HT87" s="22"/>
      <c r="HU87" s="27">
        <v>2.33</v>
      </c>
      <c r="HV87" s="24">
        <f>HU87+HS87+HQ87+HM87+HK87</f>
        <v>32.42</v>
      </c>
      <c r="HY87" s="25" t="s">
        <v>24</v>
      </c>
      <c r="HZ87" s="26"/>
      <c r="IA87" s="27"/>
      <c r="IB87" s="22"/>
      <c r="IC87" s="27"/>
      <c r="ID87" s="28"/>
      <c r="IE87" s="28"/>
      <c r="IF87" s="23"/>
      <c r="IG87" s="27"/>
      <c r="IH87" s="22"/>
      <c r="II87" s="27"/>
      <c r="IJ87" s="22"/>
      <c r="IK87" s="27"/>
      <c r="IL87" s="24">
        <f>IK87+II87+IG87+IC87+IA87</f>
        <v>0</v>
      </c>
      <c r="IO87" s="25" t="s">
        <v>24</v>
      </c>
      <c r="IP87" s="26"/>
      <c r="IQ87" s="27"/>
      <c r="IR87" s="22"/>
      <c r="IS87" s="27"/>
      <c r="IT87" s="28"/>
      <c r="IU87" s="28"/>
      <c r="IV87" s="23"/>
      <c r="IW87" s="27"/>
      <c r="IX87" s="22"/>
      <c r="IY87" s="27"/>
      <c r="IZ87" s="22"/>
      <c r="JA87" s="27"/>
      <c r="JB87" s="24">
        <f>JA87+IY87+IW87+IS87+IQ87</f>
        <v>0</v>
      </c>
      <c r="JE87" s="25" t="s">
        <v>24</v>
      </c>
      <c r="JF87" s="26"/>
      <c r="JG87" s="27"/>
      <c r="JH87" s="22"/>
      <c r="JI87" s="27"/>
      <c r="JJ87" s="28"/>
      <c r="JK87" s="28"/>
      <c r="JL87" s="23"/>
      <c r="JM87" s="27"/>
      <c r="JN87" s="22"/>
      <c r="JO87" s="27"/>
      <c r="JP87" s="22"/>
      <c r="JQ87" s="27"/>
      <c r="JR87" s="24">
        <f>JQ87+JO87+JM87+JI87+JG87</f>
        <v>0</v>
      </c>
      <c r="JT87" s="25" t="s">
        <v>24</v>
      </c>
      <c r="JU87" s="26"/>
      <c r="JV87" s="27"/>
      <c r="JW87" s="22"/>
      <c r="JX87" s="27"/>
      <c r="JY87" s="28"/>
      <c r="JZ87" s="28"/>
      <c r="KA87" s="23"/>
      <c r="KB87" s="27"/>
      <c r="KC87" s="22"/>
      <c r="KD87" s="27"/>
      <c r="KE87" s="22"/>
      <c r="KF87" s="27"/>
      <c r="KG87" s="24">
        <f>KF87+KD87+KB87+JX87+JV87</f>
        <v>0</v>
      </c>
      <c r="KI87" s="25" t="s">
        <v>24</v>
      </c>
      <c r="KJ87" s="26"/>
      <c r="KK87" s="27"/>
      <c r="KL87" s="22"/>
      <c r="KM87" s="27"/>
      <c r="KN87" s="28"/>
      <c r="KO87" s="28"/>
      <c r="KP87" s="23"/>
      <c r="KQ87" s="27"/>
      <c r="KR87" s="22"/>
      <c r="KS87" s="27"/>
      <c r="KT87" s="22"/>
      <c r="KU87" s="27"/>
      <c r="KV87" s="24">
        <f>KU87+KS87+KQ87+KM87+KK87</f>
        <v>0</v>
      </c>
      <c r="KX87" s="25" t="s">
        <v>24</v>
      </c>
      <c r="KY87" s="26"/>
      <c r="KZ87" s="27">
        <f>HK87+IA87+IQ87+JG87+JV87</f>
        <v>0</v>
      </c>
      <c r="LA87" s="27"/>
      <c r="LB87" s="27">
        <f t="shared" ref="LB87" si="768">HM87+IC87+IS87+JI87+JX87</f>
        <v>4.92</v>
      </c>
      <c r="LC87" s="27"/>
      <c r="LD87" s="27"/>
      <c r="LE87" s="27"/>
      <c r="LF87" s="27">
        <f t="shared" ref="LF87" si="769">HQ87+IG87+IW87+JM87+KB87</f>
        <v>5.67</v>
      </c>
      <c r="LG87" s="27"/>
      <c r="LH87" s="27">
        <f t="shared" ref="LH87" si="770">HS87+II87+IY87+JO87+KD87</f>
        <v>19.5</v>
      </c>
      <c r="LI87" s="27"/>
      <c r="LJ87" s="27">
        <f t="shared" ref="LJ87" si="771">HU87+IK87+JA87+JQ87+KF87</f>
        <v>2.33</v>
      </c>
      <c r="LK87" s="44">
        <f>KZ87+LB87+LF87+LH87+LJ87</f>
        <v>32.42</v>
      </c>
      <c r="LN87" s="25" t="s">
        <v>24</v>
      </c>
      <c r="LO87" s="26"/>
      <c r="LP87" s="27">
        <f>KZ87+GV87</f>
        <v>64.39</v>
      </c>
      <c r="LQ87" s="27"/>
      <c r="LR87" s="27">
        <f t="shared" ref="LR87" si="772">LB87+GX87</f>
        <v>24.259999999999998</v>
      </c>
      <c r="LS87" s="27"/>
      <c r="LT87" s="27"/>
      <c r="LU87" s="27"/>
      <c r="LV87" s="27">
        <f t="shared" ref="LV87" si="773">LF87+HB87</f>
        <v>38.410000000000004</v>
      </c>
      <c r="LW87" s="27"/>
      <c r="LX87" s="27">
        <f t="shared" ref="LX87" si="774">LH87+HD87</f>
        <v>197.13</v>
      </c>
      <c r="LY87" s="27"/>
      <c r="LZ87" s="27">
        <f t="shared" ref="LZ87" si="775">LJ87+HF87</f>
        <v>24.83</v>
      </c>
      <c r="MA87" s="44">
        <f>LP87+LR87+LV87+LX87+LZ87</f>
        <v>349.02</v>
      </c>
      <c r="MC87" s="25" t="s">
        <v>24</v>
      </c>
      <c r="MD87" s="26"/>
      <c r="ME87" s="27"/>
      <c r="MF87" s="22"/>
      <c r="MG87" s="27"/>
      <c r="MH87" s="28"/>
      <c r="MI87" s="28"/>
      <c r="MJ87" s="23"/>
      <c r="MK87" s="27"/>
      <c r="ML87" s="22"/>
      <c r="MM87" s="27"/>
      <c r="MN87" s="22"/>
      <c r="MO87" s="27"/>
      <c r="MP87" s="24">
        <f>MO87+MM87+MK87+MG87+ME87</f>
        <v>0</v>
      </c>
      <c r="MS87" s="25" t="s">
        <v>24</v>
      </c>
      <c r="MT87" s="26"/>
      <c r="MU87" s="27"/>
      <c r="MV87" s="22"/>
      <c r="MW87" s="27"/>
      <c r="MX87" s="28"/>
      <c r="MY87" s="28"/>
      <c r="MZ87" s="23"/>
      <c r="NA87" s="27"/>
      <c r="NB87" s="22"/>
      <c r="NC87" s="27"/>
      <c r="ND87" s="22"/>
      <c r="NE87" s="27"/>
      <c r="NF87" s="24">
        <f>NE87+NC87+NA87+MW87+MU87</f>
        <v>0</v>
      </c>
      <c r="NI87" s="25" t="s">
        <v>24</v>
      </c>
      <c r="NJ87" s="26"/>
      <c r="NK87" s="27"/>
      <c r="NL87" s="22"/>
      <c r="NM87" s="27"/>
      <c r="NN87" s="28"/>
      <c r="NO87" s="28"/>
      <c r="NP87" s="23"/>
      <c r="NQ87" s="27"/>
      <c r="NR87" s="22"/>
      <c r="NS87" s="27"/>
      <c r="NT87" s="22"/>
      <c r="NU87" s="27"/>
      <c r="NV87" s="24">
        <f>NU87+NS87+NQ87+NM87+NK87</f>
        <v>0</v>
      </c>
      <c r="NY87" s="25" t="s">
        <v>24</v>
      </c>
      <c r="NZ87" s="26"/>
      <c r="OA87" s="27"/>
      <c r="OB87" s="22"/>
      <c r="OC87" s="27"/>
      <c r="OD87" s="28"/>
      <c r="OE87" s="28"/>
      <c r="OF87" s="23"/>
      <c r="OG87" s="27"/>
      <c r="OH87" s="22"/>
      <c r="OI87" s="27"/>
      <c r="OJ87" s="22"/>
      <c r="OK87" s="27"/>
      <c r="OL87" s="24">
        <f>OK87+OI87+OG87+OC87+OA87</f>
        <v>0</v>
      </c>
      <c r="ON87" s="25" t="s">
        <v>24</v>
      </c>
      <c r="OO87" s="26"/>
      <c r="OP87" s="27"/>
      <c r="OQ87" s="22"/>
      <c r="OR87" s="27"/>
      <c r="OS87" s="28"/>
      <c r="OT87" s="28"/>
      <c r="OU87" s="23"/>
      <c r="OV87" s="27"/>
      <c r="OW87" s="22"/>
      <c r="OX87" s="27"/>
      <c r="OY87" s="22"/>
      <c r="OZ87" s="27"/>
      <c r="PA87" s="24">
        <f>OZ87+OX87+OV87+OR87+OP87</f>
        <v>0</v>
      </c>
      <c r="PD87" s="24"/>
      <c r="PE87" s="25" t="s">
        <v>24</v>
      </c>
      <c r="PF87" s="26"/>
      <c r="PG87" s="27">
        <f>+OP87+OA87+NK87+MU87+ME87</f>
        <v>0</v>
      </c>
      <c r="PH87" s="27"/>
      <c r="PI87" s="27">
        <f>+OR87+OC87+NM87+MW87+MG87</f>
        <v>0</v>
      </c>
      <c r="PJ87" s="27"/>
      <c r="PK87" s="27"/>
      <c r="PL87" s="27"/>
      <c r="PM87" s="27">
        <f>+OV87+OG87+NQ87+NA87+MK87</f>
        <v>0</v>
      </c>
      <c r="PN87" s="27"/>
      <c r="PO87" s="27">
        <f>+OX87+OI87+NS87+NC87+MM87</f>
        <v>0</v>
      </c>
      <c r="PP87" s="27"/>
      <c r="PQ87" s="27">
        <f>+OZ87+OK87+NU87+NE87+MO87</f>
        <v>0</v>
      </c>
      <c r="PR87" s="44">
        <f>PG87+PI87+PM87+PO87+PQ87</f>
        <v>0</v>
      </c>
      <c r="PT87" s="25" t="s">
        <v>24</v>
      </c>
      <c r="PU87" s="26"/>
      <c r="PV87" s="27">
        <f>PG87+LP87</f>
        <v>64.39</v>
      </c>
      <c r="PW87" s="27"/>
      <c r="PX87" s="27">
        <f>PI87+LR87</f>
        <v>24.259999999999998</v>
      </c>
      <c r="PY87" s="27"/>
      <c r="PZ87" s="27"/>
      <c r="QA87" s="27"/>
      <c r="QB87" s="27">
        <f>PM87+LV87</f>
        <v>38.410000000000004</v>
      </c>
      <c r="QC87" s="27"/>
      <c r="QD87" s="27">
        <f>PO87+LX87</f>
        <v>197.13</v>
      </c>
      <c r="QE87" s="27"/>
      <c r="QF87" s="27">
        <f>PQ87+LZ87</f>
        <v>24.83</v>
      </c>
      <c r="QG87" s="44">
        <f>QF87+QD87+QB87+PX87+PV87</f>
        <v>349.02</v>
      </c>
      <c r="QI87" s="25" t="s">
        <v>24</v>
      </c>
      <c r="QJ87" s="26"/>
      <c r="QK87" s="27"/>
      <c r="QL87" s="22"/>
      <c r="QM87" s="27"/>
      <c r="QN87" s="28"/>
      <c r="QO87" s="28"/>
      <c r="QP87" s="23"/>
      <c r="QQ87" s="27"/>
      <c r="QR87" s="22"/>
      <c r="QS87" s="27"/>
      <c r="QT87" s="22"/>
      <c r="QU87" s="27"/>
      <c r="QV87" s="24">
        <f>QU87+QS87+QQ87+QM87+QK87</f>
        <v>0</v>
      </c>
      <c r="QX87" s="25" t="s">
        <v>24</v>
      </c>
      <c r="QY87" s="26"/>
      <c r="QZ87" s="27"/>
      <c r="RA87" s="22"/>
      <c r="RB87" s="27"/>
      <c r="RC87" s="28"/>
      <c r="RD87" s="28"/>
      <c r="RE87" s="23"/>
      <c r="RF87" s="27"/>
      <c r="RG87" s="22"/>
      <c r="RH87" s="27"/>
      <c r="RI87" s="22"/>
      <c r="RJ87" s="27"/>
      <c r="RK87" s="24">
        <f>RJ87+RH87+RF87+RB87+QZ87</f>
        <v>0</v>
      </c>
      <c r="RM87" s="25" t="s">
        <v>24</v>
      </c>
      <c r="RN87" s="26"/>
      <c r="RO87" s="27"/>
      <c r="RP87" s="22"/>
      <c r="RQ87" s="27"/>
      <c r="RR87" s="28"/>
      <c r="RS87" s="28"/>
      <c r="RT87" s="23"/>
      <c r="RU87" s="27"/>
      <c r="RV87" s="22"/>
      <c r="RW87" s="27"/>
      <c r="RX87" s="22"/>
      <c r="RY87" s="27"/>
      <c r="RZ87" s="24">
        <f>RY87+RW87+RU87+RQ87+RO87</f>
        <v>0</v>
      </c>
      <c r="SB87" s="25" t="s">
        <v>24</v>
      </c>
      <c r="SC87" s="26"/>
      <c r="SD87" s="27"/>
      <c r="SE87" s="22"/>
      <c r="SF87" s="27"/>
      <c r="SG87" s="28"/>
      <c r="SH87" s="28"/>
      <c r="SI87" s="23"/>
      <c r="SJ87" s="27"/>
      <c r="SK87" s="22"/>
      <c r="SL87" s="27"/>
      <c r="SM87" s="22"/>
      <c r="SN87" s="27"/>
      <c r="SO87" s="24">
        <f>SN87+SL87+SJ87+SF87+SD87</f>
        <v>0</v>
      </c>
      <c r="SQ87" s="25" t="s">
        <v>24</v>
      </c>
      <c r="SR87" s="26"/>
      <c r="SS87" s="27"/>
      <c r="ST87" s="22"/>
      <c r="SU87" s="27"/>
      <c r="SV87" s="28"/>
      <c r="SW87" s="28"/>
      <c r="SX87" s="23"/>
      <c r="SY87" s="27"/>
      <c r="SZ87" s="22"/>
      <c r="TA87" s="27"/>
      <c r="TB87" s="22"/>
      <c r="TC87" s="27"/>
      <c r="TD87" s="24">
        <f>TC87+TA87+SY87+SU87+SS87</f>
        <v>0</v>
      </c>
      <c r="TH87" s="25" t="s">
        <v>24</v>
      </c>
      <c r="TI87" s="26"/>
      <c r="TJ87" s="27">
        <f>+SS87+SD87+RO87+QZ87+QK87</f>
        <v>0</v>
      </c>
      <c r="TK87" s="27"/>
      <c r="TL87" s="27">
        <f>+SU87+SF87+RQ87+RB87+QM87</f>
        <v>0</v>
      </c>
      <c r="TM87" s="27"/>
      <c r="TN87" s="27"/>
      <c r="TO87" s="27"/>
      <c r="TP87" s="27">
        <f>+SY87+SJ87+RU87+RF87+QQ87</f>
        <v>0</v>
      </c>
      <c r="TQ87" s="27"/>
      <c r="TR87" s="27">
        <f>+TA87+SL87+RW87+RH87+QS87</f>
        <v>0</v>
      </c>
      <c r="TS87" s="27"/>
      <c r="TT87" s="27">
        <f>+TC87+SN87+RY87+RJ87+QU87</f>
        <v>0</v>
      </c>
      <c r="TU87" s="44">
        <f>TJ87+TL87+TP87+TR87+TT87</f>
        <v>0</v>
      </c>
      <c r="TW87" s="25" t="s">
        <v>24</v>
      </c>
      <c r="TX87" s="26"/>
      <c r="TY87" s="27">
        <f>TJ87+PV87</f>
        <v>64.39</v>
      </c>
      <c r="TZ87" s="27"/>
      <c r="UA87" s="27">
        <f>TL87+PX87</f>
        <v>24.259999999999998</v>
      </c>
      <c r="UB87" s="27"/>
      <c r="UC87" s="27"/>
      <c r="UD87" s="27"/>
      <c r="UE87" s="27">
        <f>TP87+QB87</f>
        <v>38.410000000000004</v>
      </c>
      <c r="UF87" s="27"/>
      <c r="UG87" s="27">
        <f>TR87+QD87</f>
        <v>197.13</v>
      </c>
      <c r="UH87" s="27"/>
      <c r="UI87" s="27">
        <f>TT87+QF87</f>
        <v>24.83</v>
      </c>
      <c r="UJ87" s="44">
        <f>UI87+UG87+UE87+UA87+TY87</f>
        <v>349.02</v>
      </c>
    </row>
    <row r="88" spans="18:556" x14ac:dyDescent="0.25">
      <c r="R88" s="29" t="s">
        <v>25</v>
      </c>
      <c r="T88" s="30">
        <f>T86/T87</f>
        <v>0.72517550775237449</v>
      </c>
      <c r="V88" s="30">
        <f>V86/V87</f>
        <v>0.94013055555555558</v>
      </c>
      <c r="W88" s="31"/>
      <c r="X88" s="31"/>
      <c r="Z88" s="30">
        <f>Z86/Z87</f>
        <v>1.3424624624624624</v>
      </c>
      <c r="AB88" s="30">
        <f>AB86/AB87</f>
        <v>0.95276573690162081</v>
      </c>
      <c r="AD88" s="30">
        <f>AD86/AD87</f>
        <v>1.157283054656413</v>
      </c>
      <c r="AE88" s="41">
        <f>AE86/AE87</f>
        <v>0.91685054698877821</v>
      </c>
      <c r="AH88" s="29" t="s">
        <v>25</v>
      </c>
      <c r="AJ88" s="30" t="e">
        <f>AJ86/AJ87</f>
        <v>#DIV/0!</v>
      </c>
      <c r="AL88" s="30">
        <f>AL86/AL87</f>
        <v>0.69981717687074829</v>
      </c>
      <c r="AM88" s="31"/>
      <c r="AN88" s="31"/>
      <c r="AP88" s="30">
        <f>AP86/AP87</f>
        <v>1.5611444444444444</v>
      </c>
      <c r="AR88" s="30">
        <f>AR86/AR87</f>
        <v>0.77571620842145728</v>
      </c>
      <c r="AT88" s="30">
        <f>AT86/AT87</f>
        <v>1.3593142857142857</v>
      </c>
      <c r="AU88" s="41">
        <f>AU86/AU87</f>
        <v>0.88398971706701635</v>
      </c>
      <c r="AX88" s="29" t="s">
        <v>25</v>
      </c>
      <c r="AZ88" s="30" t="e">
        <f>AZ86/AZ87</f>
        <v>#DIV/0!</v>
      </c>
      <c r="BB88" s="30" t="e">
        <f>BB86/BB87</f>
        <v>#DIV/0!</v>
      </c>
      <c r="BC88" s="31"/>
      <c r="BD88" s="31"/>
      <c r="BF88" s="30" t="e">
        <f>BF86/BF87</f>
        <v>#DIV/0!</v>
      </c>
      <c r="BH88" s="30" t="e">
        <f>BH86/BH87</f>
        <v>#DIV/0!</v>
      </c>
      <c r="BJ88" s="30" t="e">
        <f>BJ86/BJ87</f>
        <v>#DIV/0!</v>
      </c>
      <c r="BK88" s="41" t="e">
        <f>BK86/BK87</f>
        <v>#DIV/0!</v>
      </c>
      <c r="BN88" s="29" t="s">
        <v>25</v>
      </c>
      <c r="BP88" s="30" t="e">
        <f>BP86/BP87</f>
        <v>#DIV/0!</v>
      </c>
      <c r="BR88" s="30" t="e">
        <f>BR86/BR87</f>
        <v>#DIV/0!</v>
      </c>
      <c r="BS88" s="31"/>
      <c r="BT88" s="31"/>
      <c r="BV88" s="30" t="e">
        <f>BV86/BV87</f>
        <v>#DIV/0!</v>
      </c>
      <c r="BX88" s="30" t="e">
        <f>BX86/BX87</f>
        <v>#DIV/0!</v>
      </c>
      <c r="BZ88" s="30" t="e">
        <f>BZ86/BZ87</f>
        <v>#DIV/0!</v>
      </c>
      <c r="CA88" s="41" t="e">
        <f>CA86/CA87</f>
        <v>#DIV/0!</v>
      </c>
      <c r="CC88" s="29" t="s">
        <v>25</v>
      </c>
      <c r="CE88" s="30" t="e">
        <f>CE86/CE87</f>
        <v>#DIV/0!</v>
      </c>
      <c r="CG88" s="30" t="e">
        <f>CG86/CG87</f>
        <v>#DIV/0!</v>
      </c>
      <c r="CH88" s="31"/>
      <c r="CI88" s="31"/>
      <c r="CK88" s="30" t="e">
        <f>CK86/CK87</f>
        <v>#DIV/0!</v>
      </c>
      <c r="CM88" s="30" t="e">
        <f>CM86/CM87</f>
        <v>#DIV/0!</v>
      </c>
      <c r="CO88" s="30" t="e">
        <f>CO86/CO87</f>
        <v>#DIV/0!</v>
      </c>
      <c r="CP88" s="41" t="e">
        <f>CP86/CP87</f>
        <v>#DIV/0!</v>
      </c>
      <c r="CR88" s="29" t="s">
        <v>25</v>
      </c>
      <c r="CT88" s="30">
        <f>CT86/CT87</f>
        <v>0.72517550775237449</v>
      </c>
      <c r="CV88" s="30">
        <f>CV86/CV87</f>
        <v>0.8451680107526881</v>
      </c>
      <c r="CW88" s="31"/>
      <c r="CX88" s="31"/>
      <c r="CZ88" s="30">
        <f>CZ86/CZ87</f>
        <v>1.4889012896825398</v>
      </c>
      <c r="DB88" s="30">
        <f>DB86/DB87</f>
        <v>0.84091894987072913</v>
      </c>
      <c r="DD88" s="30">
        <f>DD86/DD87</f>
        <v>1.2407210630778913</v>
      </c>
      <c r="DE88">
        <f>DE86/DE87</f>
        <v>0.90030054750657484</v>
      </c>
      <c r="DG88" s="29" t="s">
        <v>25</v>
      </c>
      <c r="DI88" s="30">
        <f>DI86/DI87</f>
        <v>0.9319963768115942</v>
      </c>
      <c r="DK88" s="30">
        <f>DK86/DK87</f>
        <v>0.88381377551020412</v>
      </c>
      <c r="DL88" s="31"/>
      <c r="DM88" s="31"/>
      <c r="DO88" s="30">
        <f>DO86/DO87</f>
        <v>1.3770178571428571</v>
      </c>
      <c r="DQ88" s="30">
        <f>DQ86/DQ87</f>
        <v>0.65156862745098043</v>
      </c>
      <c r="DS88" s="30">
        <f>DS86/DS87</f>
        <v>1.1372541743970317</v>
      </c>
      <c r="DT88" s="41">
        <f>DT86/DT87</f>
        <v>0.90405120854252241</v>
      </c>
      <c r="DV88" s="29" t="s">
        <v>25</v>
      </c>
      <c r="DX88" s="30">
        <f>DX86/DX87</f>
        <v>0.61155294117647063</v>
      </c>
      <c r="DZ88" s="30">
        <f>DZ86/DZ87</f>
        <v>0.79770833333333346</v>
      </c>
      <c r="EA88" s="31"/>
      <c r="EB88" s="31"/>
      <c r="ED88" s="30">
        <f>ED86/ED87</f>
        <v>1.0928363133248191</v>
      </c>
      <c r="EF88" s="30">
        <f>EF86/EF87</f>
        <v>0.6950574633145441</v>
      </c>
      <c r="EH88" s="30">
        <f>EH86/EH87</f>
        <v>1.4949904761904762</v>
      </c>
      <c r="EI88" s="41">
        <f>EI86/EI87</f>
        <v>0.80794167682307549</v>
      </c>
      <c r="EK88" s="29" t="s">
        <v>25</v>
      </c>
      <c r="EM88" s="30">
        <f>EM86/EM87</f>
        <v>0.91434389140271488</v>
      </c>
      <c r="EO88" s="30">
        <f>EO86/EO87</f>
        <v>1.3872380952380952</v>
      </c>
      <c r="EP88" s="31"/>
      <c r="EQ88" s="31"/>
      <c r="ES88" s="30">
        <f>ES86/ES87</f>
        <v>1.3303639846743296</v>
      </c>
      <c r="EU88" s="30">
        <f>EU86/EU87</f>
        <v>0.71200705564517186</v>
      </c>
      <c r="EW88" s="30">
        <f>EW86/EW87</f>
        <v>1.7307130196991949</v>
      </c>
      <c r="EX88" s="41">
        <f>EX86/EX87</f>
        <v>0.93041751497753267</v>
      </c>
      <c r="EZ88" s="29" t="s">
        <v>25</v>
      </c>
      <c r="FB88" s="30" t="e">
        <f>FB86/FB87</f>
        <v>#DIV/0!</v>
      </c>
      <c r="FD88" s="30" t="e">
        <f>FD86/FD87</f>
        <v>#DIV/0!</v>
      </c>
      <c r="FE88" s="31"/>
      <c r="FF88" s="31"/>
      <c r="FH88" s="30" t="e">
        <f>FH86/FH87</f>
        <v>#DIV/0!</v>
      </c>
      <c r="FJ88" s="30" t="e">
        <f>FJ86/FJ87</f>
        <v>#DIV/0!</v>
      </c>
      <c r="FL88" s="30" t="e">
        <f>FL86/FL87</f>
        <v>#DIV/0!</v>
      </c>
      <c r="FM88" s="41" t="e">
        <f>FM86/FM87</f>
        <v>#DIV/0!</v>
      </c>
      <c r="FO88" s="29" t="s">
        <v>25</v>
      </c>
      <c r="FQ88" s="30" t="e">
        <f>FQ86/FQ87</f>
        <v>#DIV/0!</v>
      </c>
      <c r="FS88" s="30" t="e">
        <f>FS86/FS87</f>
        <v>#DIV/0!</v>
      </c>
      <c r="FT88" s="31"/>
      <c r="FU88" s="31"/>
      <c r="FW88" s="30" t="e">
        <f>FW86/FW87</f>
        <v>#DIV/0!</v>
      </c>
      <c r="FY88" s="30" t="e">
        <f>FY86/FY87</f>
        <v>#DIV/0!</v>
      </c>
      <c r="GA88" s="30" t="e">
        <f>GA86/GA87</f>
        <v>#DIV/0!</v>
      </c>
      <c r="GB88" s="41" t="e">
        <f>GB86/GB87</f>
        <v>#DIV/0!</v>
      </c>
      <c r="GD88" s="29" t="s">
        <v>25</v>
      </c>
      <c r="GF88" s="30">
        <f>GF86/GF87</f>
        <v>0.86311570585830266</v>
      </c>
      <c r="GG88" s="30"/>
      <c r="GH88" s="30">
        <f>GH86/GH87</f>
        <v>1.0525796178343951</v>
      </c>
      <c r="GI88" s="30"/>
      <c r="GJ88" s="30"/>
      <c r="GK88" s="30"/>
      <c r="GL88" s="30">
        <f t="shared" ref="GL88" si="776">GL86/GL87</f>
        <v>1.2627000588408355</v>
      </c>
      <c r="GM88" s="30"/>
      <c r="GN88" s="30">
        <f t="shared" ref="GN88" si="777">GN86/GN87</f>
        <v>0.69344735921650935</v>
      </c>
      <c r="GO88" s="30"/>
      <c r="GP88" s="30">
        <f t="shared" ref="GP88:GQ88" si="778">GP86/GP87</f>
        <v>1.4891192414143235</v>
      </c>
      <c r="GQ88" s="30">
        <f t="shared" si="778"/>
        <v>0.87974215686857826</v>
      </c>
      <c r="GT88" s="29" t="s">
        <v>25</v>
      </c>
      <c r="GV88" s="30">
        <f>GV86/GV87</f>
        <v>0.81922077404916349</v>
      </c>
      <c r="GW88" s="30"/>
      <c r="GX88" s="30">
        <f>GX86/GX87</f>
        <v>0.94619269217511226</v>
      </c>
      <c r="GY88" s="30"/>
      <c r="GZ88" s="30"/>
      <c r="HA88" s="30"/>
      <c r="HB88" s="30">
        <f t="shared" ref="HB88" si="779">HB86/HB87</f>
        <v>1.3323429545917329</v>
      </c>
      <c r="HC88" s="30"/>
      <c r="HD88" s="30">
        <f t="shared" ref="HD88" si="780">HD86/HD87</f>
        <v>0.76179919200692714</v>
      </c>
      <c r="HE88" s="30"/>
      <c r="HF88" s="30">
        <f t="shared" ref="HF88:HG88" si="781">HF86/HF87</f>
        <v>1.3888767765567767</v>
      </c>
      <c r="HG88" s="30">
        <f t="shared" si="781"/>
        <v>0.88830707071934167</v>
      </c>
      <c r="HI88" s="29" t="s">
        <v>25</v>
      </c>
      <c r="HK88" s="30" t="e">
        <f>HK86/HK87</f>
        <v>#DIV/0!</v>
      </c>
      <c r="HM88" s="30">
        <f>HM86/HM87</f>
        <v>1.6749102303523034</v>
      </c>
      <c r="HN88" s="31"/>
      <c r="HO88" s="31"/>
      <c r="HQ88" s="30">
        <f>HQ86/HQ87</f>
        <v>1.7078659611992946</v>
      </c>
      <c r="HS88" s="30">
        <f>HS86/HS87</f>
        <v>0.86443589743589744</v>
      </c>
      <c r="HU88" s="30">
        <f>HU86/HU87</f>
        <v>1.8215818516247697</v>
      </c>
      <c r="HV88" s="41">
        <f>HV86/HV87</f>
        <v>1.203730538174554</v>
      </c>
      <c r="HY88" s="29" t="s">
        <v>25</v>
      </c>
      <c r="IA88" s="30" t="e">
        <f>IA86/IA87</f>
        <v>#DIV/0!</v>
      </c>
      <c r="IC88" s="30" t="e">
        <f>IC86/IC87</f>
        <v>#DIV/0!</v>
      </c>
      <c r="ID88" s="31"/>
      <c r="IE88" s="31"/>
      <c r="IG88" s="30" t="e">
        <f>IG86/IG87</f>
        <v>#DIV/0!</v>
      </c>
      <c r="II88" s="30" t="e">
        <f>II86/II87</f>
        <v>#DIV/0!</v>
      </c>
      <c r="IK88" s="30" t="e">
        <f>IK86/IK87</f>
        <v>#DIV/0!</v>
      </c>
      <c r="IL88" s="41" t="e">
        <f>IL86/IL87</f>
        <v>#DIV/0!</v>
      </c>
      <c r="IO88" s="29" t="s">
        <v>25</v>
      </c>
      <c r="IQ88" s="30" t="e">
        <f>IQ86/IQ87</f>
        <v>#DIV/0!</v>
      </c>
      <c r="IS88" s="30" t="e">
        <f>IS86/IS87</f>
        <v>#DIV/0!</v>
      </c>
      <c r="IT88" s="31"/>
      <c r="IU88" s="31"/>
      <c r="IW88" s="30" t="e">
        <f>IW86/IW87</f>
        <v>#DIV/0!</v>
      </c>
      <c r="IY88" s="30" t="e">
        <f>IY86/IY87</f>
        <v>#DIV/0!</v>
      </c>
      <c r="JA88" s="30" t="e">
        <f>JA86/JA87</f>
        <v>#DIV/0!</v>
      </c>
      <c r="JB88" s="41" t="e">
        <f>JB86/JB87</f>
        <v>#DIV/0!</v>
      </c>
      <c r="JE88" s="29" t="s">
        <v>25</v>
      </c>
      <c r="JG88" s="30" t="e">
        <f>JG86/JG87</f>
        <v>#DIV/0!</v>
      </c>
      <c r="JI88" s="30" t="e">
        <f>JI86/JI87</f>
        <v>#DIV/0!</v>
      </c>
      <c r="JJ88" s="31"/>
      <c r="JK88" s="31"/>
      <c r="JM88" s="30" t="e">
        <f>JM86/JM87</f>
        <v>#DIV/0!</v>
      </c>
      <c r="JO88" s="30" t="e">
        <f>JO86/JO87</f>
        <v>#DIV/0!</v>
      </c>
      <c r="JQ88" s="30" t="e">
        <f>JQ86/JQ87</f>
        <v>#DIV/0!</v>
      </c>
      <c r="JR88" s="41" t="e">
        <f>JR86/JR87</f>
        <v>#DIV/0!</v>
      </c>
      <c r="JT88" s="29" t="s">
        <v>25</v>
      </c>
      <c r="JV88" s="30" t="e">
        <f>JV86/JV87</f>
        <v>#DIV/0!</v>
      </c>
      <c r="JX88" s="30" t="e">
        <f>JX86/JX87</f>
        <v>#DIV/0!</v>
      </c>
      <c r="JY88" s="31"/>
      <c r="JZ88" s="31"/>
      <c r="KB88" s="30" t="e">
        <f>KB86/KB87</f>
        <v>#DIV/0!</v>
      </c>
      <c r="KD88" s="30" t="e">
        <f>KD86/KD87</f>
        <v>#DIV/0!</v>
      </c>
      <c r="KF88" s="30" t="e">
        <f>KF86/KF87</f>
        <v>#DIV/0!</v>
      </c>
      <c r="KG88" s="41" t="e">
        <f>KG86/KG87</f>
        <v>#DIV/0!</v>
      </c>
      <c r="KI88" s="29" t="s">
        <v>25</v>
      </c>
      <c r="KK88" s="30" t="e">
        <f>KK86/KK87</f>
        <v>#DIV/0!</v>
      </c>
      <c r="KM88" s="30" t="e">
        <f>KM86/KM87</f>
        <v>#DIV/0!</v>
      </c>
      <c r="KN88" s="31"/>
      <c r="KO88" s="31"/>
      <c r="KQ88" s="30" t="e">
        <f>KQ86/KQ87</f>
        <v>#DIV/0!</v>
      </c>
      <c r="KS88" s="30" t="e">
        <f>KS86/KS87</f>
        <v>#DIV/0!</v>
      </c>
      <c r="KU88" s="30" t="e">
        <f>KU86/KU87</f>
        <v>#DIV/0!</v>
      </c>
      <c r="KV88" s="41" t="e">
        <f>KV86/KV87</f>
        <v>#DIV/0!</v>
      </c>
      <c r="KX88" s="29" t="s">
        <v>25</v>
      </c>
      <c r="KZ88" s="30" t="e">
        <f>KZ86/KZ87</f>
        <v>#DIV/0!</v>
      </c>
      <c r="LA88" s="30"/>
      <c r="LB88" s="30">
        <f>LB86/LB87</f>
        <v>1.6749102303523034</v>
      </c>
      <c r="LC88" s="30"/>
      <c r="LD88" s="30"/>
      <c r="LE88" s="30"/>
      <c r="LF88" s="30">
        <f t="shared" ref="LF88" si="782">LF86/LF87</f>
        <v>1.7078659611992946</v>
      </c>
      <c r="LG88" s="30"/>
      <c r="LH88" s="30">
        <f t="shared" ref="LH88" si="783">LH86/LH87</f>
        <v>0.86443589743589744</v>
      </c>
      <c r="LI88" s="30"/>
      <c r="LJ88" s="30">
        <f t="shared" ref="LJ88:LK88" si="784">LJ86/LJ87</f>
        <v>1.8215818516247697</v>
      </c>
      <c r="LK88" s="30">
        <f t="shared" si="784"/>
        <v>1.2037305381745542</v>
      </c>
      <c r="LN88" s="29" t="s">
        <v>25</v>
      </c>
      <c r="LP88" s="30">
        <f>LP86/LP87</f>
        <v>0.81922077404916349</v>
      </c>
      <c r="LQ88" s="30"/>
      <c r="LR88" s="30">
        <f>LR86/LR87</f>
        <v>1.0939787716405607</v>
      </c>
      <c r="LS88" s="30"/>
      <c r="LT88" s="30"/>
      <c r="LU88" s="30"/>
      <c r="LV88" s="30">
        <f t="shared" ref="LV88" si="785">LV86/LV87</f>
        <v>1.3877768376290895</v>
      </c>
      <c r="LW88" s="30"/>
      <c r="LX88" s="30">
        <f t="shared" ref="LX88" si="786">LX86/LX87</f>
        <v>0.77195196305073044</v>
      </c>
      <c r="LY88" s="30"/>
      <c r="LZ88" s="30">
        <f t="shared" ref="LZ88:MA88" si="787">LZ86/LZ87</f>
        <v>1.4294809982607002</v>
      </c>
      <c r="MA88" s="30">
        <f t="shared" si="787"/>
        <v>0.91760633384150669</v>
      </c>
      <c r="MC88" s="29" t="s">
        <v>25</v>
      </c>
      <c r="ME88" s="30" t="e">
        <f>ME86/ME87</f>
        <v>#DIV/0!</v>
      </c>
      <c r="MG88" s="30" t="e">
        <f>MG86/MG87</f>
        <v>#DIV/0!</v>
      </c>
      <c r="MH88" s="31"/>
      <c r="MI88" s="31"/>
      <c r="MK88" s="30" t="e">
        <f>MK86/MK87</f>
        <v>#DIV/0!</v>
      </c>
      <c r="MM88" s="30" t="e">
        <f>MM86/MM87</f>
        <v>#DIV/0!</v>
      </c>
      <c r="MO88" s="30" t="e">
        <f>MO86/MO87</f>
        <v>#DIV/0!</v>
      </c>
      <c r="MP88" s="41" t="e">
        <f>MP86/MP87</f>
        <v>#DIV/0!</v>
      </c>
      <c r="MS88" s="29" t="s">
        <v>25</v>
      </c>
      <c r="MU88" s="30" t="e">
        <f>MU86/MU87</f>
        <v>#DIV/0!</v>
      </c>
      <c r="MW88" s="30" t="e">
        <f>MW86/MW87</f>
        <v>#DIV/0!</v>
      </c>
      <c r="MX88" s="31"/>
      <c r="MY88" s="31"/>
      <c r="NA88" s="30" t="e">
        <f>NA86/NA87</f>
        <v>#DIV/0!</v>
      </c>
      <c r="NC88" s="30" t="e">
        <f>NC86/NC87</f>
        <v>#DIV/0!</v>
      </c>
      <c r="NE88" s="30" t="e">
        <f>NE86/NE87</f>
        <v>#DIV/0!</v>
      </c>
      <c r="NF88" s="41" t="e">
        <f>NF86/NF87</f>
        <v>#DIV/0!</v>
      </c>
      <c r="NI88" s="29" t="s">
        <v>25</v>
      </c>
      <c r="NK88" s="30" t="e">
        <f>NK86/NK87</f>
        <v>#DIV/0!</v>
      </c>
      <c r="NM88" s="30" t="e">
        <f>NM86/NM87</f>
        <v>#DIV/0!</v>
      </c>
      <c r="NN88" s="31"/>
      <c r="NO88" s="31"/>
      <c r="NQ88" s="30" t="e">
        <f>NQ86/NQ87</f>
        <v>#DIV/0!</v>
      </c>
      <c r="NS88" s="30" t="e">
        <f>NS86/NS87</f>
        <v>#DIV/0!</v>
      </c>
      <c r="NU88" s="30" t="e">
        <f>NU86/NU87</f>
        <v>#DIV/0!</v>
      </c>
      <c r="NV88" s="41" t="e">
        <f>NV86/NV87</f>
        <v>#DIV/0!</v>
      </c>
      <c r="NY88" s="29" t="s">
        <v>25</v>
      </c>
      <c r="OA88" s="30" t="e">
        <f>OA86/OA87</f>
        <v>#DIV/0!</v>
      </c>
      <c r="OC88" s="30" t="e">
        <f>OC86/OC87</f>
        <v>#DIV/0!</v>
      </c>
      <c r="OD88" s="31"/>
      <c r="OE88" s="31"/>
      <c r="OG88" s="30" t="e">
        <f>OG86/OG87</f>
        <v>#DIV/0!</v>
      </c>
      <c r="OI88" s="30" t="e">
        <f>OI86/OI87</f>
        <v>#DIV/0!</v>
      </c>
      <c r="OK88" s="30" t="e">
        <f>OK86/OK87</f>
        <v>#DIV/0!</v>
      </c>
      <c r="OL88" s="41" t="e">
        <f>OL86/OL87</f>
        <v>#DIV/0!</v>
      </c>
      <c r="ON88" s="29" t="s">
        <v>25</v>
      </c>
      <c r="OP88" s="30" t="e">
        <f>OP86/OP87</f>
        <v>#DIV/0!</v>
      </c>
      <c r="OR88" s="30" t="e">
        <f>OR86/OR87</f>
        <v>#DIV/0!</v>
      </c>
      <c r="OS88" s="31"/>
      <c r="OT88" s="31"/>
      <c r="OV88" s="30" t="e">
        <f>OV86/OV87</f>
        <v>#DIV/0!</v>
      </c>
      <c r="OX88" s="30" t="e">
        <f>OX86/OX87</f>
        <v>#DIV/0!</v>
      </c>
      <c r="OZ88" s="30" t="e">
        <f>OZ86/OZ87</f>
        <v>#DIV/0!</v>
      </c>
      <c r="PA88" s="41" t="e">
        <f>PA86/PA87</f>
        <v>#DIV/0!</v>
      </c>
      <c r="PD88" s="41"/>
      <c r="PE88" s="29" t="s">
        <v>25</v>
      </c>
      <c r="PG88" s="30" t="e">
        <f>PG86/PG87</f>
        <v>#DIV/0!</v>
      </c>
      <c r="PH88" s="30"/>
      <c r="PI88" s="30" t="e">
        <f>PI86/PI87</f>
        <v>#DIV/0!</v>
      </c>
      <c r="PJ88" s="30"/>
      <c r="PK88" s="30"/>
      <c r="PL88" s="30"/>
      <c r="PM88" s="30" t="e">
        <f t="shared" ref="PM88" si="788">PM86/PM87</f>
        <v>#DIV/0!</v>
      </c>
      <c r="PN88" s="30"/>
      <c r="PO88" s="30" t="e">
        <f t="shared" ref="PO88" si="789">PO86/PO87</f>
        <v>#DIV/0!</v>
      </c>
      <c r="PP88" s="30"/>
      <c r="PQ88" s="30" t="e">
        <f t="shared" ref="PQ88:PR88" si="790">PQ86/PQ87</f>
        <v>#DIV/0!</v>
      </c>
      <c r="PR88" s="30" t="e">
        <f t="shared" si="790"/>
        <v>#DIV/0!</v>
      </c>
      <c r="PT88" s="29" t="s">
        <v>25</v>
      </c>
      <c r="PV88" s="30">
        <f>PV86/PV87</f>
        <v>0.8309527545154195</v>
      </c>
      <c r="PW88" s="30"/>
      <c r="PX88" s="30">
        <f>PX86/PX87</f>
        <v>1.0939787716405607</v>
      </c>
      <c r="PY88" s="30"/>
      <c r="PZ88" s="30"/>
      <c r="QA88" s="30"/>
      <c r="QB88" s="30">
        <f t="shared" ref="QB88" si="791">QB86/QB87</f>
        <v>1.3882176950446932</v>
      </c>
      <c r="QC88" s="30"/>
      <c r="QD88" s="30">
        <f t="shared" ref="QD88" si="792">QD86/QD87</f>
        <v>0.85227704463817699</v>
      </c>
      <c r="QE88" s="30"/>
      <c r="QF88" s="30">
        <f t="shared" ref="QF88:QG88" si="793">QF86/QF87</f>
        <v>1.4294809982607002</v>
      </c>
      <c r="QG88" s="30">
        <f t="shared" si="793"/>
        <v>0.96518767270142558</v>
      </c>
      <c r="QI88" s="29" t="s">
        <v>25</v>
      </c>
      <c r="QK88" s="30" t="e">
        <f>QK86/QK87</f>
        <v>#DIV/0!</v>
      </c>
      <c r="QM88" s="30" t="e">
        <f>QM86/QM87</f>
        <v>#DIV/0!</v>
      </c>
      <c r="QN88" s="31"/>
      <c r="QO88" s="31"/>
      <c r="QQ88" s="30" t="e">
        <f>QQ86/QQ87</f>
        <v>#DIV/0!</v>
      </c>
      <c r="QS88" s="30" t="e">
        <f>QS86/QS87</f>
        <v>#DIV/0!</v>
      </c>
      <c r="QU88" s="30" t="e">
        <f>QU86/QU87</f>
        <v>#DIV/0!</v>
      </c>
      <c r="QV88" s="41" t="e">
        <f>QV86/QV87</f>
        <v>#DIV/0!</v>
      </c>
      <c r="QX88" s="29" t="s">
        <v>25</v>
      </c>
      <c r="QZ88" s="30" t="e">
        <f>QZ86/QZ87</f>
        <v>#DIV/0!</v>
      </c>
      <c r="RB88" s="30" t="e">
        <f>RB86/RB87</f>
        <v>#DIV/0!</v>
      </c>
      <c r="RC88" s="31"/>
      <c r="RD88" s="31"/>
      <c r="RF88" s="30" t="e">
        <f>RF86/RF87</f>
        <v>#DIV/0!</v>
      </c>
      <c r="RH88" s="30" t="e">
        <f>RH86/RH87</f>
        <v>#DIV/0!</v>
      </c>
      <c r="RJ88" s="30" t="e">
        <f>RJ86/RJ87</f>
        <v>#DIV/0!</v>
      </c>
      <c r="RK88" s="41" t="e">
        <f>RK86/RK87</f>
        <v>#DIV/0!</v>
      </c>
      <c r="RM88" s="29" t="s">
        <v>25</v>
      </c>
      <c r="RO88" s="30" t="e">
        <f>RO86/RO87</f>
        <v>#DIV/0!</v>
      </c>
      <c r="RQ88" s="30" t="e">
        <f>RQ86/RQ87</f>
        <v>#DIV/0!</v>
      </c>
      <c r="RR88" s="31"/>
      <c r="RS88" s="31"/>
      <c r="RU88" s="30" t="e">
        <f>RU86/RU87</f>
        <v>#DIV/0!</v>
      </c>
      <c r="RW88" s="30" t="e">
        <f>RW86/RW87</f>
        <v>#DIV/0!</v>
      </c>
      <c r="RY88" s="30" t="e">
        <f>RY86/RY87</f>
        <v>#DIV/0!</v>
      </c>
      <c r="RZ88" s="41" t="e">
        <f>RZ86/RZ87</f>
        <v>#DIV/0!</v>
      </c>
      <c r="SB88" s="29" t="s">
        <v>25</v>
      </c>
      <c r="SD88" s="30" t="e">
        <f>SD86/SD87</f>
        <v>#DIV/0!</v>
      </c>
      <c r="SF88" s="30" t="e">
        <f>SF86/SF87</f>
        <v>#DIV/0!</v>
      </c>
      <c r="SG88" s="31"/>
      <c r="SH88" s="31"/>
      <c r="SJ88" s="30" t="e">
        <f>SJ86/SJ87</f>
        <v>#DIV/0!</v>
      </c>
      <c r="SL88" s="30" t="e">
        <f>SL86/SL87</f>
        <v>#DIV/0!</v>
      </c>
      <c r="SN88" s="30" t="e">
        <f>SN86/SN87</f>
        <v>#DIV/0!</v>
      </c>
      <c r="SO88" s="41" t="e">
        <f>SO86/SO87</f>
        <v>#DIV/0!</v>
      </c>
      <c r="SQ88" s="29" t="s">
        <v>25</v>
      </c>
      <c r="SS88" s="30" t="e">
        <f>SS86/SS87</f>
        <v>#DIV/0!</v>
      </c>
      <c r="SU88" s="30" t="e">
        <f>SU86/SU87</f>
        <v>#DIV/0!</v>
      </c>
      <c r="SV88" s="31"/>
      <c r="SW88" s="31"/>
      <c r="SY88" s="30" t="e">
        <f>SY86/SY87</f>
        <v>#DIV/0!</v>
      </c>
      <c r="TA88" s="30" t="e">
        <f>TA86/TA87</f>
        <v>#DIV/0!</v>
      </c>
      <c r="TC88" s="30" t="e">
        <f>TC86/TC87</f>
        <v>#DIV/0!</v>
      </c>
      <c r="TD88" s="41" t="e">
        <f>TD86/TD87</f>
        <v>#DIV/0!</v>
      </c>
      <c r="TH88" s="29" t="s">
        <v>25</v>
      </c>
      <c r="TJ88" s="30" t="e">
        <f>TJ86/TJ87</f>
        <v>#DIV/0!</v>
      </c>
      <c r="TK88" s="30"/>
      <c r="TL88" s="30" t="e">
        <f>TL86/TL87</f>
        <v>#DIV/0!</v>
      </c>
      <c r="TM88" s="30"/>
      <c r="TN88" s="30"/>
      <c r="TO88" s="30"/>
      <c r="TP88" s="30" t="e">
        <f t="shared" ref="TP88" si="794">TP86/TP87</f>
        <v>#DIV/0!</v>
      </c>
      <c r="TQ88" s="30"/>
      <c r="TR88" s="30" t="e">
        <f t="shared" ref="TR88" si="795">TR86/TR87</f>
        <v>#DIV/0!</v>
      </c>
      <c r="TS88" s="30"/>
      <c r="TT88" s="30" t="e">
        <f t="shared" ref="TT88:TU88" si="796">TT86/TT87</f>
        <v>#DIV/0!</v>
      </c>
      <c r="TU88" s="30" t="e">
        <f t="shared" si="796"/>
        <v>#DIV/0!</v>
      </c>
      <c r="TW88" s="29" t="s">
        <v>25</v>
      </c>
      <c r="TY88" s="30">
        <f>TY86/TY87</f>
        <v>0.8309527545154195</v>
      </c>
      <c r="TZ88" s="30"/>
      <c r="UA88" s="30">
        <f>UA86/UA87</f>
        <v>1.0939787716405607</v>
      </c>
      <c r="UB88" s="30"/>
      <c r="UC88" s="30"/>
      <c r="UD88" s="30"/>
      <c r="UE88" s="30">
        <f t="shared" ref="UE88" si="797">UE86/UE87</f>
        <v>1.3882176950446932</v>
      </c>
      <c r="UF88" s="30"/>
      <c r="UG88" s="30">
        <f t="shared" ref="UG88" si="798">UG86/UG87</f>
        <v>0.85227704463817699</v>
      </c>
      <c r="UH88" s="30"/>
      <c r="UI88" s="30">
        <f t="shared" ref="UI88:UJ88" si="799">UI86/UI87</f>
        <v>1.4294809982607002</v>
      </c>
      <c r="UJ88" s="30">
        <f t="shared" si="799"/>
        <v>0.96518767270142558</v>
      </c>
    </row>
    <row r="89" spans="18:556" x14ac:dyDescent="0.25">
      <c r="R89" s="32"/>
      <c r="S89" s="35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H89" s="32"/>
      <c r="AI89" s="35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X89" s="32"/>
      <c r="AY89" s="35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N89" s="32"/>
      <c r="BO89" s="35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C89" s="32"/>
      <c r="CD89" s="35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R89" s="32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G89" s="32"/>
      <c r="DH89" s="35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V89" s="32"/>
      <c r="DW89" s="35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K89" s="32"/>
      <c r="EL89" s="35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Z89" s="32"/>
      <c r="FA89" s="35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O89" s="32"/>
      <c r="FP89" s="35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D89" s="32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T89" s="32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I89" s="32"/>
      <c r="HJ89" s="35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Y89" s="32"/>
      <c r="HZ89" s="35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O89" s="32"/>
      <c r="IP89" s="35"/>
      <c r="IQ89" s="39"/>
      <c r="IR89" s="39"/>
      <c r="IS89" s="39"/>
      <c r="IT89" s="39"/>
      <c r="IU89" s="39"/>
      <c r="IV89" s="39"/>
      <c r="IW89" s="39"/>
      <c r="IX89" s="39"/>
      <c r="IY89" s="39"/>
      <c r="IZ89" s="39"/>
      <c r="JA89" s="39"/>
      <c r="JE89" s="32"/>
      <c r="JF89" s="35"/>
      <c r="JG89" s="39"/>
      <c r="JH89" s="39"/>
      <c r="JI89" s="39"/>
      <c r="JJ89" s="39"/>
      <c r="JK89" s="39"/>
      <c r="JL89" s="39"/>
      <c r="JM89" s="39"/>
      <c r="JN89" s="39"/>
      <c r="JO89" s="39"/>
      <c r="JP89" s="39"/>
      <c r="JQ89" s="39"/>
      <c r="JT89" s="32"/>
      <c r="JU89" s="35"/>
      <c r="JV89" s="39"/>
      <c r="JW89" s="39"/>
      <c r="JX89" s="39"/>
      <c r="JY89" s="39"/>
      <c r="JZ89" s="39"/>
      <c r="KA89" s="39"/>
      <c r="KB89" s="39"/>
      <c r="KC89" s="39"/>
      <c r="KD89" s="39"/>
      <c r="KE89" s="39"/>
      <c r="KF89" s="39"/>
      <c r="KI89" s="32"/>
      <c r="KJ89" s="35"/>
      <c r="KK89" s="39"/>
      <c r="KL89" s="39"/>
      <c r="KM89" s="39"/>
      <c r="KN89" s="39"/>
      <c r="KO89" s="39"/>
      <c r="KP89" s="39"/>
      <c r="KQ89" s="39"/>
      <c r="KR89" s="39"/>
      <c r="KS89" s="39"/>
      <c r="KT89" s="39"/>
      <c r="KU89" s="39"/>
      <c r="KX89" s="32"/>
      <c r="KZ89" s="33"/>
      <c r="LA89" s="33"/>
      <c r="LB89" s="33"/>
      <c r="LC89" s="33"/>
      <c r="LD89" s="33"/>
      <c r="LE89" s="33"/>
      <c r="LF89" s="33"/>
      <c r="LG89" s="33"/>
      <c r="LH89" s="33"/>
      <c r="LI89" s="33"/>
      <c r="LJ89" s="33"/>
      <c r="LN89" s="32"/>
      <c r="LP89" s="33"/>
      <c r="LQ89" s="33"/>
      <c r="LR89" s="33"/>
      <c r="LS89" s="33"/>
      <c r="LT89" s="33"/>
      <c r="LU89" s="33"/>
      <c r="LV89" s="33"/>
      <c r="LW89" s="33"/>
      <c r="LX89" s="33"/>
      <c r="LY89" s="33"/>
      <c r="LZ89" s="33"/>
      <c r="MC89" s="32"/>
      <c r="MD89" s="35"/>
      <c r="ME89" s="39"/>
      <c r="MF89" s="39"/>
      <c r="MG89" s="39"/>
      <c r="MH89" s="39"/>
      <c r="MI89" s="39"/>
      <c r="MJ89" s="39"/>
      <c r="MK89" s="39"/>
      <c r="ML89" s="39"/>
      <c r="MM89" s="39"/>
      <c r="MN89" s="39"/>
      <c r="MO89" s="39"/>
      <c r="MS89" s="32"/>
      <c r="MT89" s="35"/>
      <c r="MU89" s="39"/>
      <c r="MV89" s="39"/>
      <c r="MW89" s="39"/>
      <c r="MX89" s="39"/>
      <c r="MY89" s="39"/>
      <c r="MZ89" s="39"/>
      <c r="NA89" s="39"/>
      <c r="NB89" s="39"/>
      <c r="NC89" s="39"/>
      <c r="ND89" s="39"/>
      <c r="NE89" s="39"/>
      <c r="NI89" s="32"/>
      <c r="NJ89" s="35"/>
      <c r="NK89" s="39"/>
      <c r="NL89" s="39"/>
      <c r="NM89" s="39"/>
      <c r="NN89" s="39"/>
      <c r="NO89" s="39"/>
      <c r="NP89" s="39"/>
      <c r="NQ89" s="39"/>
      <c r="NR89" s="39"/>
      <c r="NS89" s="39"/>
      <c r="NT89" s="39"/>
      <c r="NU89" s="39"/>
      <c r="NY89" s="32"/>
      <c r="NZ89" s="35"/>
      <c r="OA89" s="39"/>
      <c r="OB89" s="39"/>
      <c r="OC89" s="39"/>
      <c r="OD89" s="39"/>
      <c r="OE89" s="39"/>
      <c r="OF89" s="39"/>
      <c r="OG89" s="39"/>
      <c r="OH89" s="39"/>
      <c r="OI89" s="39"/>
      <c r="OJ89" s="39"/>
      <c r="OK89" s="39"/>
      <c r="ON89" s="32"/>
      <c r="OO89" s="35"/>
      <c r="OP89" s="39"/>
      <c r="OQ89" s="39"/>
      <c r="OR89" s="39"/>
      <c r="OS89" s="39"/>
      <c r="OT89" s="39"/>
      <c r="OU89" s="39"/>
      <c r="OV89" s="39"/>
      <c r="OW89" s="39"/>
      <c r="OX89" s="39"/>
      <c r="OY89" s="39"/>
      <c r="OZ89" s="39"/>
      <c r="PE89" s="32"/>
      <c r="PG89" s="33"/>
      <c r="PH89" s="33"/>
      <c r="PI89" s="33"/>
      <c r="PJ89" s="33"/>
      <c r="PK89" s="33"/>
      <c r="PL89" s="33"/>
      <c r="PM89" s="33"/>
      <c r="PN89" s="33"/>
      <c r="PO89" s="33"/>
      <c r="PP89" s="33"/>
      <c r="PQ89" s="33"/>
      <c r="PT89" s="32"/>
      <c r="PV89" s="33"/>
      <c r="PW89" s="33"/>
      <c r="PX89" s="33"/>
      <c r="PY89" s="33"/>
      <c r="PZ89" s="33"/>
      <c r="QA89" s="33"/>
      <c r="QB89" s="33"/>
      <c r="QC89" s="33"/>
      <c r="QD89" s="33"/>
      <c r="QE89" s="33"/>
      <c r="QF89" s="33"/>
      <c r="QI89" s="32"/>
      <c r="QJ89" s="35"/>
      <c r="QK89" s="39"/>
      <c r="QL89" s="39"/>
      <c r="QM89" s="39"/>
      <c r="QN89" s="39"/>
      <c r="QO89" s="39"/>
      <c r="QP89" s="39"/>
      <c r="QQ89" s="39"/>
      <c r="QR89" s="39"/>
      <c r="QS89" s="39"/>
      <c r="QT89" s="39"/>
      <c r="QU89" s="39"/>
      <c r="QX89" s="32"/>
      <c r="QY89" s="35"/>
      <c r="QZ89" s="39"/>
      <c r="RA89" s="39"/>
      <c r="RB89" s="39"/>
      <c r="RC89" s="39"/>
      <c r="RD89" s="39"/>
      <c r="RE89" s="39"/>
      <c r="RF89" s="39"/>
      <c r="RG89" s="39"/>
      <c r="RH89" s="39"/>
      <c r="RI89" s="39"/>
      <c r="RJ89" s="39"/>
      <c r="RM89" s="32"/>
      <c r="RN89" s="35"/>
      <c r="RO89" s="39"/>
      <c r="RP89" s="39"/>
      <c r="RQ89" s="39"/>
      <c r="RR89" s="39"/>
      <c r="RS89" s="39"/>
      <c r="RT89" s="39"/>
      <c r="RU89" s="39"/>
      <c r="RV89" s="39"/>
      <c r="RW89" s="39"/>
      <c r="RX89" s="39"/>
      <c r="RY89" s="39"/>
      <c r="SB89" s="32"/>
      <c r="SC89" s="35"/>
      <c r="SD89" s="39"/>
      <c r="SE89" s="39"/>
      <c r="SF89" s="39"/>
      <c r="SG89" s="39"/>
      <c r="SH89" s="39"/>
      <c r="SI89" s="39"/>
      <c r="SJ89" s="39"/>
      <c r="SK89" s="39"/>
      <c r="SL89" s="39"/>
      <c r="SM89" s="39"/>
      <c r="SN89" s="39"/>
      <c r="SQ89" s="32"/>
      <c r="SR89" s="35"/>
      <c r="SS89" s="39"/>
      <c r="ST89" s="39"/>
      <c r="SU89" s="39"/>
      <c r="SV89" s="39"/>
      <c r="SW89" s="39"/>
      <c r="SX89" s="39"/>
      <c r="SY89" s="39"/>
      <c r="SZ89" s="39"/>
      <c r="TA89" s="39"/>
      <c r="TB89" s="39"/>
      <c r="TC89" s="39"/>
      <c r="TH89" s="32"/>
      <c r="TJ89" s="33"/>
      <c r="TK89" s="33"/>
      <c r="TL89" s="33"/>
      <c r="TM89" s="33"/>
      <c r="TN89" s="33"/>
      <c r="TO89" s="33"/>
      <c r="TP89" s="33"/>
      <c r="TQ89" s="33"/>
      <c r="TR89" s="33"/>
      <c r="TS89" s="33"/>
      <c r="TT89" s="33"/>
      <c r="TW89" s="32"/>
      <c r="TY89" s="33"/>
      <c r="TZ89" s="33"/>
      <c r="UA89" s="33"/>
      <c r="UB89" s="33"/>
      <c r="UC89" s="33"/>
      <c r="UD89" s="33"/>
      <c r="UE89" s="33"/>
      <c r="UF89" s="33"/>
      <c r="UG89" s="33"/>
      <c r="UH89" s="33"/>
      <c r="UI89" s="33"/>
    </row>
    <row r="90" spans="18:556" x14ac:dyDescent="0.25">
      <c r="R90" s="25" t="s">
        <v>26</v>
      </c>
      <c r="S90" s="42">
        <f>AE87/$B$17</f>
        <v>138.1778894472362</v>
      </c>
      <c r="T90" s="35"/>
      <c r="U90" s="35"/>
      <c r="V90" s="35"/>
      <c r="W90" s="35"/>
      <c r="X90" s="35"/>
      <c r="Y90" s="26"/>
      <c r="Z90" s="35"/>
      <c r="AA90" s="36"/>
      <c r="AB90" s="35"/>
      <c r="AC90" s="35"/>
      <c r="AD90" s="35"/>
      <c r="AH90" s="25" t="s">
        <v>26</v>
      </c>
      <c r="AI90" s="42">
        <f>AU87/$B$17</f>
        <v>140.20402010050253</v>
      </c>
      <c r="AJ90" s="35"/>
      <c r="AK90" s="35"/>
      <c r="AL90" s="35"/>
      <c r="AM90" s="35"/>
      <c r="AN90" s="35"/>
      <c r="AO90" s="26"/>
      <c r="AP90" s="35"/>
      <c r="AQ90" s="36"/>
      <c r="AR90" s="35"/>
      <c r="AS90" s="35"/>
      <c r="AT90" s="35"/>
      <c r="AX90" s="25" t="s">
        <v>26</v>
      </c>
      <c r="AY90" s="42">
        <f>BK87/$B$17</f>
        <v>0</v>
      </c>
      <c r="AZ90" s="35"/>
      <c r="BA90" s="35"/>
      <c r="BB90" s="35"/>
      <c r="BC90" s="35"/>
      <c r="BD90" s="35"/>
      <c r="BE90" s="26"/>
      <c r="BF90" s="35"/>
      <c r="BG90" s="36"/>
      <c r="BH90" s="35"/>
      <c r="BI90" s="35"/>
      <c r="BJ90" s="35"/>
      <c r="BN90" s="25" t="s">
        <v>26</v>
      </c>
      <c r="BO90" s="42">
        <f>CA87/$B$17</f>
        <v>0</v>
      </c>
      <c r="BP90" s="35"/>
      <c r="BQ90" s="35"/>
      <c r="BR90" s="35"/>
      <c r="BS90" s="35"/>
      <c r="BT90" s="35"/>
      <c r="BU90" s="26"/>
      <c r="BV90" s="35"/>
      <c r="BW90" s="36"/>
      <c r="BX90" s="35"/>
      <c r="BY90" s="35"/>
      <c r="BZ90" s="35"/>
      <c r="CC90" s="25" t="s">
        <v>26</v>
      </c>
      <c r="CD90" s="42">
        <f>CP87/$B$17</f>
        <v>0</v>
      </c>
      <c r="CE90" s="35"/>
      <c r="CF90" s="35"/>
      <c r="CG90" s="35"/>
      <c r="CH90" s="35"/>
      <c r="CI90" s="35"/>
      <c r="CJ90" s="26"/>
      <c r="CK90" s="35"/>
      <c r="CL90" s="36"/>
      <c r="CM90" s="35"/>
      <c r="CN90" s="35"/>
      <c r="CO90" s="35"/>
      <c r="CR90" s="25" t="s">
        <v>26</v>
      </c>
      <c r="CS90" s="34">
        <f>DE87/$B$17</f>
        <v>278.3819095477387</v>
      </c>
      <c r="CY90" s="26"/>
      <c r="CZ90" s="35"/>
      <c r="DA90" s="36"/>
      <c r="DG90" s="25" t="s">
        <v>26</v>
      </c>
      <c r="DH90" s="42">
        <f>DT87/$B$17</f>
        <v>105.69648241206031</v>
      </c>
      <c r="DI90" s="35"/>
      <c r="DJ90" s="35"/>
      <c r="DK90" s="35"/>
      <c r="DL90" s="35"/>
      <c r="DM90" s="35"/>
      <c r="DN90" s="26"/>
      <c r="DO90" s="35"/>
      <c r="DP90" s="36"/>
      <c r="DQ90" s="35"/>
      <c r="DR90" s="35"/>
      <c r="DS90" s="35"/>
      <c r="DV90" s="25" t="s">
        <v>26</v>
      </c>
      <c r="DW90" s="42">
        <f>EI87/$B$17</f>
        <v>138.53668341708541</v>
      </c>
      <c r="DX90" s="35"/>
      <c r="DY90" s="35"/>
      <c r="DZ90" s="35"/>
      <c r="EA90" s="35"/>
      <c r="EB90" s="35"/>
      <c r="EC90" s="26"/>
      <c r="ED90" s="35"/>
      <c r="EE90" s="36"/>
      <c r="EF90" s="35"/>
      <c r="EG90" s="35"/>
      <c r="EH90" s="35"/>
      <c r="EK90" s="25" t="s">
        <v>26</v>
      </c>
      <c r="EL90" s="42">
        <f>EX87/$B$17</f>
        <v>145.58592964824118</v>
      </c>
      <c r="EM90" s="35"/>
      <c r="EN90" s="35"/>
      <c r="EO90" s="35"/>
      <c r="EP90" s="35"/>
      <c r="EQ90" s="35"/>
      <c r="ER90" s="26"/>
      <c r="ES90" s="35"/>
      <c r="ET90" s="36"/>
      <c r="EU90" s="35"/>
      <c r="EV90" s="35"/>
      <c r="EW90" s="35"/>
      <c r="EZ90" s="25" t="s">
        <v>26</v>
      </c>
      <c r="FA90" s="42">
        <f>FM87/$B$17</f>
        <v>0</v>
      </c>
      <c r="FB90" s="35"/>
      <c r="FC90" s="35"/>
      <c r="FD90" s="35"/>
      <c r="FE90" s="35"/>
      <c r="FF90" s="35"/>
      <c r="FG90" s="26"/>
      <c r="FH90" s="35"/>
      <c r="FI90" s="36"/>
      <c r="FJ90" s="35"/>
      <c r="FK90" s="35"/>
      <c r="FL90" s="35"/>
      <c r="FO90" s="25" t="s">
        <v>26</v>
      </c>
      <c r="FP90" s="42">
        <f>GB87/$B$17</f>
        <v>0</v>
      </c>
      <c r="FQ90" s="35"/>
      <c r="FR90" s="35"/>
      <c r="FS90" s="35"/>
      <c r="FT90" s="35"/>
      <c r="FU90" s="35"/>
      <c r="FV90" s="26"/>
      <c r="FW90" s="35"/>
      <c r="FX90" s="36"/>
      <c r="FY90" s="35"/>
      <c r="FZ90" s="35"/>
      <c r="GA90" s="35"/>
      <c r="GD90" s="25" t="s">
        <v>26</v>
      </c>
      <c r="GE90" s="34">
        <f>GQ87/$B$17</f>
        <v>389.81909547738684</v>
      </c>
      <c r="GK90" s="26"/>
      <c r="GL90" s="35"/>
      <c r="GM90" s="36"/>
      <c r="GT90" s="25" t="s">
        <v>26</v>
      </c>
      <c r="GU90" s="34">
        <f>HG87/$B$17</f>
        <v>668.20100502512571</v>
      </c>
      <c r="HA90" s="26"/>
      <c r="HB90" s="35"/>
      <c r="HC90" s="36"/>
      <c r="HI90" s="25" t="s">
        <v>26</v>
      </c>
      <c r="HJ90" s="42">
        <f>HV87/$B$17</f>
        <v>68.424120603015083</v>
      </c>
      <c r="HK90" s="35"/>
      <c r="HL90" s="35"/>
      <c r="HM90" s="35"/>
      <c r="HN90" s="35"/>
      <c r="HO90" s="35"/>
      <c r="HP90" s="26"/>
      <c r="HQ90" s="35"/>
      <c r="HR90" s="36"/>
      <c r="HS90" s="35"/>
      <c r="HT90" s="35"/>
      <c r="HU90" s="35"/>
      <c r="HY90" s="25" t="s">
        <v>26</v>
      </c>
      <c r="HZ90" s="42">
        <f>IL87/$B$17</f>
        <v>0</v>
      </c>
      <c r="IA90" s="35"/>
      <c r="IB90" s="35"/>
      <c r="IC90" s="35"/>
      <c r="ID90" s="35"/>
      <c r="IE90" s="35"/>
      <c r="IF90" s="26"/>
      <c r="IG90" s="35"/>
      <c r="IH90" s="36"/>
      <c r="II90" s="35"/>
      <c r="IJ90" s="35"/>
      <c r="IK90" s="35"/>
      <c r="IO90" s="25" t="s">
        <v>26</v>
      </c>
      <c r="IP90" s="42">
        <f>JB87/$B$17</f>
        <v>0</v>
      </c>
      <c r="IQ90" s="35"/>
      <c r="IR90" s="35"/>
      <c r="IS90" s="35"/>
      <c r="IT90" s="35"/>
      <c r="IU90" s="35"/>
      <c r="IV90" s="26"/>
      <c r="IW90" s="35"/>
      <c r="IX90" s="36"/>
      <c r="IY90" s="35"/>
      <c r="IZ90" s="35"/>
      <c r="JA90" s="35"/>
      <c r="JE90" s="25" t="s">
        <v>26</v>
      </c>
      <c r="JF90" s="42">
        <f>JR87/$B$17</f>
        <v>0</v>
      </c>
      <c r="JG90" s="35"/>
      <c r="JH90" s="35"/>
      <c r="JI90" s="35"/>
      <c r="JJ90" s="35"/>
      <c r="JK90" s="35"/>
      <c r="JL90" s="26"/>
      <c r="JM90" s="35"/>
      <c r="JN90" s="36"/>
      <c r="JO90" s="35"/>
      <c r="JP90" s="35"/>
      <c r="JQ90" s="35"/>
      <c r="JT90" s="25" t="s">
        <v>26</v>
      </c>
      <c r="JU90" s="42">
        <f>KG87/$B$17</f>
        <v>0</v>
      </c>
      <c r="JV90" s="35"/>
      <c r="JW90" s="35"/>
      <c r="JX90" s="35"/>
      <c r="JY90" s="35"/>
      <c r="JZ90" s="35"/>
      <c r="KA90" s="26"/>
      <c r="KB90" s="35"/>
      <c r="KC90" s="36"/>
      <c r="KD90" s="35"/>
      <c r="KE90" s="35"/>
      <c r="KF90" s="35"/>
      <c r="KI90" s="25" t="s">
        <v>26</v>
      </c>
      <c r="KJ90" s="42">
        <f>KV87/$B$17</f>
        <v>0</v>
      </c>
      <c r="KK90" s="35"/>
      <c r="KL90" s="35"/>
      <c r="KM90" s="35"/>
      <c r="KN90" s="35"/>
      <c r="KO90" s="35"/>
      <c r="KP90" s="26"/>
      <c r="KQ90" s="35"/>
      <c r="KR90" s="36"/>
      <c r="KS90" s="35"/>
      <c r="KT90" s="35"/>
      <c r="KU90" s="35"/>
      <c r="KX90" s="25" t="s">
        <v>26</v>
      </c>
      <c r="KY90" s="34">
        <f>LK87/$B$17</f>
        <v>68.424120603015083</v>
      </c>
      <c r="LE90" s="26"/>
      <c r="LF90" s="35"/>
      <c r="LG90" s="36"/>
      <c r="LN90" s="25" t="s">
        <v>26</v>
      </c>
      <c r="LO90" s="34">
        <f>MA87/$B$17</f>
        <v>736.62512562814072</v>
      </c>
      <c r="LU90" s="26"/>
      <c r="LV90" s="35"/>
      <c r="LW90" s="36"/>
      <c r="MC90" s="25" t="s">
        <v>26</v>
      </c>
      <c r="MD90" s="42">
        <f>MP87/$B$17</f>
        <v>0</v>
      </c>
      <c r="ME90" s="35"/>
      <c r="MF90" s="35"/>
      <c r="MG90" s="35"/>
      <c r="MH90" s="35"/>
      <c r="MI90" s="35"/>
      <c r="MJ90" s="26"/>
      <c r="MK90" s="35"/>
      <c r="ML90" s="36"/>
      <c r="MM90" s="35"/>
      <c r="MN90" s="35"/>
      <c r="MO90" s="35"/>
      <c r="MS90" s="25" t="s">
        <v>26</v>
      </c>
      <c r="MT90" s="42">
        <f>NF87/$B$17</f>
        <v>0</v>
      </c>
      <c r="MU90" s="35"/>
      <c r="MV90" s="35"/>
      <c r="MW90" s="35"/>
      <c r="MX90" s="35"/>
      <c r="MY90" s="35"/>
      <c r="MZ90" s="26"/>
      <c r="NA90" s="35"/>
      <c r="NB90" s="36"/>
      <c r="NC90" s="35"/>
      <c r="ND90" s="35"/>
      <c r="NE90" s="35"/>
      <c r="NI90" s="25" t="s">
        <v>26</v>
      </c>
      <c r="NJ90" s="42">
        <f>NV87/$B$17</f>
        <v>0</v>
      </c>
      <c r="NK90" s="35"/>
      <c r="NL90" s="35"/>
      <c r="NM90" s="35"/>
      <c r="NN90" s="35"/>
      <c r="NO90" s="35"/>
      <c r="NP90" s="26"/>
      <c r="NQ90" s="35"/>
      <c r="NR90" s="36"/>
      <c r="NS90" s="35"/>
      <c r="NT90" s="35"/>
      <c r="NU90" s="35"/>
      <c r="NY90" s="25" t="s">
        <v>26</v>
      </c>
      <c r="NZ90" s="42">
        <f>OL87/$B$17</f>
        <v>0</v>
      </c>
      <c r="OA90" s="35"/>
      <c r="OB90" s="35"/>
      <c r="OC90" s="35"/>
      <c r="OD90" s="35"/>
      <c r="OE90" s="35"/>
      <c r="OF90" s="26"/>
      <c r="OG90" s="35"/>
      <c r="OH90" s="36"/>
      <c r="OI90" s="35"/>
      <c r="OJ90" s="35"/>
      <c r="OK90" s="35"/>
      <c r="ON90" s="25" t="s">
        <v>26</v>
      </c>
      <c r="OO90" s="42">
        <f>PA87/$B$17</f>
        <v>0</v>
      </c>
      <c r="OP90" s="35"/>
      <c r="OQ90" s="35"/>
      <c r="OR90" s="35"/>
      <c r="OS90" s="35"/>
      <c r="OT90" s="35"/>
      <c r="OU90" s="26"/>
      <c r="OV90" s="35"/>
      <c r="OW90" s="36"/>
      <c r="OX90" s="35"/>
      <c r="OY90" s="35"/>
      <c r="OZ90" s="35"/>
      <c r="PE90" s="25" t="s">
        <v>26</v>
      </c>
      <c r="PF90" s="34">
        <f>PR87/$B$17</f>
        <v>0</v>
      </c>
      <c r="PL90" s="26"/>
      <c r="PM90" s="35"/>
      <c r="PN90" s="36"/>
      <c r="PT90" s="25" t="s">
        <v>26</v>
      </c>
      <c r="PU90" s="34">
        <f>QG87/$B$17</f>
        <v>736.62512562814072</v>
      </c>
      <c r="QA90" s="26"/>
      <c r="QB90" s="35"/>
      <c r="QC90" s="36"/>
      <c r="QI90" s="25" t="s">
        <v>26</v>
      </c>
      <c r="QJ90" s="42">
        <f>QV87/$B$17</f>
        <v>0</v>
      </c>
      <c r="QK90" s="35"/>
      <c r="QL90" s="35"/>
      <c r="QM90" s="35"/>
      <c r="QN90" s="35"/>
      <c r="QO90" s="35"/>
      <c r="QP90" s="26"/>
      <c r="QQ90" s="35"/>
      <c r="QR90" s="36"/>
      <c r="QS90" s="35"/>
      <c r="QT90" s="35"/>
      <c r="QU90" s="35"/>
      <c r="QX90" s="25" t="s">
        <v>26</v>
      </c>
      <c r="QY90" s="42">
        <f>RK87/$B$17</f>
        <v>0</v>
      </c>
      <c r="QZ90" s="35"/>
      <c r="RA90" s="35"/>
      <c r="RB90" s="35"/>
      <c r="RC90" s="35"/>
      <c r="RD90" s="35"/>
      <c r="RE90" s="26"/>
      <c r="RF90" s="35"/>
      <c r="RG90" s="36"/>
      <c r="RH90" s="35"/>
      <c r="RI90" s="35"/>
      <c r="RJ90" s="35"/>
      <c r="RM90" s="25" t="s">
        <v>26</v>
      </c>
      <c r="RN90" s="42">
        <f>RZ87/$B$17</f>
        <v>0</v>
      </c>
      <c r="RO90" s="35"/>
      <c r="RP90" s="35"/>
      <c r="RQ90" s="35"/>
      <c r="RR90" s="35"/>
      <c r="RS90" s="35"/>
      <c r="RT90" s="26"/>
      <c r="RU90" s="35"/>
      <c r="RV90" s="36"/>
      <c r="RW90" s="35"/>
      <c r="RX90" s="35"/>
      <c r="RY90" s="35"/>
      <c r="SB90" s="25" t="s">
        <v>26</v>
      </c>
      <c r="SC90" s="42">
        <f>SO87/$B$17</f>
        <v>0</v>
      </c>
      <c r="SD90" s="35"/>
      <c r="SE90" s="35"/>
      <c r="SF90" s="35"/>
      <c r="SG90" s="35"/>
      <c r="SH90" s="35"/>
      <c r="SI90" s="26"/>
      <c r="SJ90" s="35"/>
      <c r="SK90" s="36"/>
      <c r="SL90" s="35"/>
      <c r="SM90" s="35"/>
      <c r="SN90" s="35"/>
      <c r="SQ90" s="25" t="s">
        <v>26</v>
      </c>
      <c r="SR90" s="42">
        <f>TD87/$B$17</f>
        <v>0</v>
      </c>
      <c r="SS90" s="35"/>
      <c r="ST90" s="35"/>
      <c r="SU90" s="35"/>
      <c r="SV90" s="35"/>
      <c r="SW90" s="35"/>
      <c r="SX90" s="26"/>
      <c r="SY90" s="35"/>
      <c r="SZ90" s="36"/>
      <c r="TA90" s="35"/>
      <c r="TB90" s="35"/>
      <c r="TC90" s="35"/>
      <c r="TH90" s="25" t="s">
        <v>26</v>
      </c>
      <c r="TI90" s="34">
        <f>TU87/$B$17</f>
        <v>0</v>
      </c>
      <c r="TO90" s="26"/>
      <c r="TP90" s="35"/>
      <c r="TQ90" s="36"/>
      <c r="TW90" s="25" t="s">
        <v>26</v>
      </c>
      <c r="TX90" s="34">
        <f>UJ87/$B$17</f>
        <v>736.62512562814072</v>
      </c>
      <c r="UD90" s="26"/>
      <c r="UE90" s="35"/>
      <c r="UF90" s="36"/>
    </row>
    <row r="91" spans="18:556" x14ac:dyDescent="0.25">
      <c r="R91" s="25"/>
      <c r="S91" s="37">
        <f>AE88-1</f>
        <v>-8.3149453011221786E-2</v>
      </c>
      <c r="T91" s="35"/>
      <c r="U91" s="35"/>
      <c r="V91" s="35"/>
      <c r="W91" s="35"/>
      <c r="X91" s="35"/>
      <c r="Y91" s="35"/>
      <c r="Z91" s="35"/>
      <c r="AA91" s="36"/>
      <c r="AB91" s="35"/>
      <c r="AC91" s="35"/>
      <c r="AD91" s="35"/>
      <c r="AH91" s="25"/>
      <c r="AI91" s="37">
        <f>AU88-1</f>
        <v>-0.11601028293298365</v>
      </c>
      <c r="AJ91" s="35"/>
      <c r="AK91" s="35"/>
      <c r="AL91" s="35"/>
      <c r="AM91" s="35"/>
      <c r="AN91" s="35"/>
      <c r="AO91" s="35"/>
      <c r="AP91" s="35"/>
      <c r="AQ91" s="36"/>
      <c r="AR91" s="35"/>
      <c r="AS91" s="35"/>
      <c r="AT91" s="35"/>
      <c r="AX91" s="25"/>
      <c r="AY91" s="37" t="e">
        <f>BK88-1</f>
        <v>#DIV/0!</v>
      </c>
      <c r="AZ91" s="35"/>
      <c r="BA91" s="35"/>
      <c r="BB91" s="35"/>
      <c r="BC91" s="35"/>
      <c r="BD91" s="35"/>
      <c r="BE91" s="35"/>
      <c r="BF91" s="35"/>
      <c r="BG91" s="36"/>
      <c r="BH91" s="35"/>
      <c r="BI91" s="35"/>
      <c r="BJ91" s="35"/>
      <c r="BN91" s="25"/>
      <c r="BO91" s="37" t="e">
        <f>CA88-1</f>
        <v>#DIV/0!</v>
      </c>
      <c r="BP91" s="35"/>
      <c r="BQ91" s="35"/>
      <c r="BR91" s="35"/>
      <c r="BS91" s="35"/>
      <c r="BT91" s="35"/>
      <c r="BU91" s="35"/>
      <c r="BV91" s="35"/>
      <c r="BW91" s="36"/>
      <c r="BX91" s="35"/>
      <c r="BY91" s="35"/>
      <c r="BZ91" s="35"/>
      <c r="CC91" s="25"/>
      <c r="CD91" s="37" t="e">
        <f>CP88-1</f>
        <v>#DIV/0!</v>
      </c>
      <c r="CE91" s="35"/>
      <c r="CF91" s="35"/>
      <c r="CG91" s="35"/>
      <c r="CH91" s="35"/>
      <c r="CI91" s="35"/>
      <c r="CJ91" s="35"/>
      <c r="CK91" s="35"/>
      <c r="CL91" s="36"/>
      <c r="CM91" s="35"/>
      <c r="CN91" s="35"/>
      <c r="CO91" s="35"/>
      <c r="CR91" s="25"/>
      <c r="CS91" s="37">
        <f>DE88-1</f>
        <v>-9.9699452493425156E-2</v>
      </c>
      <c r="CY91" s="35"/>
      <c r="CZ91" s="35"/>
      <c r="DA91" s="36"/>
      <c r="DG91" s="25"/>
      <c r="DH91" s="37">
        <f>DT88-1</f>
        <v>-9.5948791457477589E-2</v>
      </c>
      <c r="DI91" s="35"/>
      <c r="DJ91" s="35"/>
      <c r="DK91" s="35"/>
      <c r="DL91" s="35"/>
      <c r="DM91" s="35"/>
      <c r="DN91" s="35"/>
      <c r="DO91" s="35"/>
      <c r="DP91" s="36"/>
      <c r="DQ91" s="35"/>
      <c r="DR91" s="35"/>
      <c r="DS91" s="35"/>
      <c r="DV91" s="25"/>
      <c r="DW91" s="37">
        <f>EI88-1</f>
        <v>-0.19205832317692451</v>
      </c>
      <c r="DX91" s="35"/>
      <c r="DY91" s="35"/>
      <c r="DZ91" s="35"/>
      <c r="EA91" s="35"/>
      <c r="EB91" s="35"/>
      <c r="EC91" s="35"/>
      <c r="ED91" s="35"/>
      <c r="EE91" s="36"/>
      <c r="EF91" s="35"/>
      <c r="EG91" s="35"/>
      <c r="EH91" s="35"/>
      <c r="EK91" s="25"/>
      <c r="EL91" s="37">
        <f>EX88-1</f>
        <v>-6.9582485022467333E-2</v>
      </c>
      <c r="EM91" s="35"/>
      <c r="EN91" s="35"/>
      <c r="EO91" s="35"/>
      <c r="EP91" s="35"/>
      <c r="EQ91" s="35"/>
      <c r="ER91" s="35"/>
      <c r="ES91" s="35"/>
      <c r="ET91" s="36"/>
      <c r="EU91" s="35"/>
      <c r="EV91" s="35"/>
      <c r="EW91" s="35"/>
      <c r="EZ91" s="25"/>
      <c r="FA91" s="37" t="e">
        <f>FM88-1</f>
        <v>#DIV/0!</v>
      </c>
      <c r="FB91" s="35"/>
      <c r="FC91" s="35"/>
      <c r="FD91" s="35"/>
      <c r="FE91" s="35"/>
      <c r="FF91" s="35"/>
      <c r="FG91" s="35"/>
      <c r="FH91" s="35"/>
      <c r="FI91" s="36"/>
      <c r="FJ91" s="35"/>
      <c r="FK91" s="35"/>
      <c r="FL91" s="35"/>
      <c r="FO91" s="25"/>
      <c r="FP91" s="37" t="e">
        <f>GB88-1</f>
        <v>#DIV/0!</v>
      </c>
      <c r="FQ91" s="35"/>
      <c r="FR91" s="35"/>
      <c r="FS91" s="35"/>
      <c r="FT91" s="35"/>
      <c r="FU91" s="35"/>
      <c r="FV91" s="35"/>
      <c r="FW91" s="35"/>
      <c r="FX91" s="36"/>
      <c r="FY91" s="35"/>
      <c r="FZ91" s="35"/>
      <c r="GA91" s="35"/>
      <c r="GD91" s="25"/>
      <c r="GE91" s="37">
        <f>GQ88-1</f>
        <v>-0.12025784313142174</v>
      </c>
      <c r="GK91" s="35"/>
      <c r="GL91" s="35"/>
      <c r="GM91" s="36"/>
      <c r="GT91" s="25"/>
      <c r="GU91" s="37">
        <f>HG88-1</f>
        <v>-0.11169292928065833</v>
      </c>
      <c r="HA91" s="35"/>
      <c r="HB91" s="35"/>
      <c r="HC91" s="36"/>
      <c r="HI91" s="25"/>
      <c r="HJ91" s="37">
        <f>HV88-1</f>
        <v>0.203730538174554</v>
      </c>
      <c r="HK91" s="35"/>
      <c r="HL91" s="35"/>
      <c r="HM91" s="35"/>
      <c r="HN91" s="35"/>
      <c r="HO91" s="35"/>
      <c r="HP91" s="35"/>
      <c r="HQ91" s="35"/>
      <c r="HR91" s="36"/>
      <c r="HS91" s="35"/>
      <c r="HT91" s="35"/>
      <c r="HU91" s="35"/>
      <c r="HY91" s="25"/>
      <c r="HZ91" s="37" t="e">
        <f>IL88-1</f>
        <v>#DIV/0!</v>
      </c>
      <c r="IA91" s="35"/>
      <c r="IB91" s="35"/>
      <c r="IC91" s="35"/>
      <c r="ID91" s="35"/>
      <c r="IE91" s="35"/>
      <c r="IF91" s="35"/>
      <c r="IG91" s="35"/>
      <c r="IH91" s="36"/>
      <c r="II91" s="35"/>
      <c r="IJ91" s="35"/>
      <c r="IK91" s="35"/>
      <c r="IO91" s="25"/>
      <c r="IP91" s="37" t="e">
        <f>JB88-1</f>
        <v>#DIV/0!</v>
      </c>
      <c r="IQ91" s="35"/>
      <c r="IR91" s="35"/>
      <c r="IS91" s="35"/>
      <c r="IT91" s="35"/>
      <c r="IU91" s="35"/>
      <c r="IV91" s="35"/>
      <c r="IW91" s="35"/>
      <c r="IX91" s="36"/>
      <c r="IY91" s="35"/>
      <c r="IZ91" s="35"/>
      <c r="JA91" s="35"/>
      <c r="JE91" s="25"/>
      <c r="JF91" s="37" t="e">
        <f>JR88-1</f>
        <v>#DIV/0!</v>
      </c>
      <c r="JG91" s="35"/>
      <c r="JH91" s="35"/>
      <c r="JI91" s="35"/>
      <c r="JJ91" s="35"/>
      <c r="JK91" s="35"/>
      <c r="JL91" s="35"/>
      <c r="JM91" s="35"/>
      <c r="JN91" s="36"/>
      <c r="JO91" s="35"/>
      <c r="JP91" s="35"/>
      <c r="JQ91" s="35"/>
      <c r="JT91" s="25"/>
      <c r="JU91" s="37" t="e">
        <f>KG88-1</f>
        <v>#DIV/0!</v>
      </c>
      <c r="JV91" s="35"/>
      <c r="JW91" s="35"/>
      <c r="JX91" s="35"/>
      <c r="JY91" s="35"/>
      <c r="JZ91" s="35"/>
      <c r="KA91" s="35"/>
      <c r="KB91" s="35"/>
      <c r="KC91" s="36"/>
      <c r="KD91" s="35"/>
      <c r="KE91" s="35"/>
      <c r="KF91" s="35"/>
      <c r="KI91" s="25"/>
      <c r="KJ91" s="37" t="e">
        <f>KV88-1</f>
        <v>#DIV/0!</v>
      </c>
      <c r="KK91" s="35"/>
      <c r="KL91" s="35"/>
      <c r="KM91" s="35"/>
      <c r="KN91" s="35"/>
      <c r="KO91" s="35"/>
      <c r="KP91" s="35"/>
      <c r="KQ91" s="35"/>
      <c r="KR91" s="36"/>
      <c r="KS91" s="35"/>
      <c r="KT91" s="35"/>
      <c r="KU91" s="35"/>
      <c r="KX91" s="25"/>
      <c r="KY91" s="37">
        <f>LK88-1</f>
        <v>0.20373053817455422</v>
      </c>
      <c r="LE91" s="35"/>
      <c r="LF91" s="35"/>
      <c r="LG91" s="36"/>
      <c r="LN91" s="25"/>
      <c r="LO91" s="37">
        <f>MA88-1</f>
        <v>-8.2393666158493306E-2</v>
      </c>
      <c r="LU91" s="35"/>
      <c r="LV91" s="35"/>
      <c r="LW91" s="36"/>
      <c r="MC91" s="25"/>
      <c r="MD91" s="37" t="e">
        <f>MP88-1</f>
        <v>#DIV/0!</v>
      </c>
      <c r="ME91" s="35"/>
      <c r="MF91" s="35"/>
      <c r="MG91" s="35"/>
      <c r="MH91" s="35"/>
      <c r="MI91" s="35"/>
      <c r="MJ91" s="35"/>
      <c r="MK91" s="35"/>
      <c r="ML91" s="36"/>
      <c r="MM91" s="35"/>
      <c r="MN91" s="35"/>
      <c r="MO91" s="35"/>
      <c r="MS91" s="25"/>
      <c r="MT91" s="37" t="e">
        <f>NF88-1</f>
        <v>#DIV/0!</v>
      </c>
      <c r="MU91" s="35"/>
      <c r="MV91" s="35"/>
      <c r="MW91" s="35"/>
      <c r="MX91" s="35"/>
      <c r="MY91" s="35"/>
      <c r="MZ91" s="35"/>
      <c r="NA91" s="35"/>
      <c r="NB91" s="36"/>
      <c r="NC91" s="35"/>
      <c r="ND91" s="35"/>
      <c r="NE91" s="35"/>
      <c r="NI91" s="25"/>
      <c r="NJ91" s="37" t="e">
        <f>NV88-1</f>
        <v>#DIV/0!</v>
      </c>
      <c r="NK91" s="35"/>
      <c r="NL91" s="35"/>
      <c r="NM91" s="35"/>
      <c r="NN91" s="35"/>
      <c r="NO91" s="35"/>
      <c r="NP91" s="35"/>
      <c r="NQ91" s="35"/>
      <c r="NR91" s="36"/>
      <c r="NS91" s="35"/>
      <c r="NT91" s="35"/>
      <c r="NU91" s="35"/>
      <c r="NY91" s="25"/>
      <c r="NZ91" s="37" t="e">
        <f>OL88-1</f>
        <v>#DIV/0!</v>
      </c>
      <c r="OA91" s="35"/>
      <c r="OB91" s="35"/>
      <c r="OC91" s="35"/>
      <c r="OD91" s="35"/>
      <c r="OE91" s="35"/>
      <c r="OF91" s="35"/>
      <c r="OG91" s="35"/>
      <c r="OH91" s="36"/>
      <c r="OI91" s="35"/>
      <c r="OJ91" s="35"/>
      <c r="OK91" s="35"/>
      <c r="ON91" s="25"/>
      <c r="OO91" s="37" t="e">
        <f>PA88-1</f>
        <v>#DIV/0!</v>
      </c>
      <c r="OP91" s="35"/>
      <c r="OQ91" s="35"/>
      <c r="OR91" s="35"/>
      <c r="OS91" s="35"/>
      <c r="OT91" s="35"/>
      <c r="OU91" s="35"/>
      <c r="OV91" s="35"/>
      <c r="OW91" s="36"/>
      <c r="OX91" s="35"/>
      <c r="OY91" s="35"/>
      <c r="OZ91" s="35"/>
      <c r="PE91" s="25"/>
      <c r="PF91" s="37" t="e">
        <f>PR88-1</f>
        <v>#DIV/0!</v>
      </c>
      <c r="PL91" s="35"/>
      <c r="PM91" s="35"/>
      <c r="PN91" s="36"/>
      <c r="PT91" s="25"/>
      <c r="PU91" s="37">
        <f>QG88-1</f>
        <v>-3.4812327298574419E-2</v>
      </c>
      <c r="QA91" s="35"/>
      <c r="QB91" s="35"/>
      <c r="QC91" s="36"/>
      <c r="QI91" s="25"/>
      <c r="QJ91" s="37" t="e">
        <f>QV88-1</f>
        <v>#DIV/0!</v>
      </c>
      <c r="QK91" s="35"/>
      <c r="QL91" s="35"/>
      <c r="QM91" s="35"/>
      <c r="QN91" s="35"/>
      <c r="QO91" s="35"/>
      <c r="QP91" s="35"/>
      <c r="QQ91" s="35"/>
      <c r="QR91" s="36"/>
      <c r="QS91" s="35"/>
      <c r="QT91" s="35"/>
      <c r="QU91" s="35"/>
      <c r="QX91" s="25"/>
      <c r="QY91" s="37" t="e">
        <f>RK88-1</f>
        <v>#DIV/0!</v>
      </c>
      <c r="QZ91" s="35"/>
      <c r="RA91" s="35"/>
      <c r="RB91" s="35"/>
      <c r="RC91" s="35"/>
      <c r="RD91" s="35"/>
      <c r="RE91" s="35"/>
      <c r="RF91" s="35"/>
      <c r="RG91" s="36"/>
      <c r="RH91" s="35"/>
      <c r="RI91" s="35"/>
      <c r="RJ91" s="35"/>
      <c r="RM91" s="25"/>
      <c r="RN91" s="37" t="e">
        <f>RZ88-1</f>
        <v>#DIV/0!</v>
      </c>
      <c r="RO91" s="35"/>
      <c r="RP91" s="35"/>
      <c r="RQ91" s="35"/>
      <c r="RR91" s="35"/>
      <c r="RS91" s="35"/>
      <c r="RT91" s="35"/>
      <c r="RU91" s="35"/>
      <c r="RV91" s="36"/>
      <c r="RW91" s="35"/>
      <c r="RX91" s="35"/>
      <c r="RY91" s="35"/>
      <c r="SB91" s="25"/>
      <c r="SC91" s="37" t="e">
        <f>SO88-1</f>
        <v>#DIV/0!</v>
      </c>
      <c r="SD91" s="35"/>
      <c r="SE91" s="35"/>
      <c r="SF91" s="35"/>
      <c r="SG91" s="35"/>
      <c r="SH91" s="35"/>
      <c r="SI91" s="35"/>
      <c r="SJ91" s="35"/>
      <c r="SK91" s="36"/>
      <c r="SL91" s="35"/>
      <c r="SM91" s="35"/>
      <c r="SN91" s="35"/>
      <c r="SQ91" s="25"/>
      <c r="SR91" s="37" t="e">
        <f>TD88-1</f>
        <v>#DIV/0!</v>
      </c>
      <c r="SS91" s="35"/>
      <c r="ST91" s="35"/>
      <c r="SU91" s="35"/>
      <c r="SV91" s="35"/>
      <c r="SW91" s="35"/>
      <c r="SX91" s="35"/>
      <c r="SY91" s="35"/>
      <c r="SZ91" s="36"/>
      <c r="TA91" s="35"/>
      <c r="TB91" s="35"/>
      <c r="TC91" s="35"/>
      <c r="TH91" s="25"/>
      <c r="TI91" s="37" t="e">
        <f>TU88-1</f>
        <v>#DIV/0!</v>
      </c>
      <c r="TO91" s="35"/>
      <c r="TP91" s="35"/>
      <c r="TQ91" s="36"/>
      <c r="TW91" s="25"/>
      <c r="TX91" s="37">
        <f>UJ88-1</f>
        <v>-3.4812327298574419E-2</v>
      </c>
      <c r="UD91" s="35"/>
      <c r="UE91" s="35"/>
      <c r="UF91" s="36"/>
    </row>
    <row r="92" spans="18:556" x14ac:dyDescent="0.25">
      <c r="R92" s="1">
        <v>41642</v>
      </c>
      <c r="S92" s="2"/>
      <c r="T92" s="2"/>
      <c r="U92" s="2"/>
      <c r="V92" s="2"/>
      <c r="W92" s="2"/>
      <c r="AH92" s="1">
        <v>41643</v>
      </c>
      <c r="AI92" s="2"/>
      <c r="AJ92" s="2"/>
      <c r="AK92" s="2"/>
      <c r="AL92" s="2"/>
      <c r="AM92" s="2"/>
      <c r="AX92" s="1">
        <v>41612</v>
      </c>
      <c r="AY92" s="2"/>
      <c r="AZ92" s="2"/>
      <c r="BA92" s="2"/>
      <c r="BB92" s="2"/>
      <c r="BC92" s="2"/>
      <c r="BN92" s="1">
        <v>41613</v>
      </c>
      <c r="BO92" s="2"/>
      <c r="BP92" s="2"/>
      <c r="BQ92" s="2"/>
      <c r="BR92" s="2"/>
      <c r="BS92" s="2"/>
      <c r="CC92" s="1">
        <v>41614</v>
      </c>
      <c r="CD92" s="2"/>
      <c r="CE92" s="2"/>
      <c r="CF92" s="2"/>
      <c r="CG92" s="2"/>
      <c r="CH92" s="2"/>
      <c r="CR92" s="1" t="s">
        <v>56</v>
      </c>
      <c r="CS92" s="2"/>
      <c r="CT92" s="2"/>
      <c r="CU92" s="2"/>
      <c r="CV92" s="2"/>
      <c r="CW92" s="2"/>
      <c r="DG92" s="1">
        <v>41647</v>
      </c>
      <c r="DH92" s="2"/>
      <c r="DI92" s="2"/>
      <c r="DJ92" s="2"/>
      <c r="DK92" s="2"/>
      <c r="DL92" s="2"/>
      <c r="DV92" s="1">
        <v>41648</v>
      </c>
      <c r="DW92" s="2"/>
      <c r="DX92" s="2"/>
      <c r="DY92" s="2"/>
      <c r="DZ92" s="2"/>
      <c r="EA92" s="2"/>
      <c r="EK92" s="1">
        <v>41649</v>
      </c>
      <c r="EL92" s="2"/>
      <c r="EM92" s="2"/>
      <c r="EN92" s="2"/>
      <c r="EO92" s="2"/>
      <c r="EP92" s="2"/>
      <c r="EZ92" s="1">
        <v>41650</v>
      </c>
      <c r="FA92" s="2"/>
      <c r="FB92" s="2"/>
      <c r="FC92" s="2"/>
      <c r="FD92" s="2"/>
      <c r="FE92" s="2"/>
      <c r="FO92" s="1">
        <v>41621</v>
      </c>
      <c r="FP92" s="2"/>
      <c r="FQ92" s="2"/>
      <c r="FR92" s="2"/>
      <c r="FS92" s="2"/>
      <c r="FT92" s="2"/>
      <c r="GD92" s="1" t="s">
        <v>60</v>
      </c>
      <c r="GE92" s="2"/>
      <c r="GF92" s="2"/>
      <c r="GG92" s="2"/>
      <c r="GH92" s="2"/>
      <c r="GI92" s="2"/>
      <c r="GT92" s="1" t="s">
        <v>57</v>
      </c>
      <c r="GU92" s="2"/>
      <c r="GV92" s="2"/>
      <c r="GW92" s="2"/>
      <c r="GX92" s="2"/>
      <c r="GY92" s="2"/>
      <c r="HI92" s="1">
        <v>41652</v>
      </c>
      <c r="HJ92" s="2"/>
      <c r="HK92" s="2"/>
      <c r="HL92" s="2"/>
      <c r="HM92" s="2"/>
      <c r="HN92" s="2"/>
      <c r="HY92" s="1">
        <v>41653</v>
      </c>
      <c r="HZ92" s="2"/>
      <c r="IA92" s="2"/>
      <c r="IB92" s="2"/>
      <c r="IC92" s="2"/>
      <c r="ID92" s="2"/>
      <c r="IO92" s="1">
        <v>41654</v>
      </c>
      <c r="IP92" s="2"/>
      <c r="IQ92" s="2"/>
      <c r="IR92" s="2"/>
      <c r="IS92" s="2"/>
      <c r="IT92" s="2"/>
      <c r="JE92" s="1">
        <v>41655</v>
      </c>
      <c r="JF92" s="2"/>
      <c r="JG92" s="2"/>
      <c r="JH92" s="2"/>
      <c r="JI92" s="2"/>
      <c r="JJ92" s="2"/>
      <c r="JT92" s="1">
        <v>41656</v>
      </c>
      <c r="JU92" s="2"/>
      <c r="JV92" s="2"/>
      <c r="JW92" s="2"/>
      <c r="JX92" s="2"/>
      <c r="JY92" s="2"/>
      <c r="KI92" s="1">
        <v>41628</v>
      </c>
      <c r="KJ92" s="2"/>
      <c r="KK92" s="2"/>
      <c r="KL92" s="2"/>
      <c r="KM92" s="2"/>
      <c r="KN92" s="2"/>
      <c r="KX92" s="1" t="s">
        <v>58</v>
      </c>
      <c r="KY92" s="2"/>
      <c r="KZ92" s="2"/>
      <c r="LA92" s="2"/>
      <c r="LB92" s="2"/>
      <c r="LC92" s="2"/>
      <c r="LN92" s="1" t="s">
        <v>59</v>
      </c>
      <c r="LO92" s="2"/>
      <c r="LP92" s="2"/>
      <c r="LQ92" s="2"/>
      <c r="LR92" s="2"/>
      <c r="LS92" s="2"/>
      <c r="MC92" s="1">
        <v>41659</v>
      </c>
      <c r="MD92" s="2"/>
      <c r="ME92" s="2"/>
      <c r="MF92" s="2"/>
      <c r="MG92" s="2"/>
      <c r="MH92" s="2"/>
      <c r="MS92" s="1">
        <v>41660</v>
      </c>
      <c r="MT92" s="2"/>
      <c r="MU92" s="2"/>
      <c r="MV92" s="2"/>
      <c r="MW92" s="2"/>
      <c r="MX92" s="2"/>
      <c r="NI92" s="1">
        <v>41661</v>
      </c>
      <c r="NJ92" s="2"/>
      <c r="NK92" s="2"/>
      <c r="NL92" s="2"/>
      <c r="NM92" s="2"/>
      <c r="NN92" s="2"/>
      <c r="NY92" s="1">
        <v>41662</v>
      </c>
      <c r="NZ92" s="2"/>
      <c r="OA92" s="2"/>
      <c r="OB92" s="2"/>
      <c r="OC92" s="2"/>
      <c r="OD92" s="2"/>
      <c r="ON92" s="1">
        <v>41663</v>
      </c>
      <c r="OO92" s="2"/>
      <c r="OP92" s="2"/>
      <c r="OQ92" s="2"/>
      <c r="OR92" s="2"/>
      <c r="OS92" s="2"/>
      <c r="PE92" s="1" t="s">
        <v>61</v>
      </c>
      <c r="PF92" s="2"/>
      <c r="PG92" s="2"/>
      <c r="PH92" s="2"/>
      <c r="PI92" s="2"/>
      <c r="PJ92" s="2"/>
      <c r="PT92" s="1" t="s">
        <v>62</v>
      </c>
      <c r="PU92" s="2"/>
      <c r="PV92" s="2"/>
      <c r="PW92" s="2"/>
      <c r="PX92" s="2"/>
      <c r="PY92" s="2"/>
      <c r="QI92" s="1">
        <v>41666</v>
      </c>
      <c r="QJ92" s="2"/>
      <c r="QK92" s="2"/>
      <c r="QL92" s="2"/>
      <c r="QM92" s="2"/>
      <c r="QN92" s="2"/>
      <c r="QX92" s="1">
        <v>41667</v>
      </c>
      <c r="QY92" s="2"/>
      <c r="QZ92" s="2"/>
      <c r="RA92" s="2"/>
      <c r="RB92" s="2"/>
      <c r="RC92" s="2"/>
      <c r="RM92" s="1">
        <v>41668</v>
      </c>
      <c r="RN92" s="2"/>
      <c r="RO92" s="2"/>
      <c r="RP92" s="2"/>
      <c r="RQ92" s="2"/>
      <c r="RR92" s="2"/>
      <c r="SB92" s="1">
        <v>41669</v>
      </c>
      <c r="SC92" s="2"/>
      <c r="SD92" s="2"/>
      <c r="SE92" s="2"/>
      <c r="SF92" s="2"/>
      <c r="SG92" s="2"/>
      <c r="SQ92" s="1">
        <v>41670</v>
      </c>
      <c r="SR92" s="2"/>
      <c r="SS92" s="2"/>
      <c r="ST92" s="2"/>
      <c r="SU92" s="2"/>
      <c r="SV92" s="2"/>
      <c r="TH92" s="1" t="s">
        <v>63</v>
      </c>
      <c r="TI92" s="2"/>
      <c r="TJ92" s="2"/>
      <c r="TK92" s="2"/>
      <c r="TL92" s="2"/>
      <c r="TM92" s="2"/>
      <c r="TW92" s="1" t="s">
        <v>64</v>
      </c>
      <c r="TX92" s="2"/>
      <c r="TY92" s="2"/>
      <c r="TZ92" s="2"/>
      <c r="UA92" s="2"/>
      <c r="UB92" s="2"/>
    </row>
    <row r="93" spans="18:556" ht="15.75" thickBot="1" x14ac:dyDescent="0.3">
      <c r="R93" s="2"/>
      <c r="S93" s="2"/>
      <c r="T93" t="s">
        <v>1</v>
      </c>
      <c r="V93" s="3" t="s">
        <v>2</v>
      </c>
      <c r="W93" s="3"/>
      <c r="X93" s="3"/>
      <c r="Y93" s="3"/>
      <c r="Z93" t="s">
        <v>2</v>
      </c>
      <c r="AB93" t="s">
        <v>1</v>
      </c>
      <c r="AD93" t="s">
        <v>2</v>
      </c>
      <c r="AH93" s="2"/>
      <c r="AI93" s="2"/>
      <c r="AJ93" t="s">
        <v>1</v>
      </c>
      <c r="AL93" s="3" t="s">
        <v>2</v>
      </c>
      <c r="AM93" s="3"/>
      <c r="AN93" s="3"/>
      <c r="AO93" s="3"/>
      <c r="AP93" t="s">
        <v>2</v>
      </c>
      <c r="AR93" t="s">
        <v>1</v>
      </c>
      <c r="AT93" t="s">
        <v>2</v>
      </c>
      <c r="AX93" s="2"/>
      <c r="AY93" s="2"/>
      <c r="AZ93" t="s">
        <v>1</v>
      </c>
      <c r="BB93" s="3" t="s">
        <v>2</v>
      </c>
      <c r="BC93" s="3"/>
      <c r="BD93" s="3"/>
      <c r="BE93" s="3"/>
      <c r="BF93" t="s">
        <v>2</v>
      </c>
      <c r="BH93" t="s">
        <v>1</v>
      </c>
      <c r="BJ93" t="s">
        <v>2</v>
      </c>
      <c r="BN93" s="2"/>
      <c r="BO93" s="2"/>
      <c r="BP93" t="s">
        <v>1</v>
      </c>
      <c r="BR93" s="3" t="s">
        <v>2</v>
      </c>
      <c r="BS93" s="3"/>
      <c r="BT93" s="3"/>
      <c r="BU93" s="3"/>
      <c r="BV93" t="s">
        <v>2</v>
      </c>
      <c r="BX93" t="s">
        <v>1</v>
      </c>
      <c r="BZ93" t="s">
        <v>2</v>
      </c>
      <c r="CC93" s="2"/>
      <c r="CD93" s="2"/>
      <c r="CE93" t="s">
        <v>1</v>
      </c>
      <c r="CG93" s="3" t="s">
        <v>2</v>
      </c>
      <c r="CH93" s="3"/>
      <c r="CI93" s="3"/>
      <c r="CJ93" s="3"/>
      <c r="CK93" t="s">
        <v>2</v>
      </c>
      <c r="CM93" t="s">
        <v>1</v>
      </c>
      <c r="CO93" t="s">
        <v>2</v>
      </c>
      <c r="CR93" s="2"/>
      <c r="CS93" s="2"/>
      <c r="CT93" t="s">
        <v>1</v>
      </c>
      <c r="CV93" s="3" t="s">
        <v>2</v>
      </c>
      <c r="CW93" s="3"/>
      <c r="CX93" s="3"/>
      <c r="CY93" s="3"/>
      <c r="CZ93" t="s">
        <v>2</v>
      </c>
      <c r="DB93" t="s">
        <v>1</v>
      </c>
      <c r="DD93" t="s">
        <v>2</v>
      </c>
      <c r="DG93" s="2"/>
      <c r="DH93" s="2"/>
      <c r="DI93" t="s">
        <v>1</v>
      </c>
      <c r="DK93" s="3" t="s">
        <v>2</v>
      </c>
      <c r="DL93" s="3"/>
      <c r="DM93" s="3"/>
      <c r="DN93" s="3"/>
      <c r="DO93" t="s">
        <v>2</v>
      </c>
      <c r="DQ93" t="s">
        <v>1</v>
      </c>
      <c r="DS93" t="s">
        <v>2</v>
      </c>
      <c r="DV93" s="2"/>
      <c r="DW93" s="2"/>
      <c r="DX93" t="s">
        <v>1</v>
      </c>
      <c r="DZ93" s="3" t="s">
        <v>2</v>
      </c>
      <c r="EA93" s="3"/>
      <c r="EB93" s="3"/>
      <c r="EC93" s="3"/>
      <c r="ED93" t="s">
        <v>2</v>
      </c>
      <c r="EF93" t="s">
        <v>1</v>
      </c>
      <c r="EH93" t="s">
        <v>2</v>
      </c>
      <c r="EK93" s="2"/>
      <c r="EL93" s="2"/>
      <c r="EM93" t="s">
        <v>1</v>
      </c>
      <c r="EO93" s="3" t="s">
        <v>2</v>
      </c>
      <c r="EP93" s="3"/>
      <c r="EQ93" s="3"/>
      <c r="ER93" s="3"/>
      <c r="ES93" t="s">
        <v>2</v>
      </c>
      <c r="EU93" t="s">
        <v>1</v>
      </c>
      <c r="EW93" t="s">
        <v>2</v>
      </c>
      <c r="EZ93" s="2"/>
      <c r="FA93" s="2"/>
      <c r="FB93" t="s">
        <v>1</v>
      </c>
      <c r="FD93" s="3" t="s">
        <v>2</v>
      </c>
      <c r="FE93" s="3"/>
      <c r="FF93" s="3"/>
      <c r="FG93" s="3"/>
      <c r="FH93" t="s">
        <v>2</v>
      </c>
      <c r="FJ93" t="s">
        <v>1</v>
      </c>
      <c r="FL93" t="s">
        <v>2</v>
      </c>
      <c r="FO93" s="2"/>
      <c r="FP93" s="2"/>
      <c r="FQ93" t="s">
        <v>1</v>
      </c>
      <c r="FS93" s="3" t="s">
        <v>2</v>
      </c>
      <c r="FT93" s="3"/>
      <c r="FU93" s="3"/>
      <c r="FV93" s="3"/>
      <c r="FW93" t="s">
        <v>2</v>
      </c>
      <c r="FY93" t="s">
        <v>1</v>
      </c>
      <c r="GA93" t="s">
        <v>2</v>
      </c>
      <c r="GD93" s="2"/>
      <c r="GE93" s="2"/>
      <c r="GF93" t="s">
        <v>1</v>
      </c>
      <c r="GH93" s="3" t="s">
        <v>2</v>
      </c>
      <c r="GI93" s="3"/>
      <c r="GJ93" s="3"/>
      <c r="GK93" s="3"/>
      <c r="GL93" t="s">
        <v>2</v>
      </c>
      <c r="GN93" t="s">
        <v>1</v>
      </c>
      <c r="GP93" t="s">
        <v>2</v>
      </c>
      <c r="GT93" s="2"/>
      <c r="GU93" s="2"/>
      <c r="GV93" t="s">
        <v>1</v>
      </c>
      <c r="GX93" s="3" t="s">
        <v>2</v>
      </c>
      <c r="GY93" s="3"/>
      <c r="GZ93" s="3"/>
      <c r="HA93" s="3"/>
      <c r="HB93" t="s">
        <v>2</v>
      </c>
      <c r="HD93" t="s">
        <v>1</v>
      </c>
      <c r="HF93" t="s">
        <v>2</v>
      </c>
      <c r="HI93" s="2"/>
      <c r="HJ93" s="2"/>
      <c r="HK93" t="s">
        <v>1</v>
      </c>
      <c r="HM93" s="3" t="s">
        <v>2</v>
      </c>
      <c r="HN93" s="3"/>
      <c r="HO93" s="3"/>
      <c r="HP93" s="3"/>
      <c r="HQ93" t="s">
        <v>2</v>
      </c>
      <c r="HS93" t="s">
        <v>1</v>
      </c>
      <c r="HU93" t="s">
        <v>2</v>
      </c>
      <c r="HY93" s="2"/>
      <c r="HZ93" s="2"/>
      <c r="IA93" t="s">
        <v>1</v>
      </c>
      <c r="IC93" s="3" t="s">
        <v>2</v>
      </c>
      <c r="ID93" s="3"/>
      <c r="IE93" s="3"/>
      <c r="IF93" s="3"/>
      <c r="IG93" t="s">
        <v>2</v>
      </c>
      <c r="II93" t="s">
        <v>1</v>
      </c>
      <c r="IK93" t="s">
        <v>2</v>
      </c>
      <c r="IO93" s="2"/>
      <c r="IP93" s="2"/>
      <c r="IQ93" t="s">
        <v>1</v>
      </c>
      <c r="IS93" s="3" t="s">
        <v>2</v>
      </c>
      <c r="IT93" s="3"/>
      <c r="IU93" s="3"/>
      <c r="IV93" s="3"/>
      <c r="IW93" t="s">
        <v>2</v>
      </c>
      <c r="IY93" t="s">
        <v>1</v>
      </c>
      <c r="JA93" t="s">
        <v>2</v>
      </c>
      <c r="JE93" s="2"/>
      <c r="JF93" s="2"/>
      <c r="JG93" t="s">
        <v>1</v>
      </c>
      <c r="JI93" s="3" t="s">
        <v>2</v>
      </c>
      <c r="JJ93" s="3"/>
      <c r="JK93" s="3"/>
      <c r="JL93" s="3"/>
      <c r="JM93" t="s">
        <v>2</v>
      </c>
      <c r="JO93" t="s">
        <v>1</v>
      </c>
      <c r="JQ93" t="s">
        <v>2</v>
      </c>
      <c r="JT93" s="2"/>
      <c r="JU93" s="2"/>
      <c r="JV93" t="s">
        <v>1</v>
      </c>
      <c r="JX93" s="3" t="s">
        <v>2</v>
      </c>
      <c r="JY93" s="3"/>
      <c r="JZ93" s="3"/>
      <c r="KA93" s="3"/>
      <c r="KB93" t="s">
        <v>2</v>
      </c>
      <c r="KD93" t="s">
        <v>1</v>
      </c>
      <c r="KF93" t="s">
        <v>2</v>
      </c>
      <c r="KI93" s="2"/>
      <c r="KJ93" s="2"/>
      <c r="KK93" t="s">
        <v>1</v>
      </c>
      <c r="KM93" s="3" t="s">
        <v>2</v>
      </c>
      <c r="KN93" s="3"/>
      <c r="KO93" s="3"/>
      <c r="KP93" s="3"/>
      <c r="KQ93" t="s">
        <v>2</v>
      </c>
      <c r="KS93" t="s">
        <v>1</v>
      </c>
      <c r="KU93" t="s">
        <v>2</v>
      </c>
      <c r="KX93" s="2"/>
      <c r="KY93" s="2"/>
      <c r="KZ93" t="s">
        <v>1</v>
      </c>
      <c r="LB93" s="3" t="s">
        <v>2</v>
      </c>
      <c r="LC93" s="3"/>
      <c r="LD93" s="3"/>
      <c r="LE93" s="3"/>
      <c r="LF93" t="s">
        <v>2</v>
      </c>
      <c r="LH93" t="s">
        <v>1</v>
      </c>
      <c r="LJ93" t="s">
        <v>2</v>
      </c>
      <c r="LN93" s="2"/>
      <c r="LO93" s="2"/>
      <c r="LP93" t="s">
        <v>1</v>
      </c>
      <c r="LR93" s="3" t="s">
        <v>2</v>
      </c>
      <c r="LS93" s="3"/>
      <c r="LT93" s="3"/>
      <c r="LU93" s="3"/>
      <c r="LV93" t="s">
        <v>2</v>
      </c>
      <c r="LX93" t="s">
        <v>1</v>
      </c>
      <c r="LZ93" t="s">
        <v>2</v>
      </c>
      <c r="MC93" s="2"/>
      <c r="MD93" s="2"/>
      <c r="ME93" t="s">
        <v>1</v>
      </c>
      <c r="MG93" s="3" t="s">
        <v>2</v>
      </c>
      <c r="MH93" s="3"/>
      <c r="MI93" s="3"/>
      <c r="MJ93" s="3"/>
      <c r="MK93" t="s">
        <v>2</v>
      </c>
      <c r="MM93" t="s">
        <v>1</v>
      </c>
      <c r="MO93" t="s">
        <v>2</v>
      </c>
      <c r="MS93" s="2"/>
      <c r="MT93" s="2"/>
      <c r="MU93" t="s">
        <v>1</v>
      </c>
      <c r="MW93" s="3" t="s">
        <v>2</v>
      </c>
      <c r="MX93" s="3"/>
      <c r="MY93" s="3"/>
      <c r="MZ93" s="3"/>
      <c r="NA93" t="s">
        <v>2</v>
      </c>
      <c r="NC93" t="s">
        <v>1</v>
      </c>
      <c r="NE93" t="s">
        <v>2</v>
      </c>
      <c r="NI93" s="2"/>
      <c r="NJ93" s="2"/>
      <c r="NK93" t="s">
        <v>1</v>
      </c>
      <c r="NM93" s="3" t="s">
        <v>2</v>
      </c>
      <c r="NN93" s="3"/>
      <c r="NO93" s="3"/>
      <c r="NP93" s="3"/>
      <c r="NQ93" t="s">
        <v>2</v>
      </c>
      <c r="NS93" t="s">
        <v>1</v>
      </c>
      <c r="NU93" t="s">
        <v>2</v>
      </c>
      <c r="NY93" s="2"/>
      <c r="NZ93" s="2"/>
      <c r="OA93" t="s">
        <v>1</v>
      </c>
      <c r="OC93" s="3" t="s">
        <v>2</v>
      </c>
      <c r="OD93" s="3"/>
      <c r="OE93" s="3"/>
      <c r="OF93" s="3"/>
      <c r="OG93" t="s">
        <v>2</v>
      </c>
      <c r="OI93" t="s">
        <v>1</v>
      </c>
      <c r="OK93" t="s">
        <v>2</v>
      </c>
      <c r="ON93" s="2"/>
      <c r="OO93" s="2"/>
      <c r="OP93" t="s">
        <v>1</v>
      </c>
      <c r="OR93" s="3" t="s">
        <v>2</v>
      </c>
      <c r="OS93" s="3"/>
      <c r="OT93" s="3"/>
      <c r="OU93" s="3"/>
      <c r="OV93" t="s">
        <v>2</v>
      </c>
      <c r="OX93" t="s">
        <v>1</v>
      </c>
      <c r="OZ93" t="s">
        <v>2</v>
      </c>
      <c r="PE93" s="2"/>
      <c r="PF93" s="2"/>
      <c r="PG93" t="s">
        <v>1</v>
      </c>
      <c r="PI93" s="3" t="s">
        <v>2</v>
      </c>
      <c r="PJ93" s="3"/>
      <c r="PK93" s="3"/>
      <c r="PL93" s="3"/>
      <c r="PM93" t="s">
        <v>2</v>
      </c>
      <c r="PO93" t="s">
        <v>1</v>
      </c>
      <c r="PQ93" t="s">
        <v>2</v>
      </c>
      <c r="PT93" s="2"/>
      <c r="PU93" s="2"/>
      <c r="PV93" t="s">
        <v>1</v>
      </c>
      <c r="PX93" s="3" t="s">
        <v>2</v>
      </c>
      <c r="PY93" s="3"/>
      <c r="PZ93" s="3"/>
      <c r="QA93" s="3"/>
      <c r="QB93" t="s">
        <v>2</v>
      </c>
      <c r="QD93" t="s">
        <v>1</v>
      </c>
      <c r="QF93" t="s">
        <v>2</v>
      </c>
      <c r="QI93" s="2"/>
      <c r="QJ93" s="2"/>
      <c r="QK93" t="s">
        <v>1</v>
      </c>
      <c r="QM93" s="3" t="s">
        <v>2</v>
      </c>
      <c r="QN93" s="3"/>
      <c r="QO93" s="3"/>
      <c r="QP93" s="3"/>
      <c r="QQ93" t="s">
        <v>2</v>
      </c>
      <c r="QS93" t="s">
        <v>1</v>
      </c>
      <c r="QU93" t="s">
        <v>2</v>
      </c>
      <c r="QX93" s="2"/>
      <c r="QY93" s="2"/>
      <c r="QZ93" t="s">
        <v>1</v>
      </c>
      <c r="RB93" s="3" t="s">
        <v>2</v>
      </c>
      <c r="RC93" s="3"/>
      <c r="RD93" s="3"/>
      <c r="RE93" s="3"/>
      <c r="RF93" t="s">
        <v>2</v>
      </c>
      <c r="RH93" t="s">
        <v>1</v>
      </c>
      <c r="RJ93" t="s">
        <v>2</v>
      </c>
      <c r="RM93" s="2"/>
      <c r="RN93" s="2"/>
      <c r="RO93" t="s">
        <v>1</v>
      </c>
      <c r="RQ93" s="3" t="s">
        <v>2</v>
      </c>
      <c r="RR93" s="3"/>
      <c r="RS93" s="3"/>
      <c r="RT93" s="3"/>
      <c r="RU93" t="s">
        <v>2</v>
      </c>
      <c r="RW93" t="s">
        <v>1</v>
      </c>
      <c r="RY93" t="s">
        <v>2</v>
      </c>
      <c r="SB93" s="2"/>
      <c r="SC93" s="2"/>
      <c r="SD93" t="s">
        <v>1</v>
      </c>
      <c r="SF93" s="3" t="s">
        <v>2</v>
      </c>
      <c r="SG93" s="3"/>
      <c r="SH93" s="3"/>
      <c r="SI93" s="3"/>
      <c r="SJ93" t="s">
        <v>2</v>
      </c>
      <c r="SL93" t="s">
        <v>1</v>
      </c>
      <c r="SN93" t="s">
        <v>2</v>
      </c>
      <c r="SQ93" s="2"/>
      <c r="SR93" s="2"/>
      <c r="SS93" t="s">
        <v>1</v>
      </c>
      <c r="SU93" s="3" t="s">
        <v>2</v>
      </c>
      <c r="SV93" s="3"/>
      <c r="SW93" s="3"/>
      <c r="SX93" s="3"/>
      <c r="SY93" t="s">
        <v>2</v>
      </c>
      <c r="TA93" t="s">
        <v>1</v>
      </c>
      <c r="TC93" t="s">
        <v>2</v>
      </c>
      <c r="TH93" s="2"/>
      <c r="TI93" s="2"/>
      <c r="TJ93" t="s">
        <v>1</v>
      </c>
      <c r="TL93" s="3" t="s">
        <v>2</v>
      </c>
      <c r="TM93" s="3"/>
      <c r="TN93" s="3"/>
      <c r="TO93" s="3"/>
      <c r="TP93" t="s">
        <v>2</v>
      </c>
      <c r="TR93" t="s">
        <v>1</v>
      </c>
      <c r="TT93" t="s">
        <v>2</v>
      </c>
      <c r="TW93" s="2"/>
      <c r="TX93" s="2"/>
      <c r="TY93" t="s">
        <v>1</v>
      </c>
      <c r="UA93" s="3" t="s">
        <v>2</v>
      </c>
      <c r="UB93" s="3"/>
      <c r="UC93" s="3"/>
      <c r="UD93" s="3"/>
      <c r="UE93" t="s">
        <v>2</v>
      </c>
      <c r="UG93" t="s">
        <v>1</v>
      </c>
      <c r="UI93" t="s">
        <v>2</v>
      </c>
    </row>
    <row r="94" spans="18:556" ht="60" x14ac:dyDescent="0.25">
      <c r="R94" s="4"/>
      <c r="S94" s="5" t="s">
        <v>3</v>
      </c>
      <c r="T94" s="6" t="s">
        <v>4</v>
      </c>
      <c r="U94" s="5" t="s">
        <v>3</v>
      </c>
      <c r="V94" s="7" t="s">
        <v>5</v>
      </c>
      <c r="W94" s="8"/>
      <c r="X94" s="9"/>
      <c r="Y94" s="5" t="s">
        <v>3</v>
      </c>
      <c r="Z94" s="5" t="s">
        <v>6</v>
      </c>
      <c r="AA94" s="5" t="s">
        <v>3</v>
      </c>
      <c r="AB94" s="5" t="s">
        <v>7</v>
      </c>
      <c r="AC94" s="5" t="s">
        <v>3</v>
      </c>
      <c r="AD94" s="10" t="s">
        <v>8</v>
      </c>
      <c r="AH94" s="4"/>
      <c r="AI94" s="5" t="s">
        <v>3</v>
      </c>
      <c r="AJ94" s="6" t="s">
        <v>4</v>
      </c>
      <c r="AK94" s="5" t="s">
        <v>3</v>
      </c>
      <c r="AL94" s="7" t="s">
        <v>5</v>
      </c>
      <c r="AM94" s="8"/>
      <c r="AN94" s="9"/>
      <c r="AO94" s="5" t="s">
        <v>3</v>
      </c>
      <c r="AP94" s="5" t="s">
        <v>6</v>
      </c>
      <c r="AQ94" s="5" t="s">
        <v>3</v>
      </c>
      <c r="AR94" s="5" t="s">
        <v>7</v>
      </c>
      <c r="AS94" s="5" t="s">
        <v>3</v>
      </c>
      <c r="AT94" s="10" t="s">
        <v>8</v>
      </c>
      <c r="AX94" s="4"/>
      <c r="AY94" s="5" t="s">
        <v>3</v>
      </c>
      <c r="AZ94" s="6" t="s">
        <v>4</v>
      </c>
      <c r="BA94" s="5" t="s">
        <v>3</v>
      </c>
      <c r="BB94" s="7" t="s">
        <v>5</v>
      </c>
      <c r="BC94" s="8"/>
      <c r="BD94" s="9"/>
      <c r="BE94" s="5" t="s">
        <v>3</v>
      </c>
      <c r="BF94" s="5" t="s">
        <v>6</v>
      </c>
      <c r="BG94" s="5" t="s">
        <v>3</v>
      </c>
      <c r="BH94" s="5" t="s">
        <v>7</v>
      </c>
      <c r="BI94" s="5" t="s">
        <v>3</v>
      </c>
      <c r="BJ94" s="10" t="s">
        <v>8</v>
      </c>
      <c r="BN94" s="4"/>
      <c r="BO94" s="5" t="s">
        <v>3</v>
      </c>
      <c r="BP94" s="6" t="s">
        <v>4</v>
      </c>
      <c r="BQ94" s="5" t="s">
        <v>3</v>
      </c>
      <c r="BR94" s="7" t="s">
        <v>5</v>
      </c>
      <c r="BS94" s="8"/>
      <c r="BT94" s="9"/>
      <c r="BU94" s="5" t="s">
        <v>3</v>
      </c>
      <c r="BV94" s="5" t="s">
        <v>6</v>
      </c>
      <c r="BW94" s="5" t="s">
        <v>3</v>
      </c>
      <c r="BX94" s="5" t="s">
        <v>7</v>
      </c>
      <c r="BY94" s="5" t="s">
        <v>3</v>
      </c>
      <c r="BZ94" s="10" t="s">
        <v>8</v>
      </c>
      <c r="CC94" s="4"/>
      <c r="CD94" s="5" t="s">
        <v>3</v>
      </c>
      <c r="CE94" s="6" t="s">
        <v>4</v>
      </c>
      <c r="CF94" s="5" t="s">
        <v>3</v>
      </c>
      <c r="CG94" s="7" t="s">
        <v>5</v>
      </c>
      <c r="CH94" s="8"/>
      <c r="CI94" s="9"/>
      <c r="CJ94" s="5" t="s">
        <v>3</v>
      </c>
      <c r="CK94" s="5" t="s">
        <v>6</v>
      </c>
      <c r="CL94" s="5" t="s">
        <v>3</v>
      </c>
      <c r="CM94" s="5" t="s">
        <v>7</v>
      </c>
      <c r="CN94" s="5" t="s">
        <v>3</v>
      </c>
      <c r="CO94" s="10" t="s">
        <v>8</v>
      </c>
      <c r="CR94" s="4"/>
      <c r="CS94" s="5" t="s">
        <v>3</v>
      </c>
      <c r="CT94" s="6" t="s">
        <v>4</v>
      </c>
      <c r="CU94" s="5" t="s">
        <v>3</v>
      </c>
      <c r="CV94" s="7" t="s">
        <v>5</v>
      </c>
      <c r="CW94" s="8"/>
      <c r="CX94" s="9"/>
      <c r="CY94" s="5" t="s">
        <v>3</v>
      </c>
      <c r="CZ94" s="5" t="s">
        <v>6</v>
      </c>
      <c r="DA94" s="5" t="s">
        <v>3</v>
      </c>
      <c r="DB94" s="5" t="s">
        <v>7</v>
      </c>
      <c r="DC94" s="5" t="s">
        <v>3</v>
      </c>
      <c r="DD94" s="10" t="s">
        <v>8</v>
      </c>
      <c r="DG94" s="4"/>
      <c r="DH94" s="5" t="s">
        <v>3</v>
      </c>
      <c r="DI94" s="6" t="s">
        <v>4</v>
      </c>
      <c r="DJ94" s="5" t="s">
        <v>3</v>
      </c>
      <c r="DK94" s="7" t="s">
        <v>5</v>
      </c>
      <c r="DL94" s="8"/>
      <c r="DM94" s="9"/>
      <c r="DN94" s="5" t="s">
        <v>3</v>
      </c>
      <c r="DO94" s="5" t="s">
        <v>6</v>
      </c>
      <c r="DP94" s="5" t="s">
        <v>3</v>
      </c>
      <c r="DQ94" s="5" t="s">
        <v>7</v>
      </c>
      <c r="DR94" s="5" t="s">
        <v>3</v>
      </c>
      <c r="DS94" s="10" t="s">
        <v>8</v>
      </c>
      <c r="DV94" s="4"/>
      <c r="DW94" s="5" t="s">
        <v>3</v>
      </c>
      <c r="DX94" s="6" t="s">
        <v>4</v>
      </c>
      <c r="DY94" s="5" t="s">
        <v>3</v>
      </c>
      <c r="DZ94" s="7" t="s">
        <v>5</v>
      </c>
      <c r="EA94" s="8"/>
      <c r="EB94" s="9"/>
      <c r="EC94" s="5" t="s">
        <v>3</v>
      </c>
      <c r="ED94" s="5" t="s">
        <v>6</v>
      </c>
      <c r="EE94" s="5" t="s">
        <v>3</v>
      </c>
      <c r="EF94" s="5" t="s">
        <v>7</v>
      </c>
      <c r="EG94" s="5" t="s">
        <v>3</v>
      </c>
      <c r="EH94" s="10" t="s">
        <v>8</v>
      </c>
      <c r="EK94" s="4"/>
      <c r="EL94" s="5" t="s">
        <v>3</v>
      </c>
      <c r="EM94" s="6" t="s">
        <v>4</v>
      </c>
      <c r="EN94" s="5" t="s">
        <v>3</v>
      </c>
      <c r="EO94" s="7" t="s">
        <v>5</v>
      </c>
      <c r="EP94" s="8"/>
      <c r="EQ94" s="9"/>
      <c r="ER94" s="5" t="s">
        <v>3</v>
      </c>
      <c r="ES94" s="5" t="s">
        <v>6</v>
      </c>
      <c r="ET94" s="5" t="s">
        <v>3</v>
      </c>
      <c r="EU94" s="5" t="s">
        <v>7</v>
      </c>
      <c r="EV94" s="5" t="s">
        <v>3</v>
      </c>
      <c r="EW94" s="10" t="s">
        <v>8</v>
      </c>
      <c r="EZ94" s="4"/>
      <c r="FA94" s="5" t="s">
        <v>3</v>
      </c>
      <c r="FB94" s="6" t="s">
        <v>4</v>
      </c>
      <c r="FC94" s="5" t="s">
        <v>3</v>
      </c>
      <c r="FD94" s="7" t="s">
        <v>5</v>
      </c>
      <c r="FE94" s="8"/>
      <c r="FF94" s="9"/>
      <c r="FG94" s="5" t="s">
        <v>3</v>
      </c>
      <c r="FH94" s="5" t="s">
        <v>6</v>
      </c>
      <c r="FI94" s="5" t="s">
        <v>3</v>
      </c>
      <c r="FJ94" s="5" t="s">
        <v>7</v>
      </c>
      <c r="FK94" s="5" t="s">
        <v>3</v>
      </c>
      <c r="FL94" s="10" t="s">
        <v>8</v>
      </c>
      <c r="FO94" s="4"/>
      <c r="FP94" s="5" t="s">
        <v>3</v>
      </c>
      <c r="FQ94" s="6" t="s">
        <v>4</v>
      </c>
      <c r="FR94" s="5" t="s">
        <v>3</v>
      </c>
      <c r="FS94" s="7" t="s">
        <v>5</v>
      </c>
      <c r="FT94" s="8"/>
      <c r="FU94" s="9"/>
      <c r="FV94" s="5" t="s">
        <v>3</v>
      </c>
      <c r="FW94" s="5" t="s">
        <v>6</v>
      </c>
      <c r="FX94" s="5" t="s">
        <v>3</v>
      </c>
      <c r="FY94" s="5" t="s">
        <v>7</v>
      </c>
      <c r="FZ94" s="5" t="s">
        <v>3</v>
      </c>
      <c r="GA94" s="10" t="s">
        <v>8</v>
      </c>
      <c r="GD94" s="4"/>
      <c r="GE94" s="5" t="s">
        <v>3</v>
      </c>
      <c r="GF94" s="6" t="s">
        <v>4</v>
      </c>
      <c r="GG94" s="5" t="s">
        <v>3</v>
      </c>
      <c r="GH94" s="7" t="s">
        <v>5</v>
      </c>
      <c r="GI94" s="8"/>
      <c r="GJ94" s="9"/>
      <c r="GK94" s="5" t="s">
        <v>3</v>
      </c>
      <c r="GL94" s="5" t="s">
        <v>6</v>
      </c>
      <c r="GM94" s="5" t="s">
        <v>3</v>
      </c>
      <c r="GN94" s="5" t="s">
        <v>7</v>
      </c>
      <c r="GO94" s="5" t="s">
        <v>3</v>
      </c>
      <c r="GP94" s="10" t="s">
        <v>8</v>
      </c>
      <c r="GT94" s="4"/>
      <c r="GU94" s="5" t="s">
        <v>3</v>
      </c>
      <c r="GV94" s="6" t="s">
        <v>4</v>
      </c>
      <c r="GW94" s="5" t="s">
        <v>3</v>
      </c>
      <c r="GX94" s="7" t="s">
        <v>5</v>
      </c>
      <c r="GY94" s="8"/>
      <c r="GZ94" s="9"/>
      <c r="HA94" s="5" t="s">
        <v>3</v>
      </c>
      <c r="HB94" s="5" t="s">
        <v>6</v>
      </c>
      <c r="HC94" s="5" t="s">
        <v>3</v>
      </c>
      <c r="HD94" s="5" t="s">
        <v>7</v>
      </c>
      <c r="HE94" s="5" t="s">
        <v>3</v>
      </c>
      <c r="HF94" s="10" t="s">
        <v>8</v>
      </c>
      <c r="HI94" s="4"/>
      <c r="HJ94" s="5" t="s">
        <v>3</v>
      </c>
      <c r="HK94" s="6" t="s">
        <v>4</v>
      </c>
      <c r="HL94" s="5" t="s">
        <v>3</v>
      </c>
      <c r="HM94" s="7" t="s">
        <v>5</v>
      </c>
      <c r="HN94" s="8"/>
      <c r="HO94" s="9"/>
      <c r="HP94" s="5" t="s">
        <v>3</v>
      </c>
      <c r="HQ94" s="5" t="s">
        <v>6</v>
      </c>
      <c r="HR94" s="5" t="s">
        <v>3</v>
      </c>
      <c r="HS94" s="5" t="s">
        <v>7</v>
      </c>
      <c r="HT94" s="5" t="s">
        <v>3</v>
      </c>
      <c r="HU94" s="10" t="s">
        <v>8</v>
      </c>
      <c r="HY94" s="4"/>
      <c r="HZ94" s="5" t="s">
        <v>3</v>
      </c>
      <c r="IA94" s="6" t="s">
        <v>4</v>
      </c>
      <c r="IB94" s="5" t="s">
        <v>3</v>
      </c>
      <c r="IC94" s="7" t="s">
        <v>5</v>
      </c>
      <c r="ID94" s="8"/>
      <c r="IE94" s="9"/>
      <c r="IF94" s="5" t="s">
        <v>3</v>
      </c>
      <c r="IG94" s="5" t="s">
        <v>6</v>
      </c>
      <c r="IH94" s="5" t="s">
        <v>3</v>
      </c>
      <c r="II94" s="5" t="s">
        <v>7</v>
      </c>
      <c r="IJ94" s="5" t="s">
        <v>3</v>
      </c>
      <c r="IK94" s="10" t="s">
        <v>8</v>
      </c>
      <c r="IO94" s="4"/>
      <c r="IP94" s="5" t="s">
        <v>3</v>
      </c>
      <c r="IQ94" s="6" t="s">
        <v>4</v>
      </c>
      <c r="IR94" s="5" t="s">
        <v>3</v>
      </c>
      <c r="IS94" s="7" t="s">
        <v>5</v>
      </c>
      <c r="IT94" s="8"/>
      <c r="IU94" s="9"/>
      <c r="IV94" s="5" t="s">
        <v>3</v>
      </c>
      <c r="IW94" s="5" t="s">
        <v>6</v>
      </c>
      <c r="IX94" s="5" t="s">
        <v>3</v>
      </c>
      <c r="IY94" s="5" t="s">
        <v>7</v>
      </c>
      <c r="IZ94" s="5" t="s">
        <v>3</v>
      </c>
      <c r="JA94" s="10" t="s">
        <v>8</v>
      </c>
      <c r="JE94" s="4"/>
      <c r="JF94" s="5" t="s">
        <v>3</v>
      </c>
      <c r="JG94" s="6" t="s">
        <v>4</v>
      </c>
      <c r="JH94" s="5" t="s">
        <v>3</v>
      </c>
      <c r="JI94" s="7" t="s">
        <v>5</v>
      </c>
      <c r="JJ94" s="8"/>
      <c r="JK94" s="9"/>
      <c r="JL94" s="5" t="s">
        <v>3</v>
      </c>
      <c r="JM94" s="5" t="s">
        <v>6</v>
      </c>
      <c r="JN94" s="5" t="s">
        <v>3</v>
      </c>
      <c r="JO94" s="5" t="s">
        <v>7</v>
      </c>
      <c r="JP94" s="5" t="s">
        <v>3</v>
      </c>
      <c r="JQ94" s="10" t="s">
        <v>8</v>
      </c>
      <c r="JT94" s="4"/>
      <c r="JU94" s="5" t="s">
        <v>3</v>
      </c>
      <c r="JV94" s="6" t="s">
        <v>4</v>
      </c>
      <c r="JW94" s="5" t="s">
        <v>3</v>
      </c>
      <c r="JX94" s="7" t="s">
        <v>5</v>
      </c>
      <c r="JY94" s="8"/>
      <c r="JZ94" s="9"/>
      <c r="KA94" s="5" t="s">
        <v>3</v>
      </c>
      <c r="KB94" s="5" t="s">
        <v>6</v>
      </c>
      <c r="KC94" s="5" t="s">
        <v>3</v>
      </c>
      <c r="KD94" s="5" t="s">
        <v>7</v>
      </c>
      <c r="KE94" s="5" t="s">
        <v>3</v>
      </c>
      <c r="KF94" s="10" t="s">
        <v>8</v>
      </c>
      <c r="KI94" s="4"/>
      <c r="KJ94" s="5" t="s">
        <v>3</v>
      </c>
      <c r="KK94" s="6" t="s">
        <v>4</v>
      </c>
      <c r="KL94" s="5" t="s">
        <v>3</v>
      </c>
      <c r="KM94" s="7" t="s">
        <v>5</v>
      </c>
      <c r="KN94" s="8"/>
      <c r="KO94" s="9"/>
      <c r="KP94" s="5" t="s">
        <v>3</v>
      </c>
      <c r="KQ94" s="5" t="s">
        <v>6</v>
      </c>
      <c r="KR94" s="5" t="s">
        <v>3</v>
      </c>
      <c r="KS94" s="5" t="s">
        <v>7</v>
      </c>
      <c r="KT94" s="5" t="s">
        <v>3</v>
      </c>
      <c r="KU94" s="10" t="s">
        <v>8</v>
      </c>
      <c r="KX94" s="4"/>
      <c r="KY94" s="5" t="s">
        <v>3</v>
      </c>
      <c r="KZ94" s="6" t="s">
        <v>4</v>
      </c>
      <c r="LA94" s="5" t="s">
        <v>3</v>
      </c>
      <c r="LB94" s="7" t="s">
        <v>5</v>
      </c>
      <c r="LC94" s="8"/>
      <c r="LD94" s="9"/>
      <c r="LE94" s="5" t="s">
        <v>3</v>
      </c>
      <c r="LF94" s="5" t="s">
        <v>6</v>
      </c>
      <c r="LG94" s="5" t="s">
        <v>3</v>
      </c>
      <c r="LH94" s="5" t="s">
        <v>7</v>
      </c>
      <c r="LI94" s="5" t="s">
        <v>3</v>
      </c>
      <c r="LJ94" s="10" t="s">
        <v>8</v>
      </c>
      <c r="LN94" s="4"/>
      <c r="LO94" s="5" t="s">
        <v>3</v>
      </c>
      <c r="LP94" s="6" t="s">
        <v>4</v>
      </c>
      <c r="LQ94" s="5" t="s">
        <v>3</v>
      </c>
      <c r="LR94" s="7" t="s">
        <v>5</v>
      </c>
      <c r="LS94" s="8"/>
      <c r="LT94" s="9"/>
      <c r="LU94" s="5" t="s">
        <v>3</v>
      </c>
      <c r="LV94" s="5" t="s">
        <v>6</v>
      </c>
      <c r="LW94" s="5" t="s">
        <v>3</v>
      </c>
      <c r="LX94" s="5" t="s">
        <v>7</v>
      </c>
      <c r="LY94" s="5" t="s">
        <v>3</v>
      </c>
      <c r="LZ94" s="10" t="s">
        <v>8</v>
      </c>
      <c r="MC94" s="4"/>
      <c r="MD94" s="5" t="s">
        <v>3</v>
      </c>
      <c r="ME94" s="6" t="s">
        <v>4</v>
      </c>
      <c r="MF94" s="5" t="s">
        <v>3</v>
      </c>
      <c r="MG94" s="7" t="s">
        <v>5</v>
      </c>
      <c r="MH94" s="8"/>
      <c r="MI94" s="9"/>
      <c r="MJ94" s="5" t="s">
        <v>3</v>
      </c>
      <c r="MK94" s="5" t="s">
        <v>6</v>
      </c>
      <c r="ML94" s="5" t="s">
        <v>3</v>
      </c>
      <c r="MM94" s="5" t="s">
        <v>7</v>
      </c>
      <c r="MN94" s="5" t="s">
        <v>3</v>
      </c>
      <c r="MO94" s="10" t="s">
        <v>8</v>
      </c>
      <c r="MS94" s="4"/>
      <c r="MT94" s="5" t="s">
        <v>3</v>
      </c>
      <c r="MU94" s="6" t="s">
        <v>4</v>
      </c>
      <c r="MV94" s="5" t="s">
        <v>3</v>
      </c>
      <c r="MW94" s="7" t="s">
        <v>5</v>
      </c>
      <c r="MX94" s="8"/>
      <c r="MY94" s="9"/>
      <c r="MZ94" s="5" t="s">
        <v>3</v>
      </c>
      <c r="NA94" s="5" t="s">
        <v>6</v>
      </c>
      <c r="NB94" s="5" t="s">
        <v>3</v>
      </c>
      <c r="NC94" s="5" t="s">
        <v>7</v>
      </c>
      <c r="ND94" s="5" t="s">
        <v>3</v>
      </c>
      <c r="NE94" s="10" t="s">
        <v>8</v>
      </c>
      <c r="NI94" s="4"/>
      <c r="NJ94" s="5" t="s">
        <v>3</v>
      </c>
      <c r="NK94" s="6" t="s">
        <v>4</v>
      </c>
      <c r="NL94" s="5" t="s">
        <v>3</v>
      </c>
      <c r="NM94" s="7" t="s">
        <v>5</v>
      </c>
      <c r="NN94" s="8"/>
      <c r="NO94" s="9"/>
      <c r="NP94" s="5" t="s">
        <v>3</v>
      </c>
      <c r="NQ94" s="5" t="s">
        <v>6</v>
      </c>
      <c r="NR94" s="5" t="s">
        <v>3</v>
      </c>
      <c r="NS94" s="5" t="s">
        <v>7</v>
      </c>
      <c r="NT94" s="5" t="s">
        <v>3</v>
      </c>
      <c r="NU94" s="10" t="s">
        <v>8</v>
      </c>
      <c r="NY94" s="4"/>
      <c r="NZ94" s="5" t="s">
        <v>3</v>
      </c>
      <c r="OA94" s="6" t="s">
        <v>4</v>
      </c>
      <c r="OB94" s="5" t="s">
        <v>3</v>
      </c>
      <c r="OC94" s="7" t="s">
        <v>5</v>
      </c>
      <c r="OD94" s="8"/>
      <c r="OE94" s="9"/>
      <c r="OF94" s="5" t="s">
        <v>3</v>
      </c>
      <c r="OG94" s="5" t="s">
        <v>6</v>
      </c>
      <c r="OH94" s="5" t="s">
        <v>3</v>
      </c>
      <c r="OI94" s="5" t="s">
        <v>7</v>
      </c>
      <c r="OJ94" s="5" t="s">
        <v>3</v>
      </c>
      <c r="OK94" s="10" t="s">
        <v>8</v>
      </c>
      <c r="ON94" s="4"/>
      <c r="OO94" s="5" t="s">
        <v>3</v>
      </c>
      <c r="OP94" s="6" t="s">
        <v>4</v>
      </c>
      <c r="OQ94" s="5" t="s">
        <v>3</v>
      </c>
      <c r="OR94" s="7" t="s">
        <v>5</v>
      </c>
      <c r="OS94" s="8"/>
      <c r="OT94" s="9"/>
      <c r="OU94" s="5" t="s">
        <v>3</v>
      </c>
      <c r="OV94" s="5" t="s">
        <v>6</v>
      </c>
      <c r="OW94" s="5" t="s">
        <v>3</v>
      </c>
      <c r="OX94" s="5" t="s">
        <v>7</v>
      </c>
      <c r="OY94" s="5" t="s">
        <v>3</v>
      </c>
      <c r="OZ94" s="10" t="s">
        <v>8</v>
      </c>
      <c r="PE94" s="4"/>
      <c r="PF94" s="5" t="s">
        <v>3</v>
      </c>
      <c r="PG94" s="6" t="s">
        <v>4</v>
      </c>
      <c r="PH94" s="5" t="s">
        <v>3</v>
      </c>
      <c r="PI94" s="7" t="s">
        <v>5</v>
      </c>
      <c r="PJ94" s="8"/>
      <c r="PK94" s="9"/>
      <c r="PL94" s="5" t="s">
        <v>3</v>
      </c>
      <c r="PM94" s="5" t="s">
        <v>6</v>
      </c>
      <c r="PN94" s="5" t="s">
        <v>3</v>
      </c>
      <c r="PO94" s="5" t="s">
        <v>7</v>
      </c>
      <c r="PP94" s="5" t="s">
        <v>3</v>
      </c>
      <c r="PQ94" s="10" t="s">
        <v>8</v>
      </c>
      <c r="PT94" s="4"/>
      <c r="PU94" s="5" t="s">
        <v>3</v>
      </c>
      <c r="PV94" s="6" t="s">
        <v>4</v>
      </c>
      <c r="PW94" s="5" t="s">
        <v>3</v>
      </c>
      <c r="PX94" s="7" t="s">
        <v>5</v>
      </c>
      <c r="PY94" s="8"/>
      <c r="PZ94" s="9"/>
      <c r="QA94" s="5" t="s">
        <v>3</v>
      </c>
      <c r="QB94" s="5" t="s">
        <v>6</v>
      </c>
      <c r="QC94" s="5" t="s">
        <v>3</v>
      </c>
      <c r="QD94" s="5" t="s">
        <v>7</v>
      </c>
      <c r="QE94" s="5" t="s">
        <v>3</v>
      </c>
      <c r="QF94" s="10" t="s">
        <v>8</v>
      </c>
      <c r="QI94" s="4"/>
      <c r="QJ94" s="5" t="s">
        <v>3</v>
      </c>
      <c r="QK94" s="6" t="s">
        <v>4</v>
      </c>
      <c r="QL94" s="5" t="s">
        <v>3</v>
      </c>
      <c r="QM94" s="7" t="s">
        <v>5</v>
      </c>
      <c r="QN94" s="8"/>
      <c r="QO94" s="9"/>
      <c r="QP94" s="5" t="s">
        <v>3</v>
      </c>
      <c r="QQ94" s="5" t="s">
        <v>6</v>
      </c>
      <c r="QR94" s="5" t="s">
        <v>3</v>
      </c>
      <c r="QS94" s="5" t="s">
        <v>7</v>
      </c>
      <c r="QT94" s="5" t="s">
        <v>3</v>
      </c>
      <c r="QU94" s="10" t="s">
        <v>8</v>
      </c>
      <c r="QX94" s="4"/>
      <c r="QY94" s="5" t="s">
        <v>3</v>
      </c>
      <c r="QZ94" s="6" t="s">
        <v>4</v>
      </c>
      <c r="RA94" s="5" t="s">
        <v>3</v>
      </c>
      <c r="RB94" s="7" t="s">
        <v>5</v>
      </c>
      <c r="RC94" s="8"/>
      <c r="RD94" s="9"/>
      <c r="RE94" s="5" t="s">
        <v>3</v>
      </c>
      <c r="RF94" s="5" t="s">
        <v>6</v>
      </c>
      <c r="RG94" s="5" t="s">
        <v>3</v>
      </c>
      <c r="RH94" s="5" t="s">
        <v>7</v>
      </c>
      <c r="RI94" s="5" t="s">
        <v>3</v>
      </c>
      <c r="RJ94" s="10" t="s">
        <v>8</v>
      </c>
      <c r="RM94" s="4"/>
      <c r="RN94" s="5" t="s">
        <v>3</v>
      </c>
      <c r="RO94" s="6" t="s">
        <v>4</v>
      </c>
      <c r="RP94" s="5" t="s">
        <v>3</v>
      </c>
      <c r="RQ94" s="7" t="s">
        <v>5</v>
      </c>
      <c r="RR94" s="8"/>
      <c r="RS94" s="9"/>
      <c r="RT94" s="5" t="s">
        <v>3</v>
      </c>
      <c r="RU94" s="5" t="s">
        <v>6</v>
      </c>
      <c r="RV94" s="5" t="s">
        <v>3</v>
      </c>
      <c r="RW94" s="5" t="s">
        <v>7</v>
      </c>
      <c r="RX94" s="5" t="s">
        <v>3</v>
      </c>
      <c r="RY94" s="10" t="s">
        <v>8</v>
      </c>
      <c r="SB94" s="4"/>
      <c r="SC94" s="5" t="s">
        <v>3</v>
      </c>
      <c r="SD94" s="6" t="s">
        <v>4</v>
      </c>
      <c r="SE94" s="5" t="s">
        <v>3</v>
      </c>
      <c r="SF94" s="7" t="s">
        <v>5</v>
      </c>
      <c r="SG94" s="8"/>
      <c r="SH94" s="9"/>
      <c r="SI94" s="5" t="s">
        <v>3</v>
      </c>
      <c r="SJ94" s="5" t="s">
        <v>6</v>
      </c>
      <c r="SK94" s="5" t="s">
        <v>3</v>
      </c>
      <c r="SL94" s="5" t="s">
        <v>7</v>
      </c>
      <c r="SM94" s="5" t="s">
        <v>3</v>
      </c>
      <c r="SN94" s="10" t="s">
        <v>8</v>
      </c>
      <c r="SQ94" s="4"/>
      <c r="SR94" s="5" t="s">
        <v>3</v>
      </c>
      <c r="SS94" s="6" t="s">
        <v>4</v>
      </c>
      <c r="ST94" s="5" t="s">
        <v>3</v>
      </c>
      <c r="SU94" s="7" t="s">
        <v>5</v>
      </c>
      <c r="SV94" s="8"/>
      <c r="SW94" s="9"/>
      <c r="SX94" s="5" t="s">
        <v>3</v>
      </c>
      <c r="SY94" s="5" t="s">
        <v>6</v>
      </c>
      <c r="SZ94" s="5" t="s">
        <v>3</v>
      </c>
      <c r="TA94" s="5" t="s">
        <v>7</v>
      </c>
      <c r="TB94" s="5" t="s">
        <v>3</v>
      </c>
      <c r="TC94" s="10" t="s">
        <v>8</v>
      </c>
      <c r="TH94" s="4"/>
      <c r="TI94" s="5" t="s">
        <v>3</v>
      </c>
      <c r="TJ94" s="6" t="s">
        <v>4</v>
      </c>
      <c r="TK94" s="5" t="s">
        <v>3</v>
      </c>
      <c r="TL94" s="7" t="s">
        <v>5</v>
      </c>
      <c r="TM94" s="8"/>
      <c r="TN94" s="9"/>
      <c r="TO94" s="5" t="s">
        <v>3</v>
      </c>
      <c r="TP94" s="5" t="s">
        <v>6</v>
      </c>
      <c r="TQ94" s="5" t="s">
        <v>3</v>
      </c>
      <c r="TR94" s="5" t="s">
        <v>7</v>
      </c>
      <c r="TS94" s="5" t="s">
        <v>3</v>
      </c>
      <c r="TT94" s="10" t="s">
        <v>8</v>
      </c>
      <c r="TW94" s="4"/>
      <c r="TX94" s="5" t="s">
        <v>3</v>
      </c>
      <c r="TY94" s="6" t="s">
        <v>4</v>
      </c>
      <c r="TZ94" s="5" t="s">
        <v>3</v>
      </c>
      <c r="UA94" s="7" t="s">
        <v>5</v>
      </c>
      <c r="UB94" s="8"/>
      <c r="UC94" s="9"/>
      <c r="UD94" s="5" t="s">
        <v>3</v>
      </c>
      <c r="UE94" s="5" t="s">
        <v>6</v>
      </c>
      <c r="UF94" s="5" t="s">
        <v>3</v>
      </c>
      <c r="UG94" s="5" t="s">
        <v>7</v>
      </c>
      <c r="UH94" s="5" t="s">
        <v>3</v>
      </c>
      <c r="UI94" s="10" t="s">
        <v>8</v>
      </c>
    </row>
    <row r="95" spans="18:556" x14ac:dyDescent="0.25">
      <c r="R95" s="11" t="s">
        <v>9</v>
      </c>
      <c r="S95" s="12">
        <f t="shared" ref="S95:S108" si="800">S72+S42+S13</f>
        <v>0</v>
      </c>
      <c r="T95" s="12">
        <f>S95/8</f>
        <v>0</v>
      </c>
      <c r="U95" s="12">
        <f t="shared" ref="U95:U103" si="801">U72+U42+U13</f>
        <v>17.39</v>
      </c>
      <c r="V95" s="12">
        <f>U95/20</f>
        <v>0.86950000000000005</v>
      </c>
      <c r="W95" s="12"/>
      <c r="X95" s="13"/>
      <c r="Y95" s="12">
        <f t="shared" ref="Y95:Y103" si="802">Y72+Y42+Y13</f>
        <v>0</v>
      </c>
      <c r="Z95" s="12">
        <f>Y95/7.5</f>
        <v>0</v>
      </c>
      <c r="AA95" s="12">
        <f t="shared" ref="AA95:AA103" si="803">AA72+AA42+AA13</f>
        <v>34.89</v>
      </c>
      <c r="AB95" s="12">
        <f>AA95/7.5</f>
        <v>4.6520000000000001</v>
      </c>
      <c r="AC95" s="12">
        <f t="shared" ref="AC95:AC103" si="804">AC72+AC42+AC13</f>
        <v>17.39</v>
      </c>
      <c r="AD95" s="14">
        <f>AC95/13</f>
        <v>1.3376923076923077</v>
      </c>
      <c r="AH95" s="11" t="s">
        <v>9</v>
      </c>
      <c r="AI95" s="12">
        <f t="shared" ref="AI95:AI108" si="805">AI72+AI42+AI13</f>
        <v>0</v>
      </c>
      <c r="AJ95" s="12">
        <f>AI95/8</f>
        <v>0</v>
      </c>
      <c r="AK95" s="12">
        <f t="shared" ref="AK95:AK103" si="806">AK72+AK42+AK13</f>
        <v>0</v>
      </c>
      <c r="AL95" s="12">
        <f>AK95/20</f>
        <v>0</v>
      </c>
      <c r="AM95" s="12"/>
      <c r="AN95" s="13"/>
      <c r="AO95" s="12">
        <f t="shared" ref="AO95:AO103" si="807">AO72+AO42+AO13</f>
        <v>0</v>
      </c>
      <c r="AP95" s="12">
        <f>AO95/7.5</f>
        <v>0</v>
      </c>
      <c r="AQ95" s="12">
        <f t="shared" ref="AQ95:AQ103" si="808">AQ72+AQ42+AQ13</f>
        <v>15.601000000000001</v>
      </c>
      <c r="AR95" s="12">
        <f>AQ95/7.5</f>
        <v>2.0801333333333334</v>
      </c>
      <c r="AS95" s="12">
        <f t="shared" ref="AS95:AS103" si="809">AS72+AS42+AS13</f>
        <v>33.100999999999999</v>
      </c>
      <c r="AT95" s="14">
        <f>AS95/13</f>
        <v>2.5462307692307693</v>
      </c>
      <c r="AX95" s="11" t="s">
        <v>9</v>
      </c>
      <c r="AY95" s="12">
        <f t="shared" ref="AY95:AY108" si="810">AY72+AY42+AY13</f>
        <v>0</v>
      </c>
      <c r="AZ95" s="12">
        <f>AY95/8</f>
        <v>0</v>
      </c>
      <c r="BA95" s="12">
        <f t="shared" ref="BA95:BA103" si="811">BA72+BA42+BA13</f>
        <v>0</v>
      </c>
      <c r="BB95" s="12">
        <f>BA95/20</f>
        <v>0</v>
      </c>
      <c r="BC95" s="12"/>
      <c r="BD95" s="13"/>
      <c r="BE95" s="12">
        <f t="shared" ref="BE95:BE103" si="812">BE72+BE42+BE13</f>
        <v>0</v>
      </c>
      <c r="BF95" s="12">
        <f>BE95/7.5</f>
        <v>0</v>
      </c>
      <c r="BG95" s="12">
        <f t="shared" ref="BG95:BG103" si="813">BG72+BG42+BG13</f>
        <v>0</v>
      </c>
      <c r="BH95" s="12">
        <f>BG95/7.5</f>
        <v>0</v>
      </c>
      <c r="BI95" s="12">
        <f t="shared" ref="BI95:BI103" si="814">BI72+BI42+BI13</f>
        <v>0</v>
      </c>
      <c r="BJ95" s="14">
        <f>BI95/13</f>
        <v>0</v>
      </c>
      <c r="BN95" s="11" t="s">
        <v>9</v>
      </c>
      <c r="BO95" s="12">
        <f t="shared" ref="BO95:BO108" si="815">BO72+BO42+BO13</f>
        <v>0</v>
      </c>
      <c r="BP95" s="12">
        <f>BO95/8</f>
        <v>0</v>
      </c>
      <c r="BQ95" s="12">
        <f t="shared" ref="BQ95:BQ103" si="816">BQ72+BQ42+BQ13</f>
        <v>0</v>
      </c>
      <c r="BR95" s="12">
        <f>BQ95/20</f>
        <v>0</v>
      </c>
      <c r="BS95" s="12"/>
      <c r="BT95" s="13"/>
      <c r="BU95" s="12">
        <f t="shared" ref="BU95:BU103" si="817">BU72+BU42+BU13</f>
        <v>0</v>
      </c>
      <c r="BV95" s="12">
        <f>BU95/7.5</f>
        <v>0</v>
      </c>
      <c r="BW95" s="12">
        <f t="shared" ref="BW95:BW103" si="818">BW72+BW42+BW13</f>
        <v>0</v>
      </c>
      <c r="BX95" s="12">
        <f>BW95/7.5</f>
        <v>0</v>
      </c>
      <c r="BY95" s="12">
        <f t="shared" ref="BY95:BY103" si="819">BY72+BY42+BY13</f>
        <v>0</v>
      </c>
      <c r="BZ95" s="14">
        <f>BY95/13</f>
        <v>0</v>
      </c>
      <c r="CC95" s="11" t="s">
        <v>9</v>
      </c>
      <c r="CD95" s="12">
        <f t="shared" ref="CD95:CD108" si="820">CD72+CD42+CD13</f>
        <v>0</v>
      </c>
      <c r="CE95" s="12">
        <f>CD95/8</f>
        <v>0</v>
      </c>
      <c r="CF95" s="12">
        <f t="shared" ref="CF95:CF103" si="821">CF72+CF42+CF13</f>
        <v>0</v>
      </c>
      <c r="CG95" s="12">
        <f>CF95/20</f>
        <v>0</v>
      </c>
      <c r="CH95" s="12"/>
      <c r="CI95" s="13"/>
      <c r="CJ95" s="12">
        <f t="shared" ref="CJ95:CJ103" si="822">CJ72+CJ42+CJ13</f>
        <v>0</v>
      </c>
      <c r="CK95" s="12">
        <f>CJ95/7.5</f>
        <v>0</v>
      </c>
      <c r="CL95" s="12">
        <f t="shared" ref="CL95:CL103" si="823">CL72+CL42+CL13</f>
        <v>0</v>
      </c>
      <c r="CM95" s="12">
        <f>CL95/7.5</f>
        <v>0</v>
      </c>
      <c r="CN95" s="12">
        <f t="shared" ref="CN95:CN103" si="824">CN72+CN42+CN13</f>
        <v>0</v>
      </c>
      <c r="CO95" s="14">
        <f>CN95/13</f>
        <v>0</v>
      </c>
      <c r="CR95" s="11" t="s">
        <v>9</v>
      </c>
      <c r="CS95" s="12">
        <f t="shared" ref="CS95:CS108" si="825">CS72+CS42+CS13</f>
        <v>0</v>
      </c>
      <c r="CT95" s="12">
        <f>CS95/8</f>
        <v>0</v>
      </c>
      <c r="CU95" s="12">
        <f t="shared" ref="CU95:CU103" si="826">CU72+CU42+CU13</f>
        <v>17.39</v>
      </c>
      <c r="CV95" s="12">
        <f>CU95/20</f>
        <v>0.86950000000000005</v>
      </c>
      <c r="CW95" s="12"/>
      <c r="CX95" s="13"/>
      <c r="CY95" s="12">
        <f t="shared" ref="CY95:CY103" si="827">CY72+CY42+CY13</f>
        <v>0</v>
      </c>
      <c r="CZ95" s="12">
        <f>CY95/7.5</f>
        <v>0</v>
      </c>
      <c r="DA95" s="12">
        <f t="shared" ref="DA95:DA103" si="828">DA72+DA42+DA13</f>
        <v>50.491</v>
      </c>
      <c r="DB95" s="12">
        <f>DA95/7.5</f>
        <v>6.7321333333333335</v>
      </c>
      <c r="DC95" s="12">
        <f t="shared" ref="DC95:DC103" si="829">DC72+DC42+DC13</f>
        <v>50.491</v>
      </c>
      <c r="DD95" s="14">
        <f>DC95/13</f>
        <v>3.883923076923077</v>
      </c>
      <c r="DG95" s="11" t="s">
        <v>9</v>
      </c>
      <c r="DH95" s="12">
        <f t="shared" ref="DH95:DH108" si="830">DH72+DH42+DH13</f>
        <v>0</v>
      </c>
      <c r="DI95" s="12">
        <f>DH95/8</f>
        <v>0</v>
      </c>
      <c r="DJ95" s="12">
        <f t="shared" ref="DJ95:DJ103" si="831">DJ72+DJ42+DJ13</f>
        <v>0.23599999999999999</v>
      </c>
      <c r="DK95" s="12">
        <f>DJ95/20</f>
        <v>1.18E-2</v>
      </c>
      <c r="DL95" s="12"/>
      <c r="DM95" s="13"/>
      <c r="DN95" s="12">
        <f t="shared" ref="DN95:DN103" si="832">DN72+DN42+DN13</f>
        <v>0.50800000000000001</v>
      </c>
      <c r="DO95" s="12">
        <f>DN95/7.5</f>
        <v>6.773333333333334E-2</v>
      </c>
      <c r="DP95" s="12">
        <f t="shared" ref="DP95:DP103" si="833">DP72+DP42+DP13</f>
        <v>0.23599999999999999</v>
      </c>
      <c r="DQ95" s="12">
        <f>DP95/7.5</f>
        <v>3.1466666666666664E-2</v>
      </c>
      <c r="DR95" s="12">
        <f t="shared" ref="DR95:DR103" si="834">DR72+DR42+DR13</f>
        <v>6.4024999999999999</v>
      </c>
      <c r="DS95" s="14">
        <f>DR95/13</f>
        <v>0.49249999999999999</v>
      </c>
      <c r="DV95" s="11" t="s">
        <v>9</v>
      </c>
      <c r="DW95" s="12">
        <f t="shared" ref="DW95:DW108" si="835">DW72+DW42+DW13</f>
        <v>0</v>
      </c>
      <c r="DX95" s="12">
        <f>DW95/8</f>
        <v>0</v>
      </c>
      <c r="DY95" s="12">
        <f t="shared" ref="DY95:DY103" si="836">DY72+DY42+DY13</f>
        <v>0</v>
      </c>
      <c r="DZ95" s="12">
        <f>DY95/20</f>
        <v>0</v>
      </c>
      <c r="EA95" s="12"/>
      <c r="EB95" s="13"/>
      <c r="EC95" s="12">
        <f t="shared" ref="EC95:EC103" si="837">EC72+EC42+EC13</f>
        <v>0</v>
      </c>
      <c r="ED95" s="12">
        <f>EC95/7.5</f>
        <v>0</v>
      </c>
      <c r="EE95" s="12">
        <f t="shared" ref="EE95:EE103" si="838">EE72+EE42+EE13</f>
        <v>0</v>
      </c>
      <c r="EF95" s="12">
        <f>EE95/7.5</f>
        <v>0</v>
      </c>
      <c r="EG95" s="12">
        <f t="shared" ref="EG95:EG103" si="839">EG72+EG42+EG13</f>
        <v>0</v>
      </c>
      <c r="EH95" s="14">
        <f>EG95/13</f>
        <v>0</v>
      </c>
      <c r="EK95" s="11" t="s">
        <v>9</v>
      </c>
      <c r="EL95" s="12">
        <f t="shared" ref="EL95:EL108" si="840">EL72+EL42+EL13</f>
        <v>0</v>
      </c>
      <c r="EM95" s="12">
        <f>EL95/8</f>
        <v>0</v>
      </c>
      <c r="EN95" s="12">
        <f t="shared" ref="EN95:EN103" si="841">EN72+EN42+EN13</f>
        <v>0</v>
      </c>
      <c r="EO95" s="12">
        <f>EN95/20</f>
        <v>0</v>
      </c>
      <c r="EP95" s="12"/>
      <c r="EQ95" s="13"/>
      <c r="ER95" s="12">
        <f t="shared" ref="ER95:ER103" si="842">ER72+ER42+ER13</f>
        <v>0</v>
      </c>
      <c r="ES95" s="12">
        <f>ER95/7.5</f>
        <v>0</v>
      </c>
      <c r="ET95" s="12">
        <f t="shared" ref="ET95:ET103" si="843">ET72+ET42+ET13</f>
        <v>0</v>
      </c>
      <c r="EU95" s="12">
        <f>ET95/7.5</f>
        <v>0</v>
      </c>
      <c r="EV95" s="12">
        <f t="shared" ref="EV95:EV103" si="844">EV72+EV42+EV13</f>
        <v>0</v>
      </c>
      <c r="EW95" s="14">
        <f>EV95/13</f>
        <v>0</v>
      </c>
      <c r="EZ95" s="11" t="s">
        <v>9</v>
      </c>
      <c r="FA95" s="12">
        <f t="shared" ref="FA95:FA108" si="845">FA72+FA42+FA13</f>
        <v>0</v>
      </c>
      <c r="FB95" s="12">
        <f>FA95/8</f>
        <v>0</v>
      </c>
      <c r="FC95" s="12">
        <f t="shared" ref="FC95:FC103" si="846">FC72+FC42+FC13</f>
        <v>0</v>
      </c>
      <c r="FD95" s="12">
        <f>FC95/20</f>
        <v>0</v>
      </c>
      <c r="FE95" s="12"/>
      <c r="FF95" s="13"/>
      <c r="FG95" s="12">
        <f t="shared" ref="FG95:FG103" si="847">FG72+FG42+FG13</f>
        <v>0</v>
      </c>
      <c r="FH95" s="12">
        <f>FG95/7.5</f>
        <v>0</v>
      </c>
      <c r="FI95" s="12">
        <f t="shared" ref="FI95:FI103" si="848">FI72+FI42+FI13</f>
        <v>0</v>
      </c>
      <c r="FJ95" s="12">
        <f>FI95/7.5</f>
        <v>0</v>
      </c>
      <c r="FK95" s="12">
        <f t="shared" ref="FK95:FK103" si="849">FK72+FK42+FK13</f>
        <v>0</v>
      </c>
      <c r="FL95" s="14">
        <f>FK95/13</f>
        <v>0</v>
      </c>
      <c r="FO95" s="11" t="s">
        <v>9</v>
      </c>
      <c r="FP95" s="12">
        <f t="shared" ref="FP95:FP108" si="850">FP72+FP42+FP13</f>
        <v>0</v>
      </c>
      <c r="FQ95" s="12">
        <f>FP95/8</f>
        <v>0</v>
      </c>
      <c r="FR95" s="12">
        <f t="shared" ref="FR95:FR103" si="851">FR72+FR42+FR13</f>
        <v>0</v>
      </c>
      <c r="FS95" s="12">
        <f>FR95/20</f>
        <v>0</v>
      </c>
      <c r="FT95" s="12"/>
      <c r="FU95" s="13"/>
      <c r="FV95" s="12">
        <f t="shared" ref="FV95:FV103" si="852">FV72+FV42+FV13</f>
        <v>0</v>
      </c>
      <c r="FW95" s="12">
        <f>FV95/7.5</f>
        <v>0</v>
      </c>
      <c r="FX95" s="12">
        <f t="shared" ref="FX95:FX103" si="853">FX72+FX42+FX13</f>
        <v>0</v>
      </c>
      <c r="FY95" s="12">
        <f>FX95/7.5</f>
        <v>0</v>
      </c>
      <c r="FZ95" s="12">
        <f t="shared" ref="FZ95:FZ103" si="854">FZ72+FZ42+FZ13</f>
        <v>0</v>
      </c>
      <c r="GA95" s="14">
        <f>FZ95/13</f>
        <v>0</v>
      </c>
      <c r="GD95" s="11" t="s">
        <v>9</v>
      </c>
      <c r="GE95" s="12">
        <f t="shared" ref="GE95:GE108" si="855">GE72+GE42+GE13</f>
        <v>0</v>
      </c>
      <c r="GF95" s="12">
        <f>GE95/8</f>
        <v>0</v>
      </c>
      <c r="GG95" s="12">
        <f t="shared" ref="GG95:GG103" si="856">GG72+GG42+GG13</f>
        <v>0.23599999999999999</v>
      </c>
      <c r="GH95" s="12">
        <f>GG95/20</f>
        <v>1.18E-2</v>
      </c>
      <c r="GI95" s="12"/>
      <c r="GJ95" s="13"/>
      <c r="GK95" s="12">
        <f t="shared" ref="GK95:GK103" si="857">GK72+GK42+GK13</f>
        <v>0.50800000000000001</v>
      </c>
      <c r="GL95" s="12">
        <f>GK95/7.5</f>
        <v>6.773333333333334E-2</v>
      </c>
      <c r="GM95" s="12">
        <f t="shared" ref="GM95:GM103" si="858">GM72+GM42+GM13</f>
        <v>0.23599999999999999</v>
      </c>
      <c r="GN95" s="12">
        <f>GM95/7.5</f>
        <v>3.1466666666666664E-2</v>
      </c>
      <c r="GO95" s="12">
        <f t="shared" ref="GO95:GO103" si="859">GO72+GO42+GO13</f>
        <v>6.4024999999999999</v>
      </c>
      <c r="GP95" s="14">
        <f>GO95/13</f>
        <v>0.49249999999999999</v>
      </c>
      <c r="GT95" s="11" t="s">
        <v>9</v>
      </c>
      <c r="GU95" s="12">
        <f t="shared" ref="GU95:GU108" si="860">GU72+GU42+GU13</f>
        <v>0</v>
      </c>
      <c r="GV95" s="12">
        <f>GU95/8</f>
        <v>0</v>
      </c>
      <c r="GW95" s="12">
        <f t="shared" ref="GW95:GW103" si="861">GW72+GW42+GW13</f>
        <v>17.626000000000001</v>
      </c>
      <c r="GX95" s="12">
        <f>GW95/20</f>
        <v>0.88130000000000008</v>
      </c>
      <c r="GY95" s="12"/>
      <c r="GZ95" s="13"/>
      <c r="HA95" s="12">
        <f t="shared" ref="HA95:HA103" si="862">HA72+HA42+HA13</f>
        <v>0.50800000000000001</v>
      </c>
      <c r="HB95" s="12">
        <f>HA95/7.5</f>
        <v>6.773333333333334E-2</v>
      </c>
      <c r="HC95" s="12">
        <f t="shared" ref="HC95:HC103" si="863">HC72+HC42+HC13</f>
        <v>50.726999999999997</v>
      </c>
      <c r="HD95" s="12">
        <f>HC95/7.5</f>
        <v>6.7635999999999994</v>
      </c>
      <c r="HE95" s="12">
        <f t="shared" ref="HE95:HE103" si="864">HE72+HE42+HE13</f>
        <v>56.893500000000003</v>
      </c>
      <c r="HF95" s="14">
        <f>HE95/13</f>
        <v>4.3764230769230767</v>
      </c>
      <c r="HI95" s="11" t="s">
        <v>9</v>
      </c>
      <c r="HJ95" s="12">
        <f t="shared" ref="HJ95:HJ108" si="865">HJ72+HJ42+HJ13</f>
        <v>0</v>
      </c>
      <c r="HK95" s="12">
        <f>HJ95/8</f>
        <v>0</v>
      </c>
      <c r="HL95" s="12">
        <f t="shared" ref="HL95:HL103" si="866">HL72+HL42+HL13</f>
        <v>0</v>
      </c>
      <c r="HM95" s="12">
        <f>HL95/20</f>
        <v>0</v>
      </c>
      <c r="HN95" s="12"/>
      <c r="HO95" s="13"/>
      <c r="HP95" s="12">
        <f t="shared" ref="HP95:HP103" si="867">HP72+HP42+HP13</f>
        <v>0</v>
      </c>
      <c r="HQ95" s="12">
        <f>HP95/7.5</f>
        <v>0</v>
      </c>
      <c r="HR95" s="12">
        <f t="shared" ref="HR95:HR103" si="868">HR72+HR42+HR13</f>
        <v>0</v>
      </c>
      <c r="HS95" s="12">
        <f>HR95/7.5</f>
        <v>0</v>
      </c>
      <c r="HT95" s="12">
        <f t="shared" ref="HT95:HT103" si="869">HT72+HT42+HT13</f>
        <v>0</v>
      </c>
      <c r="HU95" s="14">
        <f>HT95/13</f>
        <v>0</v>
      </c>
      <c r="HY95" s="11" t="s">
        <v>9</v>
      </c>
      <c r="HZ95" s="12">
        <f t="shared" ref="HZ95:HZ108" si="870">HZ72+HZ42+HZ13</f>
        <v>0</v>
      </c>
      <c r="IA95" s="12">
        <f>HZ95/8</f>
        <v>0</v>
      </c>
      <c r="IB95" s="12">
        <f t="shared" ref="IB95:IB103" si="871">IB72+IB42+IB13</f>
        <v>0</v>
      </c>
      <c r="IC95" s="12">
        <f>IB95/20</f>
        <v>0</v>
      </c>
      <c r="ID95" s="12"/>
      <c r="IE95" s="13"/>
      <c r="IF95" s="12">
        <f t="shared" ref="IF95:IF103" si="872">IF72+IF42+IF13</f>
        <v>0</v>
      </c>
      <c r="IG95" s="12">
        <f>IF95/7.5</f>
        <v>0</v>
      </c>
      <c r="IH95" s="12">
        <f t="shared" ref="IH95:IH103" si="873">IH72+IH42+IH13</f>
        <v>0</v>
      </c>
      <c r="II95" s="12">
        <f>IH95/7.5</f>
        <v>0</v>
      </c>
      <c r="IJ95" s="12">
        <f t="shared" ref="IJ95:IJ103" si="874">IJ72+IJ42+IJ13</f>
        <v>0</v>
      </c>
      <c r="IK95" s="14">
        <f>IJ95/13</f>
        <v>0</v>
      </c>
      <c r="IO95" s="11" t="s">
        <v>9</v>
      </c>
      <c r="IP95" s="12">
        <f t="shared" ref="IP95:IP108" si="875">IP72+IP42+IP13</f>
        <v>0</v>
      </c>
      <c r="IQ95" s="12">
        <f>IP95/8</f>
        <v>0</v>
      </c>
      <c r="IR95" s="12">
        <f t="shared" ref="IR95:IR103" si="876">IR72+IR42+IR13</f>
        <v>4.4880000000000004</v>
      </c>
      <c r="IS95" s="12">
        <f>IR95/20</f>
        <v>0.22440000000000002</v>
      </c>
      <c r="IT95" s="12"/>
      <c r="IU95" s="13"/>
      <c r="IV95" s="12">
        <f t="shared" ref="IV95:IV103" si="877">IV72+IV42+IV13</f>
        <v>0</v>
      </c>
      <c r="IW95" s="12">
        <f>IV95/7.5</f>
        <v>0</v>
      </c>
      <c r="IX95" s="12">
        <f t="shared" ref="IX95:IX103" si="878">IX72+IX42+IX13</f>
        <v>0</v>
      </c>
      <c r="IY95" s="12">
        <f>IX95/7.5</f>
        <v>0</v>
      </c>
      <c r="IZ95" s="12">
        <f t="shared" ref="IZ95:IZ103" si="879">IZ72+IZ42+IZ13</f>
        <v>0</v>
      </c>
      <c r="JA95" s="14">
        <f>IZ95/13</f>
        <v>0</v>
      </c>
      <c r="JE95" s="11" t="s">
        <v>9</v>
      </c>
      <c r="JF95" s="12">
        <f t="shared" ref="JF95:JF108" si="880">JF72+JF42+JF13</f>
        <v>99.394999999999996</v>
      </c>
      <c r="JG95" s="12">
        <f>JF95/8</f>
        <v>12.424375</v>
      </c>
      <c r="JH95" s="12">
        <f t="shared" ref="JH95:JH103" si="881">JH72+JH42+JH13</f>
        <v>99.394999999999996</v>
      </c>
      <c r="JI95" s="12">
        <f>JH95/20</f>
        <v>4.9697499999999994</v>
      </c>
      <c r="JJ95" s="12"/>
      <c r="JK95" s="13"/>
      <c r="JL95" s="12">
        <f t="shared" ref="JL95:JL103" si="882">JL72+JL42+JL13</f>
        <v>4.4889999999999999</v>
      </c>
      <c r="JM95" s="12">
        <f>JL95/7.5</f>
        <v>0.59853333333333336</v>
      </c>
      <c r="JN95" s="12">
        <f t="shared" ref="JN95:JN103" si="883">JN72+JN42+JN13</f>
        <v>4.4880000000000004</v>
      </c>
      <c r="JO95" s="12">
        <f>JN95/7.5</f>
        <v>0.59840000000000004</v>
      </c>
      <c r="JP95" s="12">
        <f t="shared" ref="JP95:JP103" si="884">JP72+JP42+JP13</f>
        <v>4.4880000000000004</v>
      </c>
      <c r="JQ95" s="14">
        <f>JP95/13</f>
        <v>0.34523076923076929</v>
      </c>
      <c r="JT95" s="11" t="s">
        <v>9</v>
      </c>
      <c r="JU95" s="12">
        <f t="shared" ref="JU95:JU108" si="885">JU72+JU42+JU13</f>
        <v>19.657</v>
      </c>
      <c r="JV95" s="12">
        <f>JU95/8</f>
        <v>2.457125</v>
      </c>
      <c r="JW95" s="12">
        <f t="shared" ref="JW95:JW103" si="886">JW72+JW42+JW13</f>
        <v>19.567</v>
      </c>
      <c r="JX95" s="12">
        <f>JW95/20</f>
        <v>0.97835000000000005</v>
      </c>
      <c r="JY95" s="12"/>
      <c r="JZ95" s="13"/>
      <c r="KA95" s="12">
        <f t="shared" ref="KA95:KA103" si="887">KA72+KA42+KA13</f>
        <v>99.668000000000006</v>
      </c>
      <c r="KB95" s="12">
        <f>KA95/7.5</f>
        <v>13.289066666666667</v>
      </c>
      <c r="KC95" s="12">
        <f t="shared" ref="KC95:KC103" si="888">KC72+KC42+KC13</f>
        <v>59.462000000000003</v>
      </c>
      <c r="KD95" s="12">
        <f>KC95/7.5</f>
        <v>7.9282666666666675</v>
      </c>
      <c r="KE95" s="12">
        <f t="shared" ref="KE95:KE103" si="889">KE72+KE42+KE13</f>
        <v>3.105</v>
      </c>
      <c r="KF95" s="14">
        <f>KE95/13</f>
        <v>0.23884615384615385</v>
      </c>
      <c r="KI95" s="11" t="s">
        <v>9</v>
      </c>
      <c r="KJ95" s="12">
        <f t="shared" ref="KJ95:KJ108" si="890">KJ72+KJ42+KJ13</f>
        <v>0</v>
      </c>
      <c r="KK95" s="12">
        <f>KJ95/8</f>
        <v>0</v>
      </c>
      <c r="KL95" s="12">
        <f t="shared" ref="KL95:KL103" si="891">KL72+KL42+KL13</f>
        <v>0</v>
      </c>
      <c r="KM95" s="12">
        <f>KL95/20</f>
        <v>0</v>
      </c>
      <c r="KN95" s="12"/>
      <c r="KO95" s="13"/>
      <c r="KP95" s="12">
        <f t="shared" ref="KP95:KP103" si="892">KP72+KP42+KP13</f>
        <v>0</v>
      </c>
      <c r="KQ95" s="12">
        <f>KP95/7.5</f>
        <v>0</v>
      </c>
      <c r="KR95" s="12">
        <f t="shared" ref="KR95:KR103" si="893">KR72+KR42+KR13</f>
        <v>0</v>
      </c>
      <c r="KS95" s="12">
        <f>KR95/7.5</f>
        <v>0</v>
      </c>
      <c r="KT95" s="12">
        <f t="shared" ref="KT95:KT103" si="894">KT72+KT42+KT13</f>
        <v>0</v>
      </c>
      <c r="KU95" s="14">
        <f>KT95/13</f>
        <v>0</v>
      </c>
      <c r="KX95" s="11" t="s">
        <v>9</v>
      </c>
      <c r="KY95" s="12">
        <f>KY72+KY42+KY13</f>
        <v>119.05199999999999</v>
      </c>
      <c r="KZ95" s="12">
        <f>KY95/8</f>
        <v>14.881499999999999</v>
      </c>
      <c r="LA95" s="12">
        <f t="shared" ref="LA95:LA103" si="895">LA72+LA42+LA13</f>
        <v>123.44999999999999</v>
      </c>
      <c r="LB95" s="12">
        <f>LA95/20</f>
        <v>6.1724999999999994</v>
      </c>
      <c r="LC95" s="12"/>
      <c r="LD95" s="13"/>
      <c r="LE95" s="12">
        <f t="shared" ref="LE95:LE103" si="896">LE72+LE42+LE13</f>
        <v>104.157</v>
      </c>
      <c r="LF95" s="12">
        <f>LE95/7.5</f>
        <v>13.887599999999999</v>
      </c>
      <c r="LG95" s="12">
        <f t="shared" ref="LG95:LG103" si="897">LG72+LG42+LG13</f>
        <v>63.95</v>
      </c>
      <c r="LH95" s="12">
        <f>LG95/7.5</f>
        <v>8.5266666666666673</v>
      </c>
      <c r="LI95" s="12">
        <f t="shared" ref="LI95:LI103" si="898">LI72+LI42+LI13</f>
        <v>7.593</v>
      </c>
      <c r="LJ95" s="14">
        <f>LI95/13</f>
        <v>0.58407692307692305</v>
      </c>
      <c r="LN95" s="11" t="s">
        <v>9</v>
      </c>
      <c r="LO95" s="12">
        <f>LO72+LO42+LO13</f>
        <v>119.05199999999999</v>
      </c>
      <c r="LP95" s="12">
        <f>LO95/8</f>
        <v>14.881499999999999</v>
      </c>
      <c r="LQ95" s="12">
        <f t="shared" ref="LQ95:LQ103" si="899">LQ72+LQ42+LQ13</f>
        <v>141.07599999999999</v>
      </c>
      <c r="LR95" s="12">
        <f>LQ95/20</f>
        <v>7.0537999999999998</v>
      </c>
      <c r="LS95" s="12"/>
      <c r="LT95" s="13"/>
      <c r="LU95" s="12">
        <f t="shared" ref="LU95:LU103" si="900">LU72+LU42+LU13</f>
        <v>104.66499999999999</v>
      </c>
      <c r="LV95" s="12">
        <f>LU95/7.5</f>
        <v>13.955333333333332</v>
      </c>
      <c r="LW95" s="12">
        <f t="shared" ref="LW95:LW103" si="901">LW72+LW42+LW13</f>
        <v>114.67699999999999</v>
      </c>
      <c r="LX95" s="12">
        <f>LW95/7.5</f>
        <v>15.290266666666666</v>
      </c>
      <c r="LY95" s="12">
        <f t="shared" ref="LY95:LY103" si="902">LY72+LY42+LY13</f>
        <v>64.486500000000007</v>
      </c>
      <c r="LZ95" s="14">
        <f>LY95/13</f>
        <v>4.9605000000000006</v>
      </c>
      <c r="MC95" s="11" t="s">
        <v>9</v>
      </c>
      <c r="MD95" s="12">
        <f>MD72+MD42+MD13</f>
        <v>0</v>
      </c>
      <c r="ME95" s="12">
        <f>MD95/8</f>
        <v>0</v>
      </c>
      <c r="MF95" s="12">
        <f t="shared" ref="MF95:MF103" si="903">MF72+MF42+MF13</f>
        <v>0.56399999999999995</v>
      </c>
      <c r="MG95" s="12">
        <f>MF95/20</f>
        <v>2.8199999999999996E-2</v>
      </c>
      <c r="MH95" s="12"/>
      <c r="MI95" s="13"/>
      <c r="MJ95" s="12">
        <f t="shared" ref="MJ95:MJ103" si="904">MJ72+MJ42+MJ13</f>
        <v>19.657</v>
      </c>
      <c r="MK95" s="12">
        <f>MJ95/7.5</f>
        <v>2.6209333333333333</v>
      </c>
      <c r="ML95" s="12">
        <f t="shared" ref="ML95:ML103" si="905">ML72+ML42+ML13</f>
        <v>59.865000000000002</v>
      </c>
      <c r="MM95" s="12">
        <f>ML95/7.5</f>
        <v>7.9820000000000002</v>
      </c>
      <c r="MN95" s="12">
        <f t="shared" ref="MN95:MN103" si="906">MN72+MN42+MN13</f>
        <v>115.721</v>
      </c>
      <c r="MO95" s="14">
        <f>MN95/13</f>
        <v>8.9016153846153845</v>
      </c>
      <c r="MS95" s="11" t="s">
        <v>9</v>
      </c>
      <c r="MT95" s="12">
        <f t="shared" ref="MT95:MT108" si="907">MT72+MT42+MT13</f>
        <v>0</v>
      </c>
      <c r="MU95" s="12">
        <f>MT95/8</f>
        <v>0</v>
      </c>
      <c r="MV95" s="12">
        <f t="shared" ref="MV95:MV103" si="908">MV72+MV42+MV13</f>
        <v>0</v>
      </c>
      <c r="MW95" s="12">
        <f>MV95/20</f>
        <v>0</v>
      </c>
      <c r="MX95" s="12"/>
      <c r="MY95" s="13"/>
      <c r="MZ95" s="12">
        <f t="shared" ref="MZ95:MZ103" si="909">MZ72+MZ42+MZ13</f>
        <v>1.5920000000000001</v>
      </c>
      <c r="NA95" s="12">
        <f>MZ95/7.5</f>
        <v>0.21226666666666669</v>
      </c>
      <c r="NB95" s="12">
        <f t="shared" ref="NB95:NB103" si="910">NB72+NB42+NB13</f>
        <v>0</v>
      </c>
      <c r="NC95" s="12">
        <f>NB95/7.5</f>
        <v>0</v>
      </c>
      <c r="ND95" s="12">
        <f t="shared" ref="ND95:ND103" si="911">ND72+ND42+ND13</f>
        <v>0.56399999999999995</v>
      </c>
      <c r="NE95" s="14">
        <f>ND95/13</f>
        <v>4.3384615384615383E-2</v>
      </c>
      <c r="NI95" s="11" t="s">
        <v>9</v>
      </c>
      <c r="NJ95" s="12">
        <f t="shared" ref="NJ95:NJ108" si="912">NJ72+NJ42+NJ13</f>
        <v>0</v>
      </c>
      <c r="NK95" s="12">
        <f>NJ95/8</f>
        <v>0</v>
      </c>
      <c r="NL95" s="12">
        <f t="shared" ref="NL95:NL103" si="913">NL72+NL42+NL13</f>
        <v>0</v>
      </c>
      <c r="NM95" s="12">
        <f>NL95/20</f>
        <v>0</v>
      </c>
      <c r="NN95" s="12"/>
      <c r="NO95" s="13"/>
      <c r="NP95" s="12">
        <f t="shared" ref="NP95:NP103" si="914">NP72+NP42+NP13</f>
        <v>0</v>
      </c>
      <c r="NQ95" s="12">
        <f>NP95/7.5</f>
        <v>0</v>
      </c>
      <c r="NR95" s="12">
        <f t="shared" ref="NR95:NR103" si="915">NR72+NR42+NR13</f>
        <v>0</v>
      </c>
      <c r="NS95" s="12">
        <f>NR95/7.5</f>
        <v>0</v>
      </c>
      <c r="NT95" s="12">
        <f t="shared" ref="NT95:NT103" si="916">NT72+NT42+NT13</f>
        <v>0</v>
      </c>
      <c r="NU95" s="14">
        <f>NT95/13</f>
        <v>0</v>
      </c>
      <c r="NY95" s="11" t="s">
        <v>9</v>
      </c>
      <c r="NZ95" s="12">
        <f t="shared" ref="NZ95:NZ108" si="917">NZ72+NZ42+NZ13</f>
        <v>36.649000000000001</v>
      </c>
      <c r="OA95" s="12">
        <f>NZ95/8</f>
        <v>4.5811250000000001</v>
      </c>
      <c r="OB95" s="12">
        <f t="shared" ref="OB95:OB103" si="918">OB72+OB42+OB13</f>
        <v>35.213999999999999</v>
      </c>
      <c r="OC95" s="12">
        <f>OB95/20</f>
        <v>1.7606999999999999</v>
      </c>
      <c r="OD95" s="12"/>
      <c r="OE95" s="13"/>
      <c r="OF95" s="12">
        <f t="shared" ref="OF95:OF103" si="919">OF72+OF42+OF13</f>
        <v>0</v>
      </c>
      <c r="OG95" s="12">
        <f>OF95/7.5</f>
        <v>0</v>
      </c>
      <c r="OH95" s="12">
        <f t="shared" ref="OH95:OH103" si="920">OH72+OH42+OH13</f>
        <v>0</v>
      </c>
      <c r="OI95" s="12">
        <f>OH95/7.5</f>
        <v>0</v>
      </c>
      <c r="OJ95" s="12">
        <f t="shared" ref="OJ95:OJ103" si="921">OJ72+OJ42+OJ13</f>
        <v>0.60899999999999999</v>
      </c>
      <c r="OK95" s="14">
        <f>OJ95/13</f>
        <v>4.6846153846153843E-2</v>
      </c>
      <c r="ON95" s="11" t="s">
        <v>9</v>
      </c>
      <c r="OO95" s="12">
        <f t="shared" ref="OO95:OO108" si="922">OO72+OO42+OO13</f>
        <v>3.3439999999999999</v>
      </c>
      <c r="OP95" s="12">
        <f>OO95/8</f>
        <v>0.41799999999999998</v>
      </c>
      <c r="OQ95" s="12">
        <f t="shared" ref="OQ95:OQ103" si="923">OQ72+OQ42+OQ13</f>
        <v>3.3439999999999999</v>
      </c>
      <c r="OR95" s="12">
        <f>OQ95/20</f>
        <v>0.16719999999999999</v>
      </c>
      <c r="OS95" s="12"/>
      <c r="OT95" s="13"/>
      <c r="OU95" s="12">
        <f t="shared" ref="OU95:OU103" si="924">OU72+OU42+OU13</f>
        <v>37.948999999999998</v>
      </c>
      <c r="OV95" s="12">
        <f>OU95/7.5</f>
        <v>5.0598666666666663</v>
      </c>
      <c r="OW95" s="12">
        <f t="shared" ref="OW95:OW103" si="925">OW72+OW42+OW13</f>
        <v>5.3879999999999999</v>
      </c>
      <c r="OX95" s="12">
        <f>OW95/7.5</f>
        <v>0.71840000000000004</v>
      </c>
      <c r="OY95" s="12">
        <f t="shared" ref="OY95:OY103" si="926">OY72+OY42+OY13</f>
        <v>3.3439999999999999</v>
      </c>
      <c r="OZ95" s="14">
        <f>OY95/13</f>
        <v>0.25723076923076921</v>
      </c>
      <c r="PE95" s="11" t="s">
        <v>9</v>
      </c>
      <c r="PF95" s="12">
        <f>PF72+PF42+PF13</f>
        <v>39.993000000000002</v>
      </c>
      <c r="PG95" s="12">
        <f>PF95/8</f>
        <v>4.9991250000000003</v>
      </c>
      <c r="PH95" s="12">
        <f>PH72+PH42+PH13</f>
        <v>39.122</v>
      </c>
      <c r="PI95" s="12">
        <f>PH95/20</f>
        <v>1.9560999999999999</v>
      </c>
      <c r="PJ95" s="12">
        <f>PJ72+PJ42+PJ13</f>
        <v>0</v>
      </c>
      <c r="PK95" s="13"/>
      <c r="PL95" s="12">
        <f>PL72+PL42+PL13</f>
        <v>59.197999999999993</v>
      </c>
      <c r="PM95" s="12">
        <f>PL95/7.5</f>
        <v>7.893066666666666</v>
      </c>
      <c r="PN95" s="12">
        <f>PN72+PN42+PN13</f>
        <v>65.253</v>
      </c>
      <c r="PO95" s="12">
        <f>PN95/7.5</f>
        <v>8.7004000000000001</v>
      </c>
      <c r="PP95" s="12">
        <f>PP72+PP42+PP13</f>
        <v>120.238</v>
      </c>
      <c r="PQ95" s="14">
        <f>PP95/13</f>
        <v>9.2490769230769239</v>
      </c>
      <c r="PT95" s="11" t="s">
        <v>9</v>
      </c>
      <c r="PU95" s="12">
        <f>PU72+PU42+PU13</f>
        <v>159.04500000000002</v>
      </c>
      <c r="PV95" s="12">
        <f>PU95/10</f>
        <v>15.904500000000002</v>
      </c>
      <c r="PW95" s="12">
        <f>PW72+PW42+PW13</f>
        <v>180.19800000000001</v>
      </c>
      <c r="PX95" s="12">
        <f>PW95/20</f>
        <v>9.0099</v>
      </c>
      <c r="PY95" s="12">
        <f>PY72+PY42+PY13</f>
        <v>0</v>
      </c>
      <c r="PZ95" s="13"/>
      <c r="QA95" s="12">
        <f>QA72+QA42+QA13</f>
        <v>163.863</v>
      </c>
      <c r="QB95" s="12">
        <f>QA95/6</f>
        <v>27.310500000000001</v>
      </c>
      <c r="QC95" s="12">
        <f>QC72+QC42+QC13</f>
        <v>179.93</v>
      </c>
      <c r="QD95" s="12">
        <f>QC95/5</f>
        <v>35.986000000000004</v>
      </c>
      <c r="QE95" s="12">
        <f>QE72+QE42+QE13</f>
        <v>184.72449999999998</v>
      </c>
      <c r="QF95" s="14">
        <f>QE95/13</f>
        <v>14.209576923076922</v>
      </c>
      <c r="QI95" s="11" t="s">
        <v>9</v>
      </c>
      <c r="QJ95" s="12">
        <f t="shared" ref="QJ95:QJ108" si="927">QJ72+QJ42+QJ13</f>
        <v>15.458</v>
      </c>
      <c r="QK95" s="12">
        <f>QJ95/8</f>
        <v>1.93225</v>
      </c>
      <c r="QL95" s="12">
        <f t="shared" ref="QL95:QL103" si="928">QL72+QL42+QL13</f>
        <v>0</v>
      </c>
      <c r="QM95" s="12">
        <f>QL95/20</f>
        <v>0</v>
      </c>
      <c r="QN95" s="12"/>
      <c r="QO95" s="13"/>
      <c r="QP95" s="12">
        <f t="shared" ref="QP95:QP103" si="929">QP72+QP42+QP13</f>
        <v>0</v>
      </c>
      <c r="QQ95" s="12">
        <f>QP95/7.5</f>
        <v>0</v>
      </c>
      <c r="QR95" s="12">
        <f t="shared" ref="QR95:QR103" si="930">QR72+QR42+QR13</f>
        <v>34.689</v>
      </c>
      <c r="QS95" s="12">
        <f>QR95/7.5</f>
        <v>4.6252000000000004</v>
      </c>
      <c r="QT95" s="12">
        <f t="shared" ref="QT95:QT103" si="931">QT72+QT42+QT13</f>
        <v>34.604999999999997</v>
      </c>
      <c r="QU95" s="14">
        <f>QT95/13</f>
        <v>2.6619230769230766</v>
      </c>
      <c r="QX95" s="11" t="s">
        <v>9</v>
      </c>
      <c r="QY95" s="12">
        <f t="shared" ref="QY95:QY108" si="932">QY72+QY42+QY13</f>
        <v>0</v>
      </c>
      <c r="QZ95" s="12">
        <f>QY95/8</f>
        <v>0</v>
      </c>
      <c r="RA95" s="12">
        <f t="shared" ref="RA95:RA103" si="933">RA72+RA42+RA13</f>
        <v>15.457000000000001</v>
      </c>
      <c r="RB95" s="12">
        <f>RA95/20</f>
        <v>0.77285000000000004</v>
      </c>
      <c r="RC95" s="12"/>
      <c r="RD95" s="13"/>
      <c r="RE95" s="12">
        <f t="shared" ref="RE95:RE103" si="934">RE72+RE42+RE13</f>
        <v>0</v>
      </c>
      <c r="RF95" s="12">
        <f>RE95/7.5</f>
        <v>0</v>
      </c>
      <c r="RG95" s="12">
        <f t="shared" ref="RG95:RG103" si="935">RG72+RG42+RG13</f>
        <v>0</v>
      </c>
      <c r="RH95" s="12">
        <f>RG95/7.5</f>
        <v>0</v>
      </c>
      <c r="RI95" s="12">
        <f t="shared" ref="RI95:RI103" si="936">RI72+RI42+RI13</f>
        <v>0</v>
      </c>
      <c r="RJ95" s="14">
        <f>RI95/13</f>
        <v>0</v>
      </c>
      <c r="RM95" s="11" t="s">
        <v>9</v>
      </c>
      <c r="RN95" s="12">
        <f t="shared" ref="RN95:RN108" si="937">RN72+RN42+RN13</f>
        <v>0</v>
      </c>
      <c r="RO95" s="12">
        <f>RN95/8</f>
        <v>0</v>
      </c>
      <c r="RP95" s="12">
        <f t="shared" ref="RP95:RP103" si="938">RP72+RP42+RP13</f>
        <v>0</v>
      </c>
      <c r="RQ95" s="12">
        <f>RP95/20</f>
        <v>0</v>
      </c>
      <c r="RR95" s="12"/>
      <c r="RS95" s="13"/>
      <c r="RT95" s="12">
        <f t="shared" ref="RT95:RT103" si="939">RT72+RT42+RT13</f>
        <v>25.12</v>
      </c>
      <c r="RU95" s="12">
        <f>RT95/7.5</f>
        <v>3.3493333333333335</v>
      </c>
      <c r="RV95" s="12">
        <f t="shared" ref="RV95:RV103" si="940">RV72+RV42+RV13</f>
        <v>0</v>
      </c>
      <c r="RW95" s="12">
        <f>RV95/7.5</f>
        <v>0</v>
      </c>
      <c r="RX95" s="12">
        <f t="shared" ref="RX95:RX103" si="941">RX72+RX42+RX13</f>
        <v>0</v>
      </c>
      <c r="RY95" s="14">
        <f>RX95/13</f>
        <v>0</v>
      </c>
      <c r="SB95" s="11" t="s">
        <v>9</v>
      </c>
      <c r="SC95" s="12">
        <f t="shared" ref="SC95:SC108" si="942">SC72+SC42+SC13</f>
        <v>0</v>
      </c>
      <c r="SD95" s="12">
        <f>SC95/8</f>
        <v>0</v>
      </c>
      <c r="SE95" s="12">
        <f t="shared" ref="SE95:SE103" si="943">SE72+SE42+SE13</f>
        <v>0</v>
      </c>
      <c r="SF95" s="12">
        <f>SE95/20</f>
        <v>0</v>
      </c>
      <c r="SG95" s="12"/>
      <c r="SH95" s="13"/>
      <c r="SI95" s="12">
        <f t="shared" ref="SI95:SI103" si="944">SI72+SI42+SI13</f>
        <v>0</v>
      </c>
      <c r="SJ95" s="12">
        <f>SI95/7.5</f>
        <v>0</v>
      </c>
      <c r="SK95" s="12">
        <f t="shared" ref="SK95:SK103" si="945">SK72+SK42+SK13</f>
        <v>11.592000000000001</v>
      </c>
      <c r="SL95" s="12">
        <f>SK95/7.5</f>
        <v>1.5456000000000001</v>
      </c>
      <c r="SM95" s="12">
        <f t="shared" ref="SM95:SM103" si="946">SM72+SM42+SM13</f>
        <v>0</v>
      </c>
      <c r="SN95" s="14">
        <f>SM95/13</f>
        <v>0</v>
      </c>
      <c r="SQ95" s="11" t="s">
        <v>9</v>
      </c>
      <c r="SR95" s="12">
        <f t="shared" ref="SR95:SR108" si="947">SR72+SR42+SR13</f>
        <v>0</v>
      </c>
      <c r="SS95" s="12">
        <f>SR95/8</f>
        <v>0</v>
      </c>
      <c r="ST95" s="12">
        <f t="shared" ref="ST95:ST103" si="948">ST72+ST42+ST13</f>
        <v>0</v>
      </c>
      <c r="SU95" s="12">
        <f>ST95/20</f>
        <v>0</v>
      </c>
      <c r="SV95" s="12"/>
      <c r="SW95" s="13"/>
      <c r="SX95" s="12">
        <f t="shared" ref="SX95:SX103" si="949">SX72+SX42+SX13</f>
        <v>0</v>
      </c>
      <c r="SY95" s="12">
        <f>SX95/7.5</f>
        <v>0</v>
      </c>
      <c r="SZ95" s="12">
        <f t="shared" ref="SZ95:SZ103" si="950">SZ72+SZ42+SZ13</f>
        <v>3.8650000000000002</v>
      </c>
      <c r="TA95" s="12">
        <f>SZ95/7.5</f>
        <v>0.51533333333333331</v>
      </c>
      <c r="TB95" s="12">
        <f t="shared" ref="TB95:TB103" si="951">TB72+TB42+TB13</f>
        <v>15.457000000000001</v>
      </c>
      <c r="TC95" s="14">
        <f>TB95/13</f>
        <v>1.1890000000000001</v>
      </c>
      <c r="TH95" s="11" t="s">
        <v>9</v>
      </c>
      <c r="TI95" s="12">
        <f>TI72+TI42+TI13</f>
        <v>15.458</v>
      </c>
      <c r="TJ95" s="12">
        <f>TI95/8</f>
        <v>1.93225</v>
      </c>
      <c r="TK95" s="12">
        <f>TK72+TK42+TK13</f>
        <v>15.457000000000001</v>
      </c>
      <c r="TL95" s="12">
        <f>TK95/20</f>
        <v>0.77285000000000004</v>
      </c>
      <c r="TM95" s="12">
        <f>TM72+TM42+TM13</f>
        <v>0</v>
      </c>
      <c r="TN95" s="13"/>
      <c r="TO95" s="12">
        <f>TO72+TO42+TO13</f>
        <v>25.12</v>
      </c>
      <c r="TP95" s="12">
        <f>TO95/7.5</f>
        <v>3.3493333333333335</v>
      </c>
      <c r="TQ95" s="12">
        <f>TQ72+TQ42+TQ13</f>
        <v>50.146000000000001</v>
      </c>
      <c r="TR95" s="12">
        <f>TQ95/7.5</f>
        <v>6.6861333333333333</v>
      </c>
      <c r="TS95" s="12">
        <f>TS72+TS42+TS13</f>
        <v>50.061999999999998</v>
      </c>
      <c r="TT95" s="14">
        <f>TS95/13</f>
        <v>3.8509230769230767</v>
      </c>
      <c r="TW95" s="11" t="s">
        <v>9</v>
      </c>
      <c r="TX95" s="12">
        <f>TX72+TX42+TX13</f>
        <v>174.50299999999999</v>
      </c>
      <c r="TY95" s="12">
        <f>TX95/10</f>
        <v>17.450299999999999</v>
      </c>
      <c r="TZ95" s="12">
        <f>TZ72+TZ42+TZ13</f>
        <v>195.655</v>
      </c>
      <c r="UA95" s="12">
        <f>TZ95/20</f>
        <v>9.7827500000000001</v>
      </c>
      <c r="UB95" s="12">
        <f>UB72+UB42+UB13</f>
        <v>0</v>
      </c>
      <c r="UC95" s="13"/>
      <c r="UD95" s="12">
        <f>UD72+UD42+UD13</f>
        <v>188.983</v>
      </c>
      <c r="UE95" s="12">
        <f>UD95/6</f>
        <v>31.497166666666669</v>
      </c>
      <c r="UF95" s="12">
        <f>UF72+UF42+UF13</f>
        <v>230.07599999999999</v>
      </c>
      <c r="UG95" s="12">
        <f>UF95/5</f>
        <v>46.0152</v>
      </c>
      <c r="UH95" s="12">
        <f>UH72+UH42+UH13</f>
        <v>234.78649999999999</v>
      </c>
      <c r="UI95" s="14">
        <f>UH95/13</f>
        <v>18.060499999999998</v>
      </c>
    </row>
    <row r="96" spans="18:556" x14ac:dyDescent="0.25">
      <c r="R96" s="11" t="s">
        <v>10</v>
      </c>
      <c r="S96" s="12">
        <f t="shared" si="800"/>
        <v>39.929000000000002</v>
      </c>
      <c r="T96" s="12">
        <f>S96/8</f>
        <v>4.9911250000000003</v>
      </c>
      <c r="U96" s="12">
        <f t="shared" si="801"/>
        <v>39.185000000000002</v>
      </c>
      <c r="V96" s="12">
        <f>U96/15</f>
        <v>2.6123333333333334</v>
      </c>
      <c r="W96" s="12"/>
      <c r="X96" s="13"/>
      <c r="Y96" s="12">
        <f t="shared" si="802"/>
        <v>39.185000000000002</v>
      </c>
      <c r="Z96" s="12">
        <f>Y96/8</f>
        <v>4.8981250000000003</v>
      </c>
      <c r="AA96" s="12">
        <f t="shared" si="803"/>
        <v>39.185000000000002</v>
      </c>
      <c r="AB96" s="12">
        <f>AA96/7.5</f>
        <v>5.2246666666666668</v>
      </c>
      <c r="AC96" s="12">
        <f t="shared" si="804"/>
        <v>6.1849999999999996</v>
      </c>
      <c r="AD96" s="14">
        <f>AC96/13</f>
        <v>0.47576923076923072</v>
      </c>
      <c r="AH96" s="11" t="s">
        <v>10</v>
      </c>
      <c r="AI96" s="12">
        <f t="shared" si="805"/>
        <v>0</v>
      </c>
      <c r="AJ96" s="12">
        <f>AI96/8</f>
        <v>0</v>
      </c>
      <c r="AK96" s="12">
        <f t="shared" si="806"/>
        <v>0</v>
      </c>
      <c r="AL96" s="12">
        <f>AK96/15</f>
        <v>0</v>
      </c>
      <c r="AM96" s="12"/>
      <c r="AN96" s="13"/>
      <c r="AO96" s="12">
        <f t="shared" si="807"/>
        <v>0</v>
      </c>
      <c r="AP96" s="12">
        <f>AO96/8</f>
        <v>0</v>
      </c>
      <c r="AQ96" s="12">
        <f t="shared" si="808"/>
        <v>0</v>
      </c>
      <c r="AR96" s="12">
        <f>AQ96/7.5</f>
        <v>0</v>
      </c>
      <c r="AS96" s="12">
        <f t="shared" si="809"/>
        <v>33.03</v>
      </c>
      <c r="AT96" s="14">
        <f>AS96/13</f>
        <v>2.5407692307692309</v>
      </c>
      <c r="AX96" s="11" t="s">
        <v>10</v>
      </c>
      <c r="AY96" s="12">
        <f t="shared" si="810"/>
        <v>0</v>
      </c>
      <c r="AZ96" s="12">
        <f>AY96/8</f>
        <v>0</v>
      </c>
      <c r="BA96" s="12">
        <f t="shared" si="811"/>
        <v>0</v>
      </c>
      <c r="BB96" s="12">
        <f>BA96/15</f>
        <v>0</v>
      </c>
      <c r="BC96" s="12"/>
      <c r="BD96" s="13"/>
      <c r="BE96" s="12">
        <f t="shared" si="812"/>
        <v>0</v>
      </c>
      <c r="BF96" s="12">
        <f>BE96/8</f>
        <v>0</v>
      </c>
      <c r="BG96" s="12">
        <f t="shared" si="813"/>
        <v>0</v>
      </c>
      <c r="BH96" s="12">
        <f>BG96/7.5</f>
        <v>0</v>
      </c>
      <c r="BI96" s="12">
        <f t="shared" si="814"/>
        <v>0</v>
      </c>
      <c r="BJ96" s="14">
        <f>BI96/13</f>
        <v>0</v>
      </c>
      <c r="BN96" s="11" t="s">
        <v>10</v>
      </c>
      <c r="BO96" s="12">
        <f t="shared" si="815"/>
        <v>0</v>
      </c>
      <c r="BP96" s="12">
        <f>BO96/8</f>
        <v>0</v>
      </c>
      <c r="BQ96" s="12">
        <f t="shared" si="816"/>
        <v>0</v>
      </c>
      <c r="BR96" s="12">
        <f>BQ96/15</f>
        <v>0</v>
      </c>
      <c r="BS96" s="12"/>
      <c r="BT96" s="13"/>
      <c r="BU96" s="12">
        <f t="shared" si="817"/>
        <v>0</v>
      </c>
      <c r="BV96" s="12">
        <f>BU96/8</f>
        <v>0</v>
      </c>
      <c r="BW96" s="12">
        <f t="shared" si="818"/>
        <v>0</v>
      </c>
      <c r="BX96" s="12">
        <f>BW96/7.5</f>
        <v>0</v>
      </c>
      <c r="BY96" s="12">
        <f t="shared" si="819"/>
        <v>0</v>
      </c>
      <c r="BZ96" s="14">
        <f>BY96/13</f>
        <v>0</v>
      </c>
      <c r="CC96" s="11" t="s">
        <v>10</v>
      </c>
      <c r="CD96" s="12">
        <f t="shared" si="820"/>
        <v>0</v>
      </c>
      <c r="CE96" s="12">
        <f>CD96/8</f>
        <v>0</v>
      </c>
      <c r="CF96" s="12">
        <f t="shared" si="821"/>
        <v>0</v>
      </c>
      <c r="CG96" s="12">
        <f>CF96/15</f>
        <v>0</v>
      </c>
      <c r="CH96" s="12"/>
      <c r="CI96" s="13"/>
      <c r="CJ96" s="12">
        <f t="shared" si="822"/>
        <v>0</v>
      </c>
      <c r="CK96" s="12">
        <f>CJ96/8</f>
        <v>0</v>
      </c>
      <c r="CL96" s="12">
        <f t="shared" si="823"/>
        <v>0</v>
      </c>
      <c r="CM96" s="12">
        <f>CL96/7.5</f>
        <v>0</v>
      </c>
      <c r="CN96" s="12">
        <f t="shared" si="824"/>
        <v>0</v>
      </c>
      <c r="CO96" s="14">
        <f>CN96/13</f>
        <v>0</v>
      </c>
      <c r="CR96" s="11" t="s">
        <v>10</v>
      </c>
      <c r="CS96" s="12">
        <f t="shared" si="825"/>
        <v>39.929000000000002</v>
      </c>
      <c r="CT96" s="12">
        <f>CS96/8</f>
        <v>4.9911250000000003</v>
      </c>
      <c r="CU96" s="12">
        <f t="shared" si="826"/>
        <v>39.185000000000002</v>
      </c>
      <c r="CV96" s="12">
        <f>CU96/15</f>
        <v>2.6123333333333334</v>
      </c>
      <c r="CW96" s="12"/>
      <c r="CX96" s="13"/>
      <c r="CY96" s="12">
        <f t="shared" si="827"/>
        <v>39.185000000000002</v>
      </c>
      <c r="CZ96" s="12">
        <f>CY96/8</f>
        <v>4.8981250000000003</v>
      </c>
      <c r="DA96" s="12">
        <f t="shared" si="828"/>
        <v>39.185000000000002</v>
      </c>
      <c r="DB96" s="12">
        <f>DA96/7.5</f>
        <v>5.2246666666666668</v>
      </c>
      <c r="DC96" s="12">
        <f t="shared" si="829"/>
        <v>39.215000000000003</v>
      </c>
      <c r="DD96" s="14">
        <f>DC96/13</f>
        <v>3.0165384615384618</v>
      </c>
      <c r="DG96" s="11" t="s">
        <v>10</v>
      </c>
      <c r="DH96" s="12">
        <f t="shared" si="830"/>
        <v>23.337</v>
      </c>
      <c r="DI96" s="12">
        <f>DH96/8</f>
        <v>2.917125</v>
      </c>
      <c r="DJ96" s="12">
        <f t="shared" si="831"/>
        <v>23.099</v>
      </c>
      <c r="DK96" s="12">
        <f>DJ96/15</f>
        <v>1.5399333333333334</v>
      </c>
      <c r="DL96" s="12"/>
      <c r="DM96" s="13"/>
      <c r="DN96" s="12">
        <f t="shared" si="832"/>
        <v>22.355</v>
      </c>
      <c r="DO96" s="12">
        <f>DN96/8</f>
        <v>2.7943750000000001</v>
      </c>
      <c r="DP96" s="12">
        <f t="shared" si="833"/>
        <v>23.099</v>
      </c>
      <c r="DQ96" s="12">
        <f>DP96/7.5</f>
        <v>3.0798666666666668</v>
      </c>
      <c r="DR96" s="12">
        <f t="shared" si="834"/>
        <v>23.099</v>
      </c>
      <c r="DS96" s="14">
        <f>DR96/13</f>
        <v>1.776846153846154</v>
      </c>
      <c r="DV96" s="11" t="s">
        <v>10</v>
      </c>
      <c r="DW96" s="12">
        <f t="shared" si="835"/>
        <v>0</v>
      </c>
      <c r="DX96" s="12">
        <f>DW96/8</f>
        <v>0</v>
      </c>
      <c r="DY96" s="12">
        <f t="shared" si="836"/>
        <v>0</v>
      </c>
      <c r="DZ96" s="12">
        <f>DY96/15</f>
        <v>0</v>
      </c>
      <c r="EA96" s="12"/>
      <c r="EB96" s="13"/>
      <c r="EC96" s="12">
        <f t="shared" si="837"/>
        <v>0</v>
      </c>
      <c r="ED96" s="12">
        <f>EC96/8</f>
        <v>0</v>
      </c>
      <c r="EE96" s="12">
        <f t="shared" si="838"/>
        <v>0</v>
      </c>
      <c r="EF96" s="12">
        <f>EE96/7.5</f>
        <v>0</v>
      </c>
      <c r="EG96" s="12">
        <f t="shared" si="839"/>
        <v>0</v>
      </c>
      <c r="EH96" s="14">
        <f>EG96/13</f>
        <v>0</v>
      </c>
      <c r="EK96" s="11" t="s">
        <v>10</v>
      </c>
      <c r="EL96" s="12">
        <f t="shared" si="840"/>
        <v>76.134</v>
      </c>
      <c r="EM96" s="12">
        <f>EL96/8</f>
        <v>9.51675</v>
      </c>
      <c r="EN96" s="12">
        <f t="shared" si="841"/>
        <v>75.937000000000012</v>
      </c>
      <c r="EO96" s="12">
        <f>EN96/15</f>
        <v>5.0624666666666673</v>
      </c>
      <c r="EP96" s="12"/>
      <c r="EQ96" s="13"/>
      <c r="ER96" s="12">
        <f t="shared" si="842"/>
        <v>76.134</v>
      </c>
      <c r="ES96" s="12">
        <f>ER96/8</f>
        <v>9.51675</v>
      </c>
      <c r="ET96" s="12">
        <f t="shared" si="843"/>
        <v>69.188000000000002</v>
      </c>
      <c r="EU96" s="12">
        <f>ET96/7.5</f>
        <v>9.2250666666666667</v>
      </c>
      <c r="EV96" s="12">
        <f t="shared" si="844"/>
        <v>54.417000000000002</v>
      </c>
      <c r="EW96" s="14">
        <f>EV96/13</f>
        <v>4.1859230769230766</v>
      </c>
      <c r="EZ96" s="11" t="s">
        <v>10</v>
      </c>
      <c r="FA96" s="12">
        <f t="shared" si="845"/>
        <v>0</v>
      </c>
      <c r="FB96" s="12">
        <f>FA96/8</f>
        <v>0</v>
      </c>
      <c r="FC96" s="12">
        <f t="shared" si="846"/>
        <v>0</v>
      </c>
      <c r="FD96" s="12">
        <f>FC96/15</f>
        <v>0</v>
      </c>
      <c r="FE96" s="12"/>
      <c r="FF96" s="13"/>
      <c r="FG96" s="12">
        <f t="shared" si="847"/>
        <v>0</v>
      </c>
      <c r="FH96" s="12">
        <f>FG96/8</f>
        <v>0</v>
      </c>
      <c r="FI96" s="12">
        <f t="shared" si="848"/>
        <v>0</v>
      </c>
      <c r="FJ96" s="12">
        <f>FI96/7.5</f>
        <v>0</v>
      </c>
      <c r="FK96" s="12">
        <f t="shared" si="849"/>
        <v>7.3855000000000004</v>
      </c>
      <c r="FL96" s="14">
        <f>FK96/13</f>
        <v>0.56811538461538469</v>
      </c>
      <c r="FO96" s="11" t="s">
        <v>10</v>
      </c>
      <c r="FP96" s="12">
        <f t="shared" si="850"/>
        <v>0</v>
      </c>
      <c r="FQ96" s="12">
        <f>FP96/8</f>
        <v>0</v>
      </c>
      <c r="FR96" s="12">
        <f t="shared" si="851"/>
        <v>0</v>
      </c>
      <c r="FS96" s="12">
        <f>FR96/15</f>
        <v>0</v>
      </c>
      <c r="FT96" s="12"/>
      <c r="FU96" s="13"/>
      <c r="FV96" s="12">
        <f t="shared" si="852"/>
        <v>0</v>
      </c>
      <c r="FW96" s="12">
        <f>FV96/8</f>
        <v>0</v>
      </c>
      <c r="FX96" s="12">
        <f t="shared" si="853"/>
        <v>0</v>
      </c>
      <c r="FY96" s="12">
        <f>FX96/7.5</f>
        <v>0</v>
      </c>
      <c r="FZ96" s="12">
        <f t="shared" si="854"/>
        <v>0</v>
      </c>
      <c r="GA96" s="14">
        <f>FZ96/13</f>
        <v>0</v>
      </c>
      <c r="GD96" s="11" t="s">
        <v>10</v>
      </c>
      <c r="GE96" s="12">
        <f t="shared" si="855"/>
        <v>99.471000000000004</v>
      </c>
      <c r="GF96" s="12">
        <f>GE96/8</f>
        <v>12.433875</v>
      </c>
      <c r="GG96" s="12">
        <f t="shared" si="856"/>
        <v>99.036000000000001</v>
      </c>
      <c r="GH96" s="12">
        <f>GG96/15</f>
        <v>6.6024000000000003</v>
      </c>
      <c r="GI96" s="12"/>
      <c r="GJ96" s="13"/>
      <c r="GK96" s="12">
        <f t="shared" si="857"/>
        <v>98.489000000000004</v>
      </c>
      <c r="GL96" s="12">
        <f>GK96/8</f>
        <v>12.311125000000001</v>
      </c>
      <c r="GM96" s="12">
        <f t="shared" si="858"/>
        <v>92.287000000000006</v>
      </c>
      <c r="GN96" s="12">
        <f>GM96/7.5</f>
        <v>12.304933333333334</v>
      </c>
      <c r="GO96" s="12">
        <f t="shared" si="859"/>
        <v>84.901499999999999</v>
      </c>
      <c r="GP96" s="14">
        <f>GO96/13</f>
        <v>6.5308846153846156</v>
      </c>
      <c r="GT96" s="11" t="s">
        <v>10</v>
      </c>
      <c r="GU96" s="12">
        <f t="shared" si="860"/>
        <v>139.4</v>
      </c>
      <c r="GV96" s="12">
        <f>GU96/8</f>
        <v>17.425000000000001</v>
      </c>
      <c r="GW96" s="12">
        <f t="shared" si="861"/>
        <v>138.221</v>
      </c>
      <c r="GX96" s="12">
        <f>GW96/15</f>
        <v>9.2147333333333332</v>
      </c>
      <c r="GY96" s="12"/>
      <c r="GZ96" s="13"/>
      <c r="HA96" s="12">
        <f t="shared" si="862"/>
        <v>137.67400000000001</v>
      </c>
      <c r="HB96" s="12">
        <f>HA96/8</f>
        <v>17.209250000000001</v>
      </c>
      <c r="HC96" s="12">
        <f t="shared" si="863"/>
        <v>131.47200000000001</v>
      </c>
      <c r="HD96" s="12">
        <f>HC96/7.5</f>
        <v>17.529600000000002</v>
      </c>
      <c r="HE96" s="12">
        <f t="shared" si="864"/>
        <v>124.1165</v>
      </c>
      <c r="HF96" s="14">
        <f>HE96/13</f>
        <v>9.5474230769230779</v>
      </c>
      <c r="HI96" s="11" t="s">
        <v>10</v>
      </c>
      <c r="HJ96" s="12">
        <f t="shared" si="865"/>
        <v>0</v>
      </c>
      <c r="HK96" s="12">
        <f>HJ96/8</f>
        <v>0</v>
      </c>
      <c r="HL96" s="12">
        <f t="shared" si="866"/>
        <v>0</v>
      </c>
      <c r="HM96" s="12">
        <f>HL96/15</f>
        <v>0</v>
      </c>
      <c r="HN96" s="12"/>
      <c r="HO96" s="13"/>
      <c r="HP96" s="12">
        <f t="shared" si="867"/>
        <v>0</v>
      </c>
      <c r="HQ96" s="12">
        <f>HP96/8</f>
        <v>0</v>
      </c>
      <c r="HR96" s="12">
        <f t="shared" si="868"/>
        <v>6.8120000000000003</v>
      </c>
      <c r="HS96" s="12">
        <f>HR96/7.5</f>
        <v>0.90826666666666667</v>
      </c>
      <c r="HT96" s="12">
        <f t="shared" si="869"/>
        <v>6.8120000000000003</v>
      </c>
      <c r="HU96" s="14">
        <f>HT96/13</f>
        <v>0.52400000000000002</v>
      </c>
      <c r="HY96" s="11" t="s">
        <v>10</v>
      </c>
      <c r="HZ96" s="12">
        <f t="shared" si="870"/>
        <v>0</v>
      </c>
      <c r="IA96" s="12">
        <f>HZ96/8</f>
        <v>0</v>
      </c>
      <c r="IB96" s="12">
        <f t="shared" si="871"/>
        <v>0</v>
      </c>
      <c r="IC96" s="12">
        <f>IB96/15</f>
        <v>0</v>
      </c>
      <c r="ID96" s="12"/>
      <c r="IE96" s="13"/>
      <c r="IF96" s="12">
        <f t="shared" si="872"/>
        <v>0</v>
      </c>
      <c r="IG96" s="12">
        <f>IF96/8</f>
        <v>0</v>
      </c>
      <c r="IH96" s="12">
        <f t="shared" si="873"/>
        <v>0</v>
      </c>
      <c r="II96" s="12">
        <f>IH96/7.5</f>
        <v>0</v>
      </c>
      <c r="IJ96" s="12">
        <f t="shared" si="874"/>
        <v>0</v>
      </c>
      <c r="IK96" s="14">
        <f>IJ96/13</f>
        <v>0</v>
      </c>
      <c r="IO96" s="11" t="s">
        <v>10</v>
      </c>
      <c r="IP96" s="12">
        <f t="shared" si="875"/>
        <v>27.364999999999998</v>
      </c>
      <c r="IQ96" s="12">
        <f>IP96/8</f>
        <v>3.4206249999999998</v>
      </c>
      <c r="IR96" s="12">
        <f t="shared" si="876"/>
        <v>22.738</v>
      </c>
      <c r="IS96" s="12">
        <f>IR96/15</f>
        <v>1.5158666666666667</v>
      </c>
      <c r="IT96" s="12"/>
      <c r="IU96" s="13"/>
      <c r="IV96" s="12">
        <f t="shared" si="877"/>
        <v>13.705</v>
      </c>
      <c r="IW96" s="12">
        <f>IV96/8</f>
        <v>1.713125</v>
      </c>
      <c r="IX96" s="12">
        <f t="shared" si="878"/>
        <v>0</v>
      </c>
      <c r="IY96" s="12">
        <f>IX96/7.5</f>
        <v>0</v>
      </c>
      <c r="IZ96" s="12">
        <f t="shared" si="879"/>
        <v>0</v>
      </c>
      <c r="JA96" s="14">
        <f>IZ96/13</f>
        <v>0</v>
      </c>
      <c r="JE96" s="11" t="s">
        <v>10</v>
      </c>
      <c r="JF96" s="12">
        <f t="shared" si="880"/>
        <v>0</v>
      </c>
      <c r="JG96" s="12">
        <f>JF96/8</f>
        <v>0</v>
      </c>
      <c r="JH96" s="12">
        <f t="shared" si="881"/>
        <v>0</v>
      </c>
      <c r="JI96" s="12">
        <f>JH96/15</f>
        <v>0</v>
      </c>
      <c r="JJ96" s="12"/>
      <c r="JK96" s="13"/>
      <c r="JL96" s="12">
        <f t="shared" si="882"/>
        <v>9.173</v>
      </c>
      <c r="JM96" s="12">
        <f>JL96/8</f>
        <v>1.146625</v>
      </c>
      <c r="JN96" s="12">
        <f t="shared" si="883"/>
        <v>22.738</v>
      </c>
      <c r="JO96" s="12">
        <f>JN96/7.5</f>
        <v>3.0317333333333334</v>
      </c>
      <c r="JP96" s="12">
        <f t="shared" si="884"/>
        <v>22.738</v>
      </c>
      <c r="JQ96" s="14">
        <f>JP96/13</f>
        <v>1.749076923076923</v>
      </c>
      <c r="JT96" s="11" t="s">
        <v>10</v>
      </c>
      <c r="JU96" s="12">
        <f t="shared" si="885"/>
        <v>0</v>
      </c>
      <c r="JV96" s="12">
        <f>JU96/8</f>
        <v>0</v>
      </c>
      <c r="JW96" s="12">
        <f t="shared" si="886"/>
        <v>0</v>
      </c>
      <c r="JX96" s="12">
        <f>JW96/15</f>
        <v>0</v>
      </c>
      <c r="JY96" s="12"/>
      <c r="JZ96" s="13"/>
      <c r="KA96" s="12">
        <f t="shared" si="887"/>
        <v>0</v>
      </c>
      <c r="KB96" s="12">
        <f>KA96/8</f>
        <v>0</v>
      </c>
      <c r="KC96" s="12">
        <f t="shared" si="888"/>
        <v>0</v>
      </c>
      <c r="KD96" s="12">
        <f>KC96/7.5</f>
        <v>0</v>
      </c>
      <c r="KE96" s="12">
        <f t="shared" si="889"/>
        <v>0</v>
      </c>
      <c r="KF96" s="14">
        <f>KE96/13</f>
        <v>0</v>
      </c>
      <c r="KI96" s="11" t="s">
        <v>10</v>
      </c>
      <c r="KJ96" s="12">
        <f t="shared" si="890"/>
        <v>0</v>
      </c>
      <c r="KK96" s="12">
        <f>KJ96/8</f>
        <v>0</v>
      </c>
      <c r="KL96" s="12">
        <f t="shared" si="891"/>
        <v>0</v>
      </c>
      <c r="KM96" s="12">
        <f>KL96/15</f>
        <v>0</v>
      </c>
      <c r="KN96" s="12"/>
      <c r="KO96" s="13"/>
      <c r="KP96" s="12">
        <f t="shared" si="892"/>
        <v>0</v>
      </c>
      <c r="KQ96" s="12">
        <f>KP96/8</f>
        <v>0</v>
      </c>
      <c r="KR96" s="12">
        <f t="shared" si="893"/>
        <v>0</v>
      </c>
      <c r="KS96" s="12">
        <f>KR96/7.5</f>
        <v>0</v>
      </c>
      <c r="KT96" s="12">
        <f t="shared" si="894"/>
        <v>0</v>
      </c>
      <c r="KU96" s="14">
        <f>KT96/13</f>
        <v>0</v>
      </c>
      <c r="KX96" s="11" t="s">
        <v>10</v>
      </c>
      <c r="KY96" s="12">
        <f t="shared" ref="KY96:KY108" si="952">KY73+KY43+KY14</f>
        <v>27.364999999999998</v>
      </c>
      <c r="KZ96" s="12">
        <f>KY96/8</f>
        <v>3.4206249999999998</v>
      </c>
      <c r="LA96" s="12">
        <f t="shared" si="895"/>
        <v>22.738</v>
      </c>
      <c r="LB96" s="12">
        <f>LA96/15</f>
        <v>1.5158666666666667</v>
      </c>
      <c r="LC96" s="12"/>
      <c r="LD96" s="13"/>
      <c r="LE96" s="12">
        <f t="shared" si="896"/>
        <v>22.878</v>
      </c>
      <c r="LF96" s="12">
        <f>LE96/8</f>
        <v>2.85975</v>
      </c>
      <c r="LG96" s="12">
        <f t="shared" si="897"/>
        <v>29.55</v>
      </c>
      <c r="LH96" s="12">
        <f>LG96/7.5</f>
        <v>3.94</v>
      </c>
      <c r="LI96" s="12">
        <f t="shared" si="898"/>
        <v>29.55</v>
      </c>
      <c r="LJ96" s="14">
        <f>LI96/13</f>
        <v>2.273076923076923</v>
      </c>
      <c r="LN96" s="11" t="s">
        <v>10</v>
      </c>
      <c r="LO96" s="12">
        <f t="shared" ref="LO96:LO108" si="953">LO73+LO43+LO14</f>
        <v>166.76499999999999</v>
      </c>
      <c r="LP96" s="12">
        <f>LO96/8</f>
        <v>20.845624999999998</v>
      </c>
      <c r="LQ96" s="12">
        <f t="shared" si="899"/>
        <v>160.959</v>
      </c>
      <c r="LR96" s="12">
        <f>LQ96/15</f>
        <v>10.730600000000001</v>
      </c>
      <c r="LS96" s="12"/>
      <c r="LT96" s="13"/>
      <c r="LU96" s="12">
        <f t="shared" si="900"/>
        <v>160.55200000000002</v>
      </c>
      <c r="LV96" s="12">
        <f>LU96/8</f>
        <v>20.069000000000003</v>
      </c>
      <c r="LW96" s="12">
        <f t="shared" si="901"/>
        <v>161.02200000000002</v>
      </c>
      <c r="LX96" s="12">
        <f>LW96/7.5</f>
        <v>21.469600000000003</v>
      </c>
      <c r="LY96" s="12">
        <f t="shared" si="902"/>
        <v>153.66650000000001</v>
      </c>
      <c r="LZ96" s="14">
        <f>LY96/13</f>
        <v>11.820500000000001</v>
      </c>
      <c r="MC96" s="11" t="s">
        <v>10</v>
      </c>
      <c r="MD96" s="12">
        <f t="shared" ref="MD96:MD108" si="954">MD73+MD43+MD14</f>
        <v>1.2370000000000001</v>
      </c>
      <c r="ME96" s="12">
        <f>MD96/8</f>
        <v>0.15462500000000001</v>
      </c>
      <c r="MF96" s="12">
        <f t="shared" si="903"/>
        <v>0.67100000000000004</v>
      </c>
      <c r="MG96" s="12">
        <f>MF96/15</f>
        <v>4.4733333333333333E-2</v>
      </c>
      <c r="MH96" s="12"/>
      <c r="MI96" s="13"/>
      <c r="MJ96" s="12">
        <f t="shared" si="904"/>
        <v>0</v>
      </c>
      <c r="MK96" s="12">
        <f>MJ96/8</f>
        <v>0</v>
      </c>
      <c r="ML96" s="12">
        <f t="shared" si="905"/>
        <v>0</v>
      </c>
      <c r="MM96" s="12">
        <f>ML96/7.5</f>
        <v>0</v>
      </c>
      <c r="MN96" s="12">
        <f t="shared" si="906"/>
        <v>0</v>
      </c>
      <c r="MO96" s="14">
        <f>MN96/13</f>
        <v>0</v>
      </c>
      <c r="MS96" s="11" t="s">
        <v>10</v>
      </c>
      <c r="MT96" s="12">
        <f t="shared" si="907"/>
        <v>0</v>
      </c>
      <c r="MU96" s="12">
        <f>MT96/8</f>
        <v>0</v>
      </c>
      <c r="MV96" s="12">
        <f t="shared" si="908"/>
        <v>0</v>
      </c>
      <c r="MW96" s="12">
        <f>MV96/15</f>
        <v>0</v>
      </c>
      <c r="MX96" s="12"/>
      <c r="MY96" s="13"/>
      <c r="MZ96" s="12">
        <f t="shared" si="909"/>
        <v>0</v>
      </c>
      <c r="NA96" s="12">
        <f>MZ96/8</f>
        <v>0</v>
      </c>
      <c r="NB96" s="12">
        <f t="shared" si="910"/>
        <v>1.2370000000000001</v>
      </c>
      <c r="NC96" s="12">
        <f>NB96/7.5</f>
        <v>0.16493333333333335</v>
      </c>
      <c r="ND96" s="12">
        <f t="shared" si="911"/>
        <v>0.67100000000000004</v>
      </c>
      <c r="NE96" s="14">
        <f>ND96/13</f>
        <v>5.1615384615384619E-2</v>
      </c>
      <c r="NI96" s="11" t="s">
        <v>10</v>
      </c>
      <c r="NJ96" s="12">
        <f t="shared" si="912"/>
        <v>0</v>
      </c>
      <c r="NK96" s="12">
        <f>NJ96/8</f>
        <v>0</v>
      </c>
      <c r="NL96" s="12">
        <f t="shared" si="913"/>
        <v>0</v>
      </c>
      <c r="NM96" s="12">
        <f>NL96/15</f>
        <v>0</v>
      </c>
      <c r="NN96" s="12"/>
      <c r="NO96" s="13"/>
      <c r="NP96" s="12">
        <f t="shared" si="914"/>
        <v>0</v>
      </c>
      <c r="NQ96" s="12">
        <f>NP96/8</f>
        <v>0</v>
      </c>
      <c r="NR96" s="12">
        <f t="shared" si="915"/>
        <v>0</v>
      </c>
      <c r="NS96" s="12">
        <f>NR96/7.5</f>
        <v>0</v>
      </c>
      <c r="NT96" s="12">
        <f t="shared" si="916"/>
        <v>0</v>
      </c>
      <c r="NU96" s="14">
        <f>NT96/13</f>
        <v>0</v>
      </c>
      <c r="NY96" s="11" t="s">
        <v>10</v>
      </c>
      <c r="NZ96" s="12">
        <f t="shared" si="917"/>
        <v>16.792000000000002</v>
      </c>
      <c r="OA96" s="12">
        <f>NZ96/8</f>
        <v>2.0990000000000002</v>
      </c>
      <c r="OB96" s="12">
        <f t="shared" si="918"/>
        <v>18.225999999999999</v>
      </c>
      <c r="OC96" s="12">
        <f>OB96/15</f>
        <v>1.2150666666666665</v>
      </c>
      <c r="OD96" s="12"/>
      <c r="OE96" s="13"/>
      <c r="OF96" s="12">
        <f t="shared" si="919"/>
        <v>0</v>
      </c>
      <c r="OG96" s="12">
        <f>OF96/8</f>
        <v>0</v>
      </c>
      <c r="OH96" s="12">
        <f t="shared" si="920"/>
        <v>0</v>
      </c>
      <c r="OI96" s="12">
        <f>OH96/7.5</f>
        <v>0</v>
      </c>
      <c r="OJ96" s="12">
        <f t="shared" si="921"/>
        <v>1.4339999999999999</v>
      </c>
      <c r="OK96" s="14">
        <f>OJ96/13</f>
        <v>0.1103076923076923</v>
      </c>
      <c r="ON96" s="11" t="s">
        <v>10</v>
      </c>
      <c r="OO96" s="12">
        <f t="shared" si="922"/>
        <v>26.584</v>
      </c>
      <c r="OP96" s="12">
        <f>OO96/8</f>
        <v>3.323</v>
      </c>
      <c r="OQ96" s="12">
        <f t="shared" si="923"/>
        <v>3.41</v>
      </c>
      <c r="OR96" s="12">
        <f>OQ96/15</f>
        <v>0.22733333333333333</v>
      </c>
      <c r="OS96" s="12"/>
      <c r="OT96" s="13"/>
      <c r="OU96" s="12">
        <f t="shared" si="924"/>
        <v>3.41</v>
      </c>
      <c r="OV96" s="12">
        <f>OU96/8</f>
        <v>0.42625000000000002</v>
      </c>
      <c r="OW96" s="12">
        <f t="shared" si="925"/>
        <v>16.792000000000002</v>
      </c>
      <c r="OX96" s="12">
        <f>OW96/7.5</f>
        <v>2.2389333333333337</v>
      </c>
      <c r="OY96" s="12">
        <f t="shared" si="926"/>
        <v>20.202000000000002</v>
      </c>
      <c r="OZ96" s="14">
        <f>OY96/13</f>
        <v>1.554</v>
      </c>
      <c r="PE96" s="11" t="s">
        <v>10</v>
      </c>
      <c r="PF96" s="12">
        <f t="shared" ref="PF96:PF108" si="955">PF73+PF43+PF14</f>
        <v>44.613</v>
      </c>
      <c r="PG96" s="12">
        <f>PF96/8</f>
        <v>5.5766249999999999</v>
      </c>
      <c r="PH96" s="12">
        <f t="shared" ref="PH96" si="956">PH73+PH43+PH14</f>
        <v>22.306999999999999</v>
      </c>
      <c r="PI96" s="12">
        <f>PH96/15</f>
        <v>1.4871333333333332</v>
      </c>
      <c r="PJ96" s="12">
        <f t="shared" ref="PJ96" si="957">PJ73+PJ43+PJ14</f>
        <v>0</v>
      </c>
      <c r="PK96" s="13"/>
      <c r="PL96" s="12">
        <f t="shared" ref="PL96" si="958">PL73+PL43+PL14</f>
        <v>3.41</v>
      </c>
      <c r="PM96" s="12">
        <f>PL96/8</f>
        <v>0.42625000000000002</v>
      </c>
      <c r="PN96" s="12">
        <f t="shared" ref="PN96" si="959">PN73+PN43+PN14</f>
        <v>18.029000000000003</v>
      </c>
      <c r="PO96" s="12">
        <f>PN96/7.5</f>
        <v>2.403866666666667</v>
      </c>
      <c r="PP96" s="12">
        <f t="shared" ref="PP96" si="960">PP73+PP43+PP14</f>
        <v>22.307000000000002</v>
      </c>
      <c r="PQ96" s="14">
        <f>PP96/13</f>
        <v>1.7159230769230771</v>
      </c>
      <c r="PT96" s="11" t="s">
        <v>10</v>
      </c>
      <c r="PU96" s="12">
        <f t="shared" ref="PU96:PU108" si="961">PU73+PU43+PU14</f>
        <v>211.37799999999999</v>
      </c>
      <c r="PV96" s="12">
        <f>PU96/10</f>
        <v>21.137799999999999</v>
      </c>
      <c r="PW96" s="12">
        <f t="shared" ref="PW96" si="962">PW73+PW43+PW14</f>
        <v>183.26600000000002</v>
      </c>
      <c r="PX96" s="12">
        <f>PW96/15</f>
        <v>12.217733333333335</v>
      </c>
      <c r="PY96" s="12">
        <f t="shared" ref="PY96" si="963">PY73+PY43+PY14</f>
        <v>0</v>
      </c>
      <c r="PZ96" s="13"/>
      <c r="QA96" s="12">
        <f t="shared" ref="QA96" si="964">QA73+QA43+QA14</f>
        <v>163.96200000000002</v>
      </c>
      <c r="QB96" s="12">
        <f>QA96/8</f>
        <v>20.495250000000002</v>
      </c>
      <c r="QC96" s="12">
        <f t="shared" ref="QC96" si="965">QC73+QC43+QC14</f>
        <v>179.05100000000002</v>
      </c>
      <c r="QD96" s="12">
        <f>QC96/5</f>
        <v>35.810200000000002</v>
      </c>
      <c r="QE96" s="12">
        <f t="shared" ref="QE96" si="966">QE73+QE43+QE14</f>
        <v>175.9735</v>
      </c>
      <c r="QF96" s="14">
        <f>QE96/13</f>
        <v>13.536423076923077</v>
      </c>
      <c r="QI96" s="11" t="s">
        <v>10</v>
      </c>
      <c r="QJ96" s="12">
        <f t="shared" si="927"/>
        <v>46.677999999999997</v>
      </c>
      <c r="QK96" s="12">
        <f>QJ96/8</f>
        <v>5.8347499999999997</v>
      </c>
      <c r="QL96" s="12">
        <f t="shared" si="928"/>
        <v>76.686000000000007</v>
      </c>
      <c r="QM96" s="12">
        <f>QL96/15</f>
        <v>5.1124000000000001</v>
      </c>
      <c r="QN96" s="12"/>
      <c r="QO96" s="13"/>
      <c r="QP96" s="12">
        <f t="shared" si="929"/>
        <v>23</v>
      </c>
      <c r="QQ96" s="12">
        <f>QP96/8</f>
        <v>2.875</v>
      </c>
      <c r="QR96" s="12">
        <f t="shared" si="930"/>
        <v>36.399000000000001</v>
      </c>
      <c r="QS96" s="12">
        <f>QR96/7.5</f>
        <v>4.8532000000000002</v>
      </c>
      <c r="QT96" s="12">
        <f t="shared" si="931"/>
        <v>44.124000000000002</v>
      </c>
      <c r="QU96" s="14">
        <f>QT96/13</f>
        <v>3.3941538461538463</v>
      </c>
      <c r="QX96" s="11" t="s">
        <v>10</v>
      </c>
      <c r="QY96" s="12">
        <f t="shared" si="932"/>
        <v>17.998999999999999</v>
      </c>
      <c r="QZ96" s="12">
        <f>QY96/8</f>
        <v>2.2498749999999998</v>
      </c>
      <c r="RA96" s="12">
        <f t="shared" si="933"/>
        <v>8.9149999999999991</v>
      </c>
      <c r="RB96" s="12">
        <f>RA96/15</f>
        <v>0.59433333333333327</v>
      </c>
      <c r="RC96" s="12"/>
      <c r="RD96" s="13"/>
      <c r="RE96" s="12">
        <f t="shared" si="934"/>
        <v>31.222000000000001</v>
      </c>
      <c r="RF96" s="12">
        <f>RE96/8</f>
        <v>3.9027500000000002</v>
      </c>
      <c r="RG96" s="12">
        <f t="shared" si="935"/>
        <v>23.281000000000002</v>
      </c>
      <c r="RH96" s="12">
        <f>RG96/7.5</f>
        <v>3.1041333333333339</v>
      </c>
      <c r="RI96" s="12">
        <f t="shared" si="936"/>
        <v>31.221</v>
      </c>
      <c r="RJ96" s="14">
        <f>RI96/13</f>
        <v>2.4016153846153845</v>
      </c>
      <c r="RM96" s="11" t="s">
        <v>10</v>
      </c>
      <c r="RN96" s="12">
        <f t="shared" si="937"/>
        <v>19.846</v>
      </c>
      <c r="RO96" s="12">
        <f>RN96/8</f>
        <v>2.48075</v>
      </c>
      <c r="RP96" s="12">
        <f t="shared" si="938"/>
        <v>37.844999999999999</v>
      </c>
      <c r="RQ96" s="12">
        <f>RP96/15</f>
        <v>2.5230000000000001</v>
      </c>
      <c r="RR96" s="12"/>
      <c r="RS96" s="13"/>
      <c r="RT96" s="12">
        <f t="shared" si="939"/>
        <v>8.0730000000000004</v>
      </c>
      <c r="RU96" s="12">
        <f>RT96/8</f>
        <v>1.009125</v>
      </c>
      <c r="RV96" s="12">
        <f t="shared" si="940"/>
        <v>17.998999999999999</v>
      </c>
      <c r="RW96" s="12">
        <f>RV96/7.5</f>
        <v>2.3998666666666666</v>
      </c>
      <c r="RX96" s="12">
        <f t="shared" si="941"/>
        <v>17.998999999999999</v>
      </c>
      <c r="RY96" s="14">
        <f>RX96/13</f>
        <v>1.3845384615384615</v>
      </c>
      <c r="SB96" s="11" t="s">
        <v>10</v>
      </c>
      <c r="SC96" s="12">
        <f t="shared" si="942"/>
        <v>0</v>
      </c>
      <c r="SD96" s="12">
        <f>SC96/8</f>
        <v>0</v>
      </c>
      <c r="SE96" s="12">
        <f t="shared" si="943"/>
        <v>0</v>
      </c>
      <c r="SF96" s="12">
        <f>SE96/15</f>
        <v>0</v>
      </c>
      <c r="SG96" s="12"/>
      <c r="SH96" s="13"/>
      <c r="SI96" s="12">
        <f t="shared" si="944"/>
        <v>19.847000000000001</v>
      </c>
      <c r="SJ96" s="12">
        <f>SI96/8</f>
        <v>2.4808750000000002</v>
      </c>
      <c r="SK96" s="12">
        <f t="shared" si="945"/>
        <v>19.846</v>
      </c>
      <c r="SL96" s="12">
        <f>SK96/7.5</f>
        <v>2.6461333333333332</v>
      </c>
      <c r="SM96" s="12">
        <f t="shared" si="946"/>
        <v>19.846</v>
      </c>
      <c r="SN96" s="14">
        <f>SM96/13</f>
        <v>1.5266153846153847</v>
      </c>
      <c r="SQ96" s="11" t="s">
        <v>10</v>
      </c>
      <c r="SR96" s="12">
        <f t="shared" si="947"/>
        <v>23.31</v>
      </c>
      <c r="SS96" s="12">
        <f>SR96/8</f>
        <v>2.9137499999999998</v>
      </c>
      <c r="ST96" s="12">
        <f t="shared" si="948"/>
        <v>23.31</v>
      </c>
      <c r="SU96" s="12">
        <f>ST96/15</f>
        <v>1.5539999999999998</v>
      </c>
      <c r="SV96" s="12"/>
      <c r="SW96" s="13"/>
      <c r="SX96" s="12">
        <f t="shared" si="949"/>
        <v>23.31</v>
      </c>
      <c r="SY96" s="12">
        <f>SX96/8</f>
        <v>2.9137499999999998</v>
      </c>
      <c r="SZ96" s="12">
        <f t="shared" si="950"/>
        <v>23.31</v>
      </c>
      <c r="TA96" s="12">
        <f>SZ96/7.5</f>
        <v>3.1079999999999997</v>
      </c>
      <c r="TB96" s="12">
        <f t="shared" si="951"/>
        <v>0</v>
      </c>
      <c r="TC96" s="14">
        <f>TB96/13</f>
        <v>0</v>
      </c>
      <c r="TH96" s="11" t="s">
        <v>10</v>
      </c>
      <c r="TI96" s="12">
        <f t="shared" ref="TI96:TI108" si="967">TI73+TI43+TI14</f>
        <v>107.833</v>
      </c>
      <c r="TJ96" s="12">
        <f>TI96/8</f>
        <v>13.479125</v>
      </c>
      <c r="TK96" s="12">
        <f t="shared" ref="TK96:TK108" si="968">TK73+TK43+TK14</f>
        <v>146.756</v>
      </c>
      <c r="TL96" s="12">
        <f>TK96/15</f>
        <v>9.7837333333333341</v>
      </c>
      <c r="TM96" s="12">
        <f t="shared" ref="TM96:TM108" si="969">TM73+TM43+TM14</f>
        <v>0</v>
      </c>
      <c r="TN96" s="13"/>
      <c r="TO96" s="12">
        <f t="shared" ref="TO96:TO108" si="970">TO73+TO43+TO14</f>
        <v>105.452</v>
      </c>
      <c r="TP96" s="12">
        <f>TO96/8</f>
        <v>13.1815</v>
      </c>
      <c r="TQ96" s="12">
        <f t="shared" ref="TQ96:TQ108" si="971">TQ73+TQ43+TQ14</f>
        <v>120.83500000000001</v>
      </c>
      <c r="TR96" s="12">
        <f>TQ96/7.5</f>
        <v>16.111333333333334</v>
      </c>
      <c r="TS96" s="12">
        <f t="shared" ref="TS96:TS108" si="972">TS73+TS43+TS14</f>
        <v>113.19</v>
      </c>
      <c r="TT96" s="14">
        <f>TS96/13</f>
        <v>8.7069230769230774</v>
      </c>
      <c r="TW96" s="11" t="s">
        <v>10</v>
      </c>
      <c r="TX96" s="12">
        <f t="shared" ref="TX96:TX108" si="973">TX73+TX43+TX14</f>
        <v>319.21100000000001</v>
      </c>
      <c r="TY96" s="12">
        <f>TX96/10</f>
        <v>31.921100000000003</v>
      </c>
      <c r="TZ96" s="12">
        <f t="shared" ref="TZ96:TZ108" si="974">TZ73+TZ43+TZ14</f>
        <v>330.02199999999999</v>
      </c>
      <c r="UA96" s="12">
        <f>TZ96/15</f>
        <v>22.001466666666666</v>
      </c>
      <c r="UB96" s="12">
        <f t="shared" ref="UB96:UB108" si="975">UB73+UB43+UB14</f>
        <v>0</v>
      </c>
      <c r="UC96" s="13"/>
      <c r="UD96" s="12">
        <f t="shared" ref="UD96:UD108" si="976">UD73+UD43+UD14</f>
        <v>269.41399999999999</v>
      </c>
      <c r="UE96" s="12">
        <f>UD96/8</f>
        <v>33.676749999999998</v>
      </c>
      <c r="UF96" s="12">
        <f t="shared" ref="UF96:UF108" si="977">UF73+UF43+UF14</f>
        <v>299.88600000000002</v>
      </c>
      <c r="UG96" s="12">
        <f>UF96/5</f>
        <v>59.977200000000003</v>
      </c>
      <c r="UH96" s="12">
        <f t="shared" ref="UH96:UH108" si="978">UH73+UH43+UH14</f>
        <v>289.1635</v>
      </c>
      <c r="UI96" s="14">
        <f>UH96/13</f>
        <v>22.243346153846154</v>
      </c>
    </row>
    <row r="97" spans="18:556" x14ac:dyDescent="0.25">
      <c r="R97" s="11" t="s">
        <v>11</v>
      </c>
      <c r="S97" s="12">
        <f t="shared" si="800"/>
        <v>4.3869999999999996</v>
      </c>
      <c r="T97" s="12">
        <f>S97/5</f>
        <v>0.87739999999999996</v>
      </c>
      <c r="U97" s="12">
        <f t="shared" si="801"/>
        <v>48.775999999999996</v>
      </c>
      <c r="V97" s="12">
        <f t="shared" ref="V97:V103" si="979">U97/20</f>
        <v>2.4387999999999996</v>
      </c>
      <c r="W97" s="12">
        <f>W74+W44+W15</f>
        <v>0</v>
      </c>
      <c r="X97" s="12">
        <f>W97/30</f>
        <v>0</v>
      </c>
      <c r="Y97" s="12">
        <f t="shared" si="802"/>
        <v>3.6789999999999998</v>
      </c>
      <c r="Z97" s="12">
        <f>Y97/10</f>
        <v>0.3679</v>
      </c>
      <c r="AA97" s="12">
        <f t="shared" si="803"/>
        <v>34.388999999999996</v>
      </c>
      <c r="AB97" s="12">
        <f>AA97/5</f>
        <v>6.8777999999999988</v>
      </c>
      <c r="AC97" s="12">
        <f t="shared" si="804"/>
        <v>52.454999999999998</v>
      </c>
      <c r="AD97" s="14">
        <f>AC97/17.5</f>
        <v>2.9974285714285713</v>
      </c>
      <c r="AH97" s="11" t="s">
        <v>11</v>
      </c>
      <c r="AI97" s="12">
        <f t="shared" si="805"/>
        <v>3.7639999999999998</v>
      </c>
      <c r="AJ97" s="12">
        <f>AI97/5</f>
        <v>0.75279999999999991</v>
      </c>
      <c r="AK97" s="12">
        <f t="shared" si="806"/>
        <v>0</v>
      </c>
      <c r="AL97" s="12">
        <f t="shared" ref="AL97:AL103" si="980">AK97/20</f>
        <v>0</v>
      </c>
      <c r="AM97" s="12">
        <f>AM74+AM44+AM15</f>
        <v>3.7650000000000001</v>
      </c>
      <c r="AN97" s="12">
        <f>AM97/30</f>
        <v>0.1255</v>
      </c>
      <c r="AO97" s="12">
        <f t="shared" si="807"/>
        <v>0</v>
      </c>
      <c r="AP97" s="12">
        <f>AO97/10</f>
        <v>0</v>
      </c>
      <c r="AQ97" s="12">
        <f t="shared" si="808"/>
        <v>0</v>
      </c>
      <c r="AR97" s="12">
        <f>AQ97/5</f>
        <v>0</v>
      </c>
      <c r="AS97" s="12">
        <f t="shared" si="809"/>
        <v>0</v>
      </c>
      <c r="AT97" s="14">
        <f>AS97/17.5</f>
        <v>0</v>
      </c>
      <c r="AX97" s="11" t="s">
        <v>11</v>
      </c>
      <c r="AY97" s="12">
        <f t="shared" si="810"/>
        <v>0</v>
      </c>
      <c r="AZ97" s="12">
        <f>AY97/5</f>
        <v>0</v>
      </c>
      <c r="BA97" s="12">
        <f t="shared" si="811"/>
        <v>0</v>
      </c>
      <c r="BB97" s="12">
        <f t="shared" ref="BB97:BB103" si="981">BA97/20</f>
        <v>0</v>
      </c>
      <c r="BC97" s="12">
        <f>BC74+BC44+BC15</f>
        <v>0</v>
      </c>
      <c r="BD97" s="12">
        <f>BC97/30</f>
        <v>0</v>
      </c>
      <c r="BE97" s="12">
        <f t="shared" si="812"/>
        <v>0</v>
      </c>
      <c r="BF97" s="12">
        <f>BE97/10</f>
        <v>0</v>
      </c>
      <c r="BG97" s="12">
        <f t="shared" si="813"/>
        <v>0</v>
      </c>
      <c r="BH97" s="12">
        <f>BG97/5</f>
        <v>0</v>
      </c>
      <c r="BI97" s="12">
        <f t="shared" si="814"/>
        <v>0</v>
      </c>
      <c r="BJ97" s="14">
        <f>BI97/17.5</f>
        <v>0</v>
      </c>
      <c r="BN97" s="11" t="s">
        <v>11</v>
      </c>
      <c r="BO97" s="12">
        <f t="shared" si="815"/>
        <v>0</v>
      </c>
      <c r="BP97" s="12">
        <f>BO97/5</f>
        <v>0</v>
      </c>
      <c r="BQ97" s="12">
        <f t="shared" si="816"/>
        <v>0</v>
      </c>
      <c r="BR97" s="12">
        <f t="shared" ref="BR97:BR103" si="982">BQ97/20</f>
        <v>0</v>
      </c>
      <c r="BS97" s="12">
        <f>BS74+BS44+BS15</f>
        <v>0</v>
      </c>
      <c r="BT97" s="12">
        <f>BS97/30</f>
        <v>0</v>
      </c>
      <c r="BU97" s="12">
        <f t="shared" si="817"/>
        <v>0</v>
      </c>
      <c r="BV97" s="12">
        <f>BU97/10</f>
        <v>0</v>
      </c>
      <c r="BW97" s="12">
        <f t="shared" si="818"/>
        <v>0</v>
      </c>
      <c r="BX97" s="12">
        <f>BW97/5</f>
        <v>0</v>
      </c>
      <c r="BY97" s="12">
        <f t="shared" si="819"/>
        <v>0</v>
      </c>
      <c r="BZ97" s="14">
        <f>BY97/17.5</f>
        <v>0</v>
      </c>
      <c r="CC97" s="11" t="s">
        <v>11</v>
      </c>
      <c r="CD97" s="12">
        <f t="shared" si="820"/>
        <v>0</v>
      </c>
      <c r="CE97" s="12">
        <f>CD97/5</f>
        <v>0</v>
      </c>
      <c r="CF97" s="12">
        <f t="shared" si="821"/>
        <v>0</v>
      </c>
      <c r="CG97" s="12">
        <f t="shared" ref="CG97:CG103" si="983">CF97/20</f>
        <v>0</v>
      </c>
      <c r="CH97" s="12">
        <f>CH74+CH44+CH15</f>
        <v>0</v>
      </c>
      <c r="CI97" s="12">
        <f>CH97/30</f>
        <v>0</v>
      </c>
      <c r="CJ97" s="12">
        <f t="shared" si="822"/>
        <v>0</v>
      </c>
      <c r="CK97" s="12">
        <f>CJ97/10</f>
        <v>0</v>
      </c>
      <c r="CL97" s="12">
        <f t="shared" si="823"/>
        <v>0</v>
      </c>
      <c r="CM97" s="12">
        <f>CL97/5</f>
        <v>0</v>
      </c>
      <c r="CN97" s="12">
        <f t="shared" si="824"/>
        <v>0</v>
      </c>
      <c r="CO97" s="14">
        <f>CN97/17.5</f>
        <v>0</v>
      </c>
      <c r="CR97" s="11" t="s">
        <v>11</v>
      </c>
      <c r="CS97" s="12">
        <f t="shared" si="825"/>
        <v>8.1509999999999998</v>
      </c>
      <c r="CT97" s="12">
        <f>CS97/5</f>
        <v>1.6301999999999999</v>
      </c>
      <c r="CU97" s="12">
        <f t="shared" si="826"/>
        <v>48.775999999999996</v>
      </c>
      <c r="CV97" s="12">
        <f t="shared" ref="CV97:CV103" si="984">CU97/20</f>
        <v>2.4387999999999996</v>
      </c>
      <c r="CW97" s="12">
        <f>CW74+CW44+CW15</f>
        <v>3.7650000000000001</v>
      </c>
      <c r="CX97" s="12">
        <f>CW97/30</f>
        <v>0.1255</v>
      </c>
      <c r="CY97" s="12">
        <f t="shared" si="827"/>
        <v>3.6789999999999998</v>
      </c>
      <c r="CZ97" s="12">
        <f>CY97/10</f>
        <v>0.3679</v>
      </c>
      <c r="DA97" s="12">
        <f t="shared" si="828"/>
        <v>34.388999999999996</v>
      </c>
      <c r="DB97" s="12">
        <f>DA97/5</f>
        <v>6.8777999999999988</v>
      </c>
      <c r="DC97" s="12">
        <f t="shared" si="829"/>
        <v>52.454999999999998</v>
      </c>
      <c r="DD97" s="14">
        <f>DC97/17.5</f>
        <v>2.9974285714285713</v>
      </c>
      <c r="DG97" s="11" t="s">
        <v>11</v>
      </c>
      <c r="DH97" s="12">
        <f t="shared" si="830"/>
        <v>8.0030000000000001</v>
      </c>
      <c r="DI97" s="12">
        <f>DH97/5</f>
        <v>1.6006</v>
      </c>
      <c r="DJ97" s="12">
        <f t="shared" si="831"/>
        <v>3.7650000000000001</v>
      </c>
      <c r="DK97" s="12">
        <f t="shared" ref="DK97:DK103" si="985">DJ97/20</f>
        <v>0.18825</v>
      </c>
      <c r="DL97" s="12">
        <f>DL74+DL44+DL15</f>
        <v>0</v>
      </c>
      <c r="DM97" s="12">
        <f>DL97/30</f>
        <v>0</v>
      </c>
      <c r="DN97" s="12">
        <f t="shared" si="832"/>
        <v>3.7650000000000001</v>
      </c>
      <c r="DO97" s="12">
        <f>DN97/10</f>
        <v>0.3765</v>
      </c>
      <c r="DP97" s="12">
        <f t="shared" si="833"/>
        <v>3.7650000000000001</v>
      </c>
      <c r="DQ97" s="12">
        <f>DP97/5</f>
        <v>0.753</v>
      </c>
      <c r="DR97" s="12">
        <f t="shared" si="834"/>
        <v>1.8825000000000001</v>
      </c>
      <c r="DS97" s="14">
        <f>DR97/17.5</f>
        <v>0.10757142857142858</v>
      </c>
      <c r="DV97" s="11" t="s">
        <v>11</v>
      </c>
      <c r="DW97" s="12">
        <f t="shared" si="835"/>
        <v>0</v>
      </c>
      <c r="DX97" s="12">
        <f>DW97/5</f>
        <v>0</v>
      </c>
      <c r="DY97" s="12">
        <f t="shared" si="836"/>
        <v>0</v>
      </c>
      <c r="DZ97" s="12">
        <f t="shared" ref="DZ97:DZ103" si="986">DY97/20</f>
        <v>0</v>
      </c>
      <c r="EA97" s="12">
        <f>EA74+EA44+EA15</f>
        <v>0</v>
      </c>
      <c r="EB97" s="12">
        <f>EA97/30</f>
        <v>0</v>
      </c>
      <c r="EC97" s="12">
        <f t="shared" si="837"/>
        <v>8.0030000000000001</v>
      </c>
      <c r="ED97" s="12">
        <f>EC97/10</f>
        <v>0.80030000000000001</v>
      </c>
      <c r="EE97" s="12">
        <f t="shared" si="838"/>
        <v>0</v>
      </c>
      <c r="EF97" s="12">
        <f>EE97/5</f>
        <v>0</v>
      </c>
      <c r="EG97" s="12">
        <f t="shared" si="839"/>
        <v>5.2670000000000003</v>
      </c>
      <c r="EH97" s="14">
        <f>EG97/17.5</f>
        <v>0.30097142857142861</v>
      </c>
      <c r="EK97" s="11" t="s">
        <v>11</v>
      </c>
      <c r="EL97" s="12">
        <f t="shared" si="840"/>
        <v>25.1</v>
      </c>
      <c r="EM97" s="12">
        <f>EL97/5</f>
        <v>5.0200000000000005</v>
      </c>
      <c r="EN97" s="12">
        <f t="shared" si="841"/>
        <v>0</v>
      </c>
      <c r="EO97" s="12">
        <f t="shared" ref="EO97:EO103" si="987">EN97/20</f>
        <v>0</v>
      </c>
      <c r="EP97" s="12">
        <f>EP74+EP44+EP15</f>
        <v>25.102</v>
      </c>
      <c r="EQ97" s="12">
        <f>EP97/30</f>
        <v>0.83673333333333333</v>
      </c>
      <c r="ER97" s="12">
        <f t="shared" si="842"/>
        <v>25.102</v>
      </c>
      <c r="ES97" s="12">
        <f>ER97/10</f>
        <v>2.5102000000000002</v>
      </c>
      <c r="ET97" s="12">
        <f t="shared" si="843"/>
        <v>33.302999999999997</v>
      </c>
      <c r="EU97" s="12">
        <f>ET97/5</f>
        <v>6.6605999999999996</v>
      </c>
      <c r="EV97" s="12">
        <f t="shared" si="844"/>
        <v>0</v>
      </c>
      <c r="EW97" s="14">
        <f>EV97/17.5</f>
        <v>0</v>
      </c>
      <c r="EZ97" s="11" t="s">
        <v>11</v>
      </c>
      <c r="FA97" s="12">
        <f t="shared" si="845"/>
        <v>67.472999999999999</v>
      </c>
      <c r="FB97" s="12">
        <f>FA97/5</f>
        <v>13.4946</v>
      </c>
      <c r="FC97" s="12">
        <f t="shared" si="846"/>
        <v>17.132000000000001</v>
      </c>
      <c r="FD97" s="12">
        <f t="shared" ref="FD97:FD103" si="988">FC97/20</f>
        <v>0.85660000000000003</v>
      </c>
      <c r="FE97" s="12">
        <f>FE74+FE44+FE15</f>
        <v>33.721499999999999</v>
      </c>
      <c r="FF97" s="12">
        <f>FE97/30</f>
        <v>1.12405</v>
      </c>
      <c r="FG97" s="12">
        <f t="shared" si="847"/>
        <v>0</v>
      </c>
      <c r="FH97" s="12">
        <f>FG97/10</f>
        <v>0</v>
      </c>
      <c r="FI97" s="12">
        <f t="shared" si="848"/>
        <v>0</v>
      </c>
      <c r="FJ97" s="12">
        <f>FI97/5</f>
        <v>0</v>
      </c>
      <c r="FK97" s="12">
        <f t="shared" si="849"/>
        <v>14.4665</v>
      </c>
      <c r="FL97" s="14">
        <f>FK97/17.5</f>
        <v>0.82665714285714287</v>
      </c>
      <c r="FO97" s="11" t="s">
        <v>11</v>
      </c>
      <c r="FP97" s="12">
        <f t="shared" si="850"/>
        <v>0</v>
      </c>
      <c r="FQ97" s="12">
        <f>FP97/5</f>
        <v>0</v>
      </c>
      <c r="FR97" s="12">
        <f t="shared" si="851"/>
        <v>0</v>
      </c>
      <c r="FS97" s="12">
        <f t="shared" ref="FS97:FS103" si="989">FR97/20</f>
        <v>0</v>
      </c>
      <c r="FT97" s="12">
        <f>FT74+FT44+FT15</f>
        <v>0</v>
      </c>
      <c r="FU97" s="12">
        <f>FT97/30</f>
        <v>0</v>
      </c>
      <c r="FV97" s="12">
        <f t="shared" si="852"/>
        <v>0</v>
      </c>
      <c r="FW97" s="12">
        <f>FV97/10</f>
        <v>0</v>
      </c>
      <c r="FX97" s="12">
        <f t="shared" si="853"/>
        <v>0</v>
      </c>
      <c r="FY97" s="12">
        <f>FX97/5</f>
        <v>0</v>
      </c>
      <c r="FZ97" s="12">
        <f t="shared" si="854"/>
        <v>0</v>
      </c>
      <c r="GA97" s="14">
        <f>FZ97/17.5</f>
        <v>0</v>
      </c>
      <c r="GD97" s="11" t="s">
        <v>11</v>
      </c>
      <c r="GE97" s="12">
        <f t="shared" si="855"/>
        <v>100.57600000000001</v>
      </c>
      <c r="GF97" s="12">
        <f>GE97/5</f>
        <v>20.115200000000002</v>
      </c>
      <c r="GG97" s="12">
        <f t="shared" si="856"/>
        <v>20.897000000000002</v>
      </c>
      <c r="GH97" s="12">
        <f t="shared" ref="GH97:GH103" si="990">GG97/20</f>
        <v>1.0448500000000001</v>
      </c>
      <c r="GI97" s="12">
        <f>GI74+GI44+GI15</f>
        <v>58.823499999999996</v>
      </c>
      <c r="GJ97" s="12">
        <f>GI97/30</f>
        <v>1.9607833333333331</v>
      </c>
      <c r="GK97" s="12">
        <f t="shared" si="857"/>
        <v>36.870000000000005</v>
      </c>
      <c r="GL97" s="12">
        <f>GK97/10</f>
        <v>3.6870000000000003</v>
      </c>
      <c r="GM97" s="12">
        <f t="shared" si="858"/>
        <v>37.067999999999998</v>
      </c>
      <c r="GN97" s="12">
        <f>GM97/5</f>
        <v>7.4135999999999997</v>
      </c>
      <c r="GO97" s="12">
        <f t="shared" si="859"/>
        <v>21.616</v>
      </c>
      <c r="GP97" s="14">
        <f>GO97/17.5</f>
        <v>1.2352000000000001</v>
      </c>
      <c r="GT97" s="11" t="s">
        <v>11</v>
      </c>
      <c r="GU97" s="12">
        <f t="shared" si="860"/>
        <v>108.727</v>
      </c>
      <c r="GV97" s="12">
        <f>GU97/5</f>
        <v>21.7454</v>
      </c>
      <c r="GW97" s="12">
        <f t="shared" si="861"/>
        <v>69.673000000000002</v>
      </c>
      <c r="GX97" s="12">
        <f t="shared" ref="GX97:GX103" si="991">GW97/20</f>
        <v>3.4836499999999999</v>
      </c>
      <c r="GY97" s="12">
        <f>GY74+GY44+GY15</f>
        <v>62.588499999999996</v>
      </c>
      <c r="GZ97" s="12">
        <f>GY97/30</f>
        <v>2.0862833333333333</v>
      </c>
      <c r="HA97" s="12">
        <f t="shared" si="862"/>
        <v>40.549000000000007</v>
      </c>
      <c r="HB97" s="12">
        <f>HA97/10</f>
        <v>4.0549000000000008</v>
      </c>
      <c r="HC97" s="12">
        <f t="shared" si="863"/>
        <v>71.456999999999994</v>
      </c>
      <c r="HD97" s="12">
        <f>HC97/5</f>
        <v>14.291399999999999</v>
      </c>
      <c r="HE97" s="12">
        <f t="shared" si="864"/>
        <v>74.070999999999998</v>
      </c>
      <c r="HF97" s="14">
        <f>HE97/17.5</f>
        <v>4.2326285714285712</v>
      </c>
      <c r="HI97" s="11" t="s">
        <v>11</v>
      </c>
      <c r="HJ97" s="12">
        <f t="shared" si="865"/>
        <v>0</v>
      </c>
      <c r="HK97" s="12">
        <f>HJ97/5</f>
        <v>0</v>
      </c>
      <c r="HL97" s="12">
        <f t="shared" si="866"/>
        <v>0</v>
      </c>
      <c r="HM97" s="12">
        <f t="shared" ref="HM97:HM103" si="992">HL97/20</f>
        <v>0</v>
      </c>
      <c r="HN97" s="12">
        <f>HN74+HN44+HN15</f>
        <v>0</v>
      </c>
      <c r="HO97" s="12">
        <f>HN97/30</f>
        <v>0</v>
      </c>
      <c r="HP97" s="12">
        <f t="shared" si="867"/>
        <v>67.472999999999999</v>
      </c>
      <c r="HQ97" s="12">
        <f>HP97/10</f>
        <v>6.7473000000000001</v>
      </c>
      <c r="HR97" s="12">
        <f t="shared" si="868"/>
        <v>0</v>
      </c>
      <c r="HS97" s="12">
        <f>HR97/5</f>
        <v>0</v>
      </c>
      <c r="HT97" s="12">
        <f t="shared" si="869"/>
        <v>0</v>
      </c>
      <c r="HU97" s="14">
        <f>HT97/17.5</f>
        <v>0</v>
      </c>
      <c r="HY97" s="11" t="s">
        <v>11</v>
      </c>
      <c r="HZ97" s="12">
        <f t="shared" si="870"/>
        <v>4.4550000000000001</v>
      </c>
      <c r="IA97" s="12">
        <f>HZ97/5</f>
        <v>0.89100000000000001</v>
      </c>
      <c r="IB97" s="12">
        <f t="shared" si="871"/>
        <v>0</v>
      </c>
      <c r="IC97" s="12">
        <f t="shared" ref="IC97:IC103" si="993">IB97/20</f>
        <v>0</v>
      </c>
      <c r="ID97" s="12">
        <f>ID74+ID44+ID15</f>
        <v>4.4550000000000001</v>
      </c>
      <c r="IE97" s="12">
        <f>ID97/30</f>
        <v>0.14849999999999999</v>
      </c>
      <c r="IF97" s="12">
        <f t="shared" si="872"/>
        <v>4.4550000000000001</v>
      </c>
      <c r="IG97" s="12">
        <f>IF97/10</f>
        <v>0.44550000000000001</v>
      </c>
      <c r="IH97" s="12">
        <f t="shared" si="873"/>
        <v>67.442999999999998</v>
      </c>
      <c r="II97" s="12">
        <f>IH97/5</f>
        <v>13.4886</v>
      </c>
      <c r="IJ97" s="12">
        <f t="shared" si="874"/>
        <v>0</v>
      </c>
      <c r="IK97" s="14">
        <f>IJ97/17.5</f>
        <v>0</v>
      </c>
      <c r="IO97" s="11" t="s">
        <v>11</v>
      </c>
      <c r="IP97" s="12">
        <f t="shared" si="875"/>
        <v>0</v>
      </c>
      <c r="IQ97" s="12">
        <f>IP97/5</f>
        <v>0</v>
      </c>
      <c r="IR97" s="12">
        <f t="shared" si="876"/>
        <v>71.927000000000007</v>
      </c>
      <c r="IS97" s="12">
        <f t="shared" ref="IS97:IS103" si="994">IR97/20</f>
        <v>3.5963500000000002</v>
      </c>
      <c r="IT97" s="12">
        <f>IT74+IT44+IT15</f>
        <v>33.735999999999997</v>
      </c>
      <c r="IU97" s="12">
        <f>IT97/30</f>
        <v>1.1245333333333332</v>
      </c>
      <c r="IV97" s="12">
        <f t="shared" si="877"/>
        <v>0</v>
      </c>
      <c r="IW97" s="12">
        <f>IV97/10</f>
        <v>0</v>
      </c>
      <c r="IX97" s="12">
        <f t="shared" si="878"/>
        <v>8.6690000000000005</v>
      </c>
      <c r="IY97" s="12">
        <f>IX97/5</f>
        <v>1.7338</v>
      </c>
      <c r="IZ97" s="12">
        <f t="shared" si="879"/>
        <v>38.191000000000003</v>
      </c>
      <c r="JA97" s="14">
        <f>IZ97/17.5</f>
        <v>2.1823428571428574</v>
      </c>
      <c r="JE97" s="11" t="s">
        <v>11</v>
      </c>
      <c r="JF97" s="12">
        <f t="shared" si="880"/>
        <v>9.7449999999999992</v>
      </c>
      <c r="JG97" s="12">
        <f>JF97/5</f>
        <v>1.9489999999999998</v>
      </c>
      <c r="JH97" s="12">
        <f t="shared" si="881"/>
        <v>0</v>
      </c>
      <c r="JI97" s="12">
        <f t="shared" ref="JI97:JI103" si="995">JH97/20</f>
        <v>0</v>
      </c>
      <c r="JJ97" s="12">
        <f>JJ74+JJ44+JJ15</f>
        <v>9.7439999999999998</v>
      </c>
      <c r="JK97" s="12">
        <f>JJ97/30</f>
        <v>0.32479999999999998</v>
      </c>
      <c r="JL97" s="12">
        <f t="shared" si="882"/>
        <v>0</v>
      </c>
      <c r="JM97" s="12">
        <f>JL97/10</f>
        <v>0</v>
      </c>
      <c r="JN97" s="12">
        <f t="shared" si="883"/>
        <v>0</v>
      </c>
      <c r="JO97" s="12">
        <f>JN97/5</f>
        <v>0</v>
      </c>
      <c r="JP97" s="12">
        <f t="shared" si="884"/>
        <v>0</v>
      </c>
      <c r="JQ97" s="14">
        <f>JP97/17.5</f>
        <v>0</v>
      </c>
      <c r="JT97" s="11" t="s">
        <v>11</v>
      </c>
      <c r="JU97" s="12">
        <f t="shared" si="885"/>
        <v>0</v>
      </c>
      <c r="JV97" s="12">
        <f>JU97/5</f>
        <v>0</v>
      </c>
      <c r="JW97" s="12">
        <f t="shared" si="886"/>
        <v>9.7439999999999998</v>
      </c>
      <c r="JX97" s="12">
        <f t="shared" ref="JX97:JX103" si="996">JW97/20</f>
        <v>0.48719999999999997</v>
      </c>
      <c r="JY97" s="12">
        <f>JY74+JY44+JY15</f>
        <v>0</v>
      </c>
      <c r="JZ97" s="12">
        <f>JY97/30</f>
        <v>0</v>
      </c>
      <c r="KA97" s="12">
        <f t="shared" si="887"/>
        <v>9.7439999999999998</v>
      </c>
      <c r="KB97" s="12">
        <f>KA97/10</f>
        <v>0.97439999999999993</v>
      </c>
      <c r="KC97" s="12">
        <f t="shared" si="888"/>
        <v>9.7439999999999998</v>
      </c>
      <c r="KD97" s="12">
        <f>KC97/5</f>
        <v>1.9487999999999999</v>
      </c>
      <c r="KE97" s="12">
        <f t="shared" si="889"/>
        <v>9.7439999999999998</v>
      </c>
      <c r="KF97" s="14">
        <f>KE97/17.5</f>
        <v>0.55679999999999996</v>
      </c>
      <c r="KI97" s="11" t="s">
        <v>11</v>
      </c>
      <c r="KJ97" s="12">
        <f t="shared" si="890"/>
        <v>0</v>
      </c>
      <c r="KK97" s="12">
        <f>KJ97/5</f>
        <v>0</v>
      </c>
      <c r="KL97" s="12">
        <f t="shared" si="891"/>
        <v>0</v>
      </c>
      <c r="KM97" s="12">
        <f t="shared" ref="KM97:KM103" si="997">KL97/20</f>
        <v>0</v>
      </c>
      <c r="KN97" s="12">
        <f>KN74+KN44+KN15</f>
        <v>0</v>
      </c>
      <c r="KO97" s="12">
        <f>KN97/30</f>
        <v>0</v>
      </c>
      <c r="KP97" s="12">
        <f t="shared" si="892"/>
        <v>0</v>
      </c>
      <c r="KQ97" s="12">
        <f>KP97/10</f>
        <v>0</v>
      </c>
      <c r="KR97" s="12">
        <f t="shared" si="893"/>
        <v>0</v>
      </c>
      <c r="KS97" s="12">
        <f>KR97/5</f>
        <v>0</v>
      </c>
      <c r="KT97" s="12">
        <f t="shared" si="894"/>
        <v>0</v>
      </c>
      <c r="KU97" s="14">
        <f>KT97/17.5</f>
        <v>0</v>
      </c>
      <c r="KX97" s="11" t="s">
        <v>11</v>
      </c>
      <c r="KY97" s="12">
        <f t="shared" si="952"/>
        <v>14.2</v>
      </c>
      <c r="KZ97" s="12">
        <f>KY97/5</f>
        <v>2.84</v>
      </c>
      <c r="LA97" s="12">
        <f t="shared" si="895"/>
        <v>81.670999999999992</v>
      </c>
      <c r="LB97" s="12">
        <f t="shared" ref="LB97:LB103" si="998">LA97/20</f>
        <v>4.0835499999999998</v>
      </c>
      <c r="LC97" s="12">
        <f>LC74+LC44+LC15</f>
        <v>47.934999999999995</v>
      </c>
      <c r="LD97" s="12">
        <f>LC97/30</f>
        <v>1.5978333333333332</v>
      </c>
      <c r="LE97" s="12">
        <f t="shared" si="896"/>
        <v>81.671999999999997</v>
      </c>
      <c r="LF97" s="12">
        <f>LE97/10</f>
        <v>8.1671999999999993</v>
      </c>
      <c r="LG97" s="12">
        <f t="shared" si="897"/>
        <v>85.855999999999995</v>
      </c>
      <c r="LH97" s="12">
        <f>LG97/5</f>
        <v>17.171199999999999</v>
      </c>
      <c r="LI97" s="12">
        <f t="shared" si="898"/>
        <v>47.935000000000002</v>
      </c>
      <c r="LJ97" s="14">
        <f>LI97/17.5</f>
        <v>2.7391428571428573</v>
      </c>
      <c r="LN97" s="11" t="s">
        <v>11</v>
      </c>
      <c r="LO97" s="12">
        <f t="shared" si="953"/>
        <v>122.92700000000001</v>
      </c>
      <c r="LP97" s="12">
        <f>LO97/5</f>
        <v>24.5854</v>
      </c>
      <c r="LQ97" s="12">
        <f t="shared" si="899"/>
        <v>151.34399999999999</v>
      </c>
      <c r="LR97" s="12">
        <f t="shared" ref="LR97:LR103" si="999">LQ97/20</f>
        <v>7.5671999999999997</v>
      </c>
      <c r="LS97" s="12">
        <f>LS74+LS44+LS15</f>
        <v>110.52349999999998</v>
      </c>
      <c r="LT97" s="12">
        <f>LS97/30</f>
        <v>3.6841166666666663</v>
      </c>
      <c r="LU97" s="12">
        <f t="shared" si="900"/>
        <v>122.221</v>
      </c>
      <c r="LV97" s="12">
        <f>LU97/10</f>
        <v>12.222100000000001</v>
      </c>
      <c r="LW97" s="12">
        <f t="shared" si="901"/>
        <v>157.31299999999999</v>
      </c>
      <c r="LX97" s="12">
        <f>LW97/5</f>
        <v>31.462599999999998</v>
      </c>
      <c r="LY97" s="12">
        <f t="shared" si="902"/>
        <v>122.006</v>
      </c>
      <c r="LZ97" s="14">
        <f>LY97/17.5</f>
        <v>6.9717714285714285</v>
      </c>
      <c r="MC97" s="11" t="s">
        <v>11</v>
      </c>
      <c r="MD97" s="12">
        <f t="shared" si="954"/>
        <v>0</v>
      </c>
      <c r="ME97" s="12">
        <f>MD97/5</f>
        <v>0</v>
      </c>
      <c r="MF97" s="12">
        <f t="shared" si="903"/>
        <v>0</v>
      </c>
      <c r="MG97" s="12">
        <f t="shared" ref="MG97:MG103" si="1000">MF97/20</f>
        <v>0</v>
      </c>
      <c r="MH97" s="12">
        <f>MH74+MH44+MH15</f>
        <v>0</v>
      </c>
      <c r="MI97" s="12">
        <f>MH97/30</f>
        <v>0</v>
      </c>
      <c r="MJ97" s="12">
        <f t="shared" si="904"/>
        <v>0</v>
      </c>
      <c r="MK97" s="12">
        <f>MJ97/10</f>
        <v>0</v>
      </c>
      <c r="ML97" s="12">
        <f t="shared" si="905"/>
        <v>0</v>
      </c>
      <c r="MM97" s="12">
        <f>ML97/5</f>
        <v>0</v>
      </c>
      <c r="MN97" s="12">
        <f t="shared" si="906"/>
        <v>0</v>
      </c>
      <c r="MO97" s="14">
        <f>MN97/17.5</f>
        <v>0</v>
      </c>
      <c r="MS97" s="11" t="s">
        <v>11</v>
      </c>
      <c r="MT97" s="12">
        <f t="shared" si="907"/>
        <v>4.5970000000000004</v>
      </c>
      <c r="MU97" s="12">
        <f>MT97/5</f>
        <v>0.91940000000000011</v>
      </c>
      <c r="MV97" s="12">
        <f t="shared" si="908"/>
        <v>0</v>
      </c>
      <c r="MW97" s="12">
        <f t="shared" ref="MW97:MW103" si="1001">MV97/20</f>
        <v>0</v>
      </c>
      <c r="MX97" s="12">
        <f>MX74+MX44+MX15</f>
        <v>4.5970000000000004</v>
      </c>
      <c r="MY97" s="12">
        <f>MX97/30</f>
        <v>0.15323333333333336</v>
      </c>
      <c r="MZ97" s="12">
        <f t="shared" si="909"/>
        <v>0</v>
      </c>
      <c r="NA97" s="12">
        <f>MZ97/10</f>
        <v>0</v>
      </c>
      <c r="NB97" s="12">
        <f t="shared" si="910"/>
        <v>0</v>
      </c>
      <c r="NC97" s="12">
        <f>NB97/5</f>
        <v>0</v>
      </c>
      <c r="ND97" s="12">
        <f t="shared" si="911"/>
        <v>0</v>
      </c>
      <c r="NE97" s="14">
        <f>ND97/17.5</f>
        <v>0</v>
      </c>
      <c r="NI97" s="11" t="s">
        <v>11</v>
      </c>
      <c r="NJ97" s="12">
        <f t="shared" si="912"/>
        <v>38.192</v>
      </c>
      <c r="NK97" s="12">
        <f>NJ97/5</f>
        <v>7.6383999999999999</v>
      </c>
      <c r="NL97" s="12">
        <f t="shared" si="913"/>
        <v>0.76200000000000001</v>
      </c>
      <c r="NM97" s="12">
        <f t="shared" ref="NM97:NM103" si="1002">NL97/20</f>
        <v>3.8100000000000002E-2</v>
      </c>
      <c r="NN97" s="12">
        <f>NN74+NN44+NN15</f>
        <v>29.541000000000004</v>
      </c>
      <c r="NO97" s="12">
        <f>NN97/30</f>
        <v>0.98470000000000013</v>
      </c>
      <c r="NP97" s="12">
        <f t="shared" si="914"/>
        <v>42.789000000000001</v>
      </c>
      <c r="NQ97" s="12">
        <f>NP97/10</f>
        <v>4.2789000000000001</v>
      </c>
      <c r="NR97" s="12">
        <f t="shared" si="915"/>
        <v>15.269</v>
      </c>
      <c r="NS97" s="12">
        <f>NR97/5</f>
        <v>3.0537999999999998</v>
      </c>
      <c r="NT97" s="12">
        <f t="shared" si="916"/>
        <v>0</v>
      </c>
      <c r="NU97" s="14">
        <f>NT97/17.5</f>
        <v>0</v>
      </c>
      <c r="NY97" s="11" t="s">
        <v>11</v>
      </c>
      <c r="NZ97" s="12">
        <f t="shared" si="917"/>
        <v>22.616</v>
      </c>
      <c r="OA97" s="12">
        <f>NZ97/5</f>
        <v>4.5232000000000001</v>
      </c>
      <c r="OB97" s="12">
        <f t="shared" si="918"/>
        <v>44.847000000000001</v>
      </c>
      <c r="OC97" s="12">
        <f t="shared" ref="OC97:OC103" si="1003">OB97/20</f>
        <v>2.2423500000000001</v>
      </c>
      <c r="OD97" s="12">
        <f>OD74+OD44+OD15</f>
        <v>42.410000000000004</v>
      </c>
      <c r="OE97" s="12">
        <f>OD97/30</f>
        <v>1.4136666666666668</v>
      </c>
      <c r="OF97" s="12">
        <f t="shared" si="919"/>
        <v>11.444000000000001</v>
      </c>
      <c r="OG97" s="12">
        <f>OF97/10</f>
        <v>1.1444000000000001</v>
      </c>
      <c r="OH97" s="12">
        <f t="shared" si="920"/>
        <v>31.029</v>
      </c>
      <c r="OI97" s="12">
        <f>OH97/5</f>
        <v>6.2058</v>
      </c>
      <c r="OJ97" s="12">
        <f t="shared" si="921"/>
        <v>42.813000000000002</v>
      </c>
      <c r="OK97" s="14">
        <f>OJ97/17.5</f>
        <v>2.4464571428571431</v>
      </c>
      <c r="ON97" s="11" t="s">
        <v>11</v>
      </c>
      <c r="OO97" s="12">
        <f t="shared" si="922"/>
        <v>20.972999999999999</v>
      </c>
      <c r="OP97" s="12">
        <f>OO97/5</f>
        <v>4.1945999999999994</v>
      </c>
      <c r="OQ97" s="12">
        <f t="shared" si="923"/>
        <v>22.616</v>
      </c>
      <c r="OR97" s="12">
        <f t="shared" ref="OR97:OR103" si="1004">OQ97/20</f>
        <v>1.1308</v>
      </c>
      <c r="OS97" s="12">
        <f>OS74+OS44+OS15</f>
        <v>16.271000000000001</v>
      </c>
      <c r="OT97" s="12">
        <f>OS97/30</f>
        <v>0.54236666666666666</v>
      </c>
      <c r="OU97" s="12">
        <f t="shared" si="924"/>
        <v>22.616</v>
      </c>
      <c r="OV97" s="12">
        <f>OU97/10</f>
        <v>2.2616000000000001</v>
      </c>
      <c r="OW97" s="12">
        <f t="shared" si="925"/>
        <v>21.771999999999998</v>
      </c>
      <c r="OX97" s="12">
        <f>OW97/5</f>
        <v>4.3544</v>
      </c>
      <c r="OY97" s="12">
        <f t="shared" si="926"/>
        <v>22.616</v>
      </c>
      <c r="OZ97" s="14">
        <f>OY97/17.5</f>
        <v>1.292342857142857</v>
      </c>
      <c r="PE97" s="11" t="s">
        <v>11</v>
      </c>
      <c r="PF97" s="12">
        <f t="shared" si="955"/>
        <v>86.377999999999986</v>
      </c>
      <c r="PG97" s="12">
        <f>PF97/5</f>
        <v>17.275599999999997</v>
      </c>
      <c r="PH97" s="12">
        <f t="shared" ref="PH97" si="1005">PH74+PH44+PH15</f>
        <v>68.224999999999994</v>
      </c>
      <c r="PI97" s="12">
        <f t="shared" ref="PI97:PI103" si="1006">PH97/20</f>
        <v>3.4112499999999999</v>
      </c>
      <c r="PJ97" s="12">
        <f t="shared" ref="PJ97" si="1007">PJ74+PJ44+PJ15</f>
        <v>92.819000000000003</v>
      </c>
      <c r="PK97" s="12">
        <f>PJ97/30</f>
        <v>3.0939666666666668</v>
      </c>
      <c r="PL97" s="12">
        <f t="shared" ref="PL97" si="1008">PL74+PL44+PL15</f>
        <v>76.849000000000004</v>
      </c>
      <c r="PM97" s="12">
        <f>PL97/10</f>
        <v>7.6849000000000007</v>
      </c>
      <c r="PN97" s="12">
        <f t="shared" ref="PN97" si="1009">PN74+PN44+PN15</f>
        <v>68.070000000000007</v>
      </c>
      <c r="PO97" s="12">
        <f>PN97/5</f>
        <v>13.614000000000001</v>
      </c>
      <c r="PP97" s="12">
        <f t="shared" ref="PP97" si="1010">PP74+PP44+PP15</f>
        <v>65.429000000000002</v>
      </c>
      <c r="PQ97" s="14">
        <f>PP97/17.5</f>
        <v>3.7387999999999999</v>
      </c>
      <c r="PT97" s="11" t="s">
        <v>11</v>
      </c>
      <c r="PU97" s="12">
        <f t="shared" si="961"/>
        <v>209.30500000000001</v>
      </c>
      <c r="PV97" s="12">
        <f>PU97/4.5</f>
        <v>46.512222222222221</v>
      </c>
      <c r="PW97" s="12">
        <f t="shared" ref="PW97" si="1011">PW74+PW44+PW15</f>
        <v>219.56900000000002</v>
      </c>
      <c r="PX97" s="12">
        <f t="shared" ref="PX97:PX103" si="1012">PW97/20</f>
        <v>10.97845</v>
      </c>
      <c r="PY97" s="12">
        <f t="shared" ref="PY97" si="1013">PY74+PY44+PY15</f>
        <v>203.34249999999997</v>
      </c>
      <c r="PZ97" s="12">
        <f>PY97/30</f>
        <v>6.7780833333333321</v>
      </c>
      <c r="QA97" s="12">
        <f t="shared" ref="QA97" si="1014">QA74+QA44+QA15</f>
        <v>199.07000000000002</v>
      </c>
      <c r="QB97" s="12">
        <f>QA97/9</f>
        <v>22.11888888888889</v>
      </c>
      <c r="QC97" s="12">
        <f t="shared" ref="QC97" si="1015">QC74+QC44+QC15</f>
        <v>225.38299999999998</v>
      </c>
      <c r="QD97" s="12">
        <f>QC97/4</f>
        <v>56.345749999999995</v>
      </c>
      <c r="QE97" s="12">
        <f t="shared" ref="QE97" si="1016">QE74+QE44+QE15</f>
        <v>187.435</v>
      </c>
      <c r="QF97" s="14">
        <f>QE97/17.5</f>
        <v>10.710571428571429</v>
      </c>
      <c r="QI97" s="11" t="s">
        <v>11</v>
      </c>
      <c r="QJ97" s="12">
        <f t="shared" si="927"/>
        <v>33.122</v>
      </c>
      <c r="QK97" s="12">
        <f>QJ97/5</f>
        <v>6.6243999999999996</v>
      </c>
      <c r="QL97" s="12">
        <f t="shared" si="928"/>
        <v>19.728999999999999</v>
      </c>
      <c r="QM97" s="12">
        <f t="shared" ref="QM97:QM103" si="1017">QL97/20</f>
        <v>0.98644999999999994</v>
      </c>
      <c r="QN97" s="12">
        <f>QN74+QN44+QN15</f>
        <v>15.063499999999999</v>
      </c>
      <c r="QO97" s="12">
        <f>QN97/30</f>
        <v>0.50211666666666666</v>
      </c>
      <c r="QP97" s="12">
        <f t="shared" si="929"/>
        <v>20.129000000000001</v>
      </c>
      <c r="QQ97" s="12">
        <f>QP97/10</f>
        <v>2.0129000000000001</v>
      </c>
      <c r="QR97" s="12">
        <f t="shared" si="930"/>
        <v>20.129000000000001</v>
      </c>
      <c r="QS97" s="12">
        <f>QR97/5</f>
        <v>4.0258000000000003</v>
      </c>
      <c r="QT97" s="12">
        <f t="shared" si="931"/>
        <v>20.128999999999998</v>
      </c>
      <c r="QU97" s="14">
        <f>QT97/17.5</f>
        <v>1.1502285714285714</v>
      </c>
      <c r="QX97" s="11" t="s">
        <v>11</v>
      </c>
      <c r="QY97" s="12">
        <f t="shared" si="932"/>
        <v>0</v>
      </c>
      <c r="QZ97" s="12">
        <f>QY97/5</f>
        <v>0</v>
      </c>
      <c r="RA97" s="12">
        <f t="shared" si="933"/>
        <v>10.006</v>
      </c>
      <c r="RB97" s="12">
        <f t="shared" ref="RB97:RB103" si="1018">RA97/20</f>
        <v>0.50029999999999997</v>
      </c>
      <c r="RC97" s="12">
        <f>RC74+RC44+RC15</f>
        <v>22.713999999999999</v>
      </c>
      <c r="RD97" s="12">
        <f>RC97/30</f>
        <v>0.75713333333333332</v>
      </c>
      <c r="RE97" s="12">
        <f t="shared" si="934"/>
        <v>27.262</v>
      </c>
      <c r="RF97" s="12">
        <f>RE97/10</f>
        <v>2.7262</v>
      </c>
      <c r="RG97" s="12">
        <f t="shared" si="935"/>
        <v>13.38</v>
      </c>
      <c r="RH97" s="12">
        <f>RG97/5</f>
        <v>2.6760000000000002</v>
      </c>
      <c r="RI97" s="12">
        <f t="shared" si="936"/>
        <v>10.006</v>
      </c>
      <c r="RJ97" s="14">
        <f>RI97/17.5</f>
        <v>0.5717714285714286</v>
      </c>
      <c r="RM97" s="11" t="s">
        <v>11</v>
      </c>
      <c r="RN97" s="12">
        <f t="shared" si="937"/>
        <v>0</v>
      </c>
      <c r="RO97" s="12">
        <f>RN97/5</f>
        <v>0</v>
      </c>
      <c r="RP97" s="12">
        <f t="shared" si="938"/>
        <v>3.3740000000000001</v>
      </c>
      <c r="RQ97" s="12">
        <f t="shared" ref="RQ97:RQ103" si="1019">RP97/20</f>
        <v>0.16870000000000002</v>
      </c>
      <c r="RR97" s="12">
        <f>RR74+RR44+RR15</f>
        <v>0</v>
      </c>
      <c r="RS97" s="12">
        <f>RR97/30</f>
        <v>0</v>
      </c>
      <c r="RT97" s="12">
        <f t="shared" si="939"/>
        <v>5.8620000000000001</v>
      </c>
      <c r="RU97" s="12">
        <f>RT97/10</f>
        <v>0.58620000000000005</v>
      </c>
      <c r="RV97" s="12">
        <f t="shared" si="940"/>
        <v>5.86</v>
      </c>
      <c r="RW97" s="12">
        <f>RV97/5</f>
        <v>1.1720000000000002</v>
      </c>
      <c r="RX97" s="12">
        <f t="shared" si="941"/>
        <v>3.3740000000000001</v>
      </c>
      <c r="RY97" s="14">
        <f>RX97/17.5</f>
        <v>0.1928</v>
      </c>
      <c r="SB97" s="11" t="s">
        <v>11</v>
      </c>
      <c r="SC97" s="12">
        <f t="shared" si="942"/>
        <v>0</v>
      </c>
      <c r="SD97" s="12">
        <f>SC97/5</f>
        <v>0</v>
      </c>
      <c r="SE97" s="12">
        <f t="shared" si="943"/>
        <v>17.766999999999999</v>
      </c>
      <c r="SF97" s="12">
        <f t="shared" ref="SF97:SF103" si="1020">SE97/20</f>
        <v>0.88834999999999997</v>
      </c>
      <c r="SG97" s="12">
        <f>SG74+SG44+SG15</f>
        <v>0</v>
      </c>
      <c r="SH97" s="12">
        <f>SG97/30</f>
        <v>0</v>
      </c>
      <c r="SI97" s="12">
        <f t="shared" si="944"/>
        <v>0</v>
      </c>
      <c r="SJ97" s="12">
        <f>SI97/10</f>
        <v>0</v>
      </c>
      <c r="SK97" s="12">
        <f t="shared" si="945"/>
        <v>13.882</v>
      </c>
      <c r="SL97" s="12">
        <f>SK97/5</f>
        <v>2.7763999999999998</v>
      </c>
      <c r="SM97" s="12">
        <f t="shared" si="946"/>
        <v>19.742000000000001</v>
      </c>
      <c r="SN97" s="14">
        <f>SM97/17.5</f>
        <v>1.1281142857142858</v>
      </c>
      <c r="SQ97" s="11" t="s">
        <v>11</v>
      </c>
      <c r="SR97" s="12">
        <f t="shared" si="947"/>
        <v>38.543999999999997</v>
      </c>
      <c r="SS97" s="12">
        <f>SR97/5</f>
        <v>7.7087999999999992</v>
      </c>
      <c r="ST97" s="12">
        <f t="shared" si="948"/>
        <v>0</v>
      </c>
      <c r="SU97" s="12">
        <f t="shared" ref="SU97:SU103" si="1021">ST97/20</f>
        <v>0</v>
      </c>
      <c r="SV97" s="12">
        <f>SV74+SV44+SV15</f>
        <v>0</v>
      </c>
      <c r="SW97" s="12">
        <f>SV97/30</f>
        <v>0</v>
      </c>
      <c r="SX97" s="12">
        <f t="shared" si="949"/>
        <v>11.757</v>
      </c>
      <c r="SY97" s="12">
        <f>SX97/10</f>
        <v>1.1757</v>
      </c>
      <c r="SZ97" s="12">
        <f t="shared" si="950"/>
        <v>0</v>
      </c>
      <c r="TA97" s="12">
        <f>SZ97/5</f>
        <v>0</v>
      </c>
      <c r="TB97" s="12">
        <f t="shared" si="951"/>
        <v>0</v>
      </c>
      <c r="TC97" s="14">
        <f>TB97/17.5</f>
        <v>0</v>
      </c>
      <c r="TH97" s="11" t="s">
        <v>11</v>
      </c>
      <c r="TI97" s="12">
        <f t="shared" si="967"/>
        <v>71.665999999999997</v>
      </c>
      <c r="TJ97" s="12">
        <f>TI97/5</f>
        <v>14.3332</v>
      </c>
      <c r="TK97" s="12">
        <f t="shared" si="968"/>
        <v>50.876000000000005</v>
      </c>
      <c r="TL97" s="12">
        <f t="shared" ref="TL97:TL103" si="1022">TK97/20</f>
        <v>2.5438000000000001</v>
      </c>
      <c r="TM97" s="12">
        <f t="shared" si="969"/>
        <v>37.777499999999996</v>
      </c>
      <c r="TN97" s="12">
        <f>TM97/30</f>
        <v>1.25925</v>
      </c>
      <c r="TO97" s="12">
        <f t="shared" si="970"/>
        <v>65.009999999999991</v>
      </c>
      <c r="TP97" s="12">
        <f>TO97/10</f>
        <v>6.5009999999999994</v>
      </c>
      <c r="TQ97" s="12">
        <f t="shared" si="971"/>
        <v>53.251000000000005</v>
      </c>
      <c r="TR97" s="12">
        <f>TQ97/5</f>
        <v>10.650200000000002</v>
      </c>
      <c r="TS97" s="12">
        <f t="shared" si="972"/>
        <v>53.250999999999998</v>
      </c>
      <c r="TT97" s="14">
        <f>TS97/17.5</f>
        <v>3.0429142857142857</v>
      </c>
      <c r="TW97" s="11" t="s">
        <v>11</v>
      </c>
      <c r="TX97" s="12">
        <f t="shared" si="973"/>
        <v>280.971</v>
      </c>
      <c r="TY97" s="12">
        <f>TX97/4.5</f>
        <v>62.438000000000002</v>
      </c>
      <c r="TZ97" s="12">
        <f t="shared" si="974"/>
        <v>270.44499999999999</v>
      </c>
      <c r="UA97" s="12">
        <f t="shared" ref="UA97:UA103" si="1023">TZ97/20</f>
        <v>13.52225</v>
      </c>
      <c r="UB97" s="12">
        <f t="shared" si="975"/>
        <v>241.12</v>
      </c>
      <c r="UC97" s="12">
        <f>UB97/30</f>
        <v>8.0373333333333328</v>
      </c>
      <c r="UD97" s="12">
        <f t="shared" si="976"/>
        <v>264.08000000000004</v>
      </c>
      <c r="UE97" s="12">
        <f>UD97/9</f>
        <v>29.342222222222226</v>
      </c>
      <c r="UF97" s="12">
        <f t="shared" si="977"/>
        <v>278.63400000000001</v>
      </c>
      <c r="UG97" s="12">
        <f>UF97/4</f>
        <v>69.658500000000004</v>
      </c>
      <c r="UH97" s="12">
        <f t="shared" si="978"/>
        <v>240.68600000000001</v>
      </c>
      <c r="UI97" s="14">
        <f>UH97/17.5</f>
        <v>13.753485714285715</v>
      </c>
    </row>
    <row r="98" spans="18:556" x14ac:dyDescent="0.25">
      <c r="R98" s="11" t="s">
        <v>12</v>
      </c>
      <c r="S98" s="12">
        <f t="shared" si="800"/>
        <v>3.3330000000000002</v>
      </c>
      <c r="T98" s="12">
        <f>S98/7.5</f>
        <v>0.44440000000000002</v>
      </c>
      <c r="U98" s="12">
        <f t="shared" si="801"/>
        <v>18.294999999999998</v>
      </c>
      <c r="V98" s="12">
        <f t="shared" si="979"/>
        <v>0.91474999999999995</v>
      </c>
      <c r="W98" s="12"/>
      <c r="X98" s="12"/>
      <c r="Y98" s="12">
        <f t="shared" si="802"/>
        <v>10.638999999999999</v>
      </c>
      <c r="Z98" s="12">
        <f>Y98/12</f>
        <v>0.88658333333333328</v>
      </c>
      <c r="AA98" s="12">
        <f t="shared" si="803"/>
        <v>16.808</v>
      </c>
      <c r="AB98" s="12">
        <f>AA98/3.5</f>
        <v>4.8022857142857145</v>
      </c>
      <c r="AC98" s="12">
        <f t="shared" si="804"/>
        <v>13.0025</v>
      </c>
      <c r="AD98" s="14">
        <f>AC98/17.5</f>
        <v>0.74299999999999999</v>
      </c>
      <c r="AH98" s="11" t="s">
        <v>12</v>
      </c>
      <c r="AI98" s="12">
        <f t="shared" si="805"/>
        <v>12.183999999999999</v>
      </c>
      <c r="AJ98" s="12">
        <f>AI98/7.5</f>
        <v>1.6245333333333332</v>
      </c>
      <c r="AK98" s="12">
        <f t="shared" si="806"/>
        <v>12.183999999999999</v>
      </c>
      <c r="AL98" s="12">
        <f t="shared" si="980"/>
        <v>0.60919999999999996</v>
      </c>
      <c r="AM98" s="12"/>
      <c r="AN98" s="12"/>
      <c r="AO98" s="12">
        <f t="shared" si="807"/>
        <v>0</v>
      </c>
      <c r="AP98" s="12">
        <f>AO98/12</f>
        <v>0</v>
      </c>
      <c r="AQ98" s="12">
        <f t="shared" si="808"/>
        <v>0</v>
      </c>
      <c r="AR98" s="12">
        <f>AQ98/3.5</f>
        <v>0</v>
      </c>
      <c r="AS98" s="12">
        <f t="shared" si="809"/>
        <v>7.5419999999999998</v>
      </c>
      <c r="AT98" s="14">
        <f>AS98/17.5</f>
        <v>0.43097142857142856</v>
      </c>
      <c r="AX98" s="11" t="s">
        <v>12</v>
      </c>
      <c r="AY98" s="12">
        <f t="shared" si="810"/>
        <v>0</v>
      </c>
      <c r="AZ98" s="12">
        <f>AY98/7.5</f>
        <v>0</v>
      </c>
      <c r="BA98" s="12">
        <f t="shared" si="811"/>
        <v>0</v>
      </c>
      <c r="BB98" s="12">
        <f t="shared" si="981"/>
        <v>0</v>
      </c>
      <c r="BC98" s="12"/>
      <c r="BD98" s="12"/>
      <c r="BE98" s="12">
        <f t="shared" si="812"/>
        <v>0</v>
      </c>
      <c r="BF98" s="12">
        <f>BE98/12</f>
        <v>0</v>
      </c>
      <c r="BG98" s="12">
        <f t="shared" si="813"/>
        <v>0</v>
      </c>
      <c r="BH98" s="12">
        <f>BG98/3.5</f>
        <v>0</v>
      </c>
      <c r="BI98" s="12">
        <f t="shared" si="814"/>
        <v>0</v>
      </c>
      <c r="BJ98" s="14">
        <f>BI98/17.5</f>
        <v>0</v>
      </c>
      <c r="BN98" s="11" t="s">
        <v>12</v>
      </c>
      <c r="BO98" s="12">
        <f t="shared" si="815"/>
        <v>0</v>
      </c>
      <c r="BP98" s="12">
        <f>BO98/7.5</f>
        <v>0</v>
      </c>
      <c r="BQ98" s="12">
        <f t="shared" si="816"/>
        <v>0</v>
      </c>
      <c r="BR98" s="12">
        <f t="shared" si="982"/>
        <v>0</v>
      </c>
      <c r="BS98" s="12"/>
      <c r="BT98" s="12"/>
      <c r="BU98" s="12">
        <f t="shared" si="817"/>
        <v>0</v>
      </c>
      <c r="BV98" s="12">
        <f>BU98/12</f>
        <v>0</v>
      </c>
      <c r="BW98" s="12">
        <f t="shared" si="818"/>
        <v>0</v>
      </c>
      <c r="BX98" s="12">
        <f>BW98/3.5</f>
        <v>0</v>
      </c>
      <c r="BY98" s="12">
        <f t="shared" si="819"/>
        <v>0</v>
      </c>
      <c r="BZ98" s="14">
        <f>BY98/17.5</f>
        <v>0</v>
      </c>
      <c r="CC98" s="11" t="s">
        <v>12</v>
      </c>
      <c r="CD98" s="12">
        <f t="shared" si="820"/>
        <v>0</v>
      </c>
      <c r="CE98" s="12">
        <f>CD98/7.5</f>
        <v>0</v>
      </c>
      <c r="CF98" s="12">
        <f t="shared" si="821"/>
        <v>0</v>
      </c>
      <c r="CG98" s="12">
        <f t="shared" si="983"/>
        <v>0</v>
      </c>
      <c r="CH98" s="12"/>
      <c r="CI98" s="12"/>
      <c r="CJ98" s="12">
        <f t="shared" si="822"/>
        <v>0</v>
      </c>
      <c r="CK98" s="12">
        <f>CJ98/12</f>
        <v>0</v>
      </c>
      <c r="CL98" s="12">
        <f t="shared" si="823"/>
        <v>0</v>
      </c>
      <c r="CM98" s="12">
        <f>CL98/3.5</f>
        <v>0</v>
      </c>
      <c r="CN98" s="12">
        <f t="shared" si="824"/>
        <v>0</v>
      </c>
      <c r="CO98" s="14">
        <f>CN98/17.5</f>
        <v>0</v>
      </c>
      <c r="CR98" s="11" t="s">
        <v>12</v>
      </c>
      <c r="CS98" s="12">
        <f t="shared" si="825"/>
        <v>15.516999999999999</v>
      </c>
      <c r="CT98" s="12">
        <f>CS98/7.5</f>
        <v>2.0689333333333333</v>
      </c>
      <c r="CU98" s="12">
        <f t="shared" si="826"/>
        <v>30.478999999999999</v>
      </c>
      <c r="CV98" s="12">
        <f t="shared" si="984"/>
        <v>1.5239499999999999</v>
      </c>
      <c r="CW98" s="12"/>
      <c r="CX98" s="12"/>
      <c r="CY98" s="12">
        <f t="shared" si="827"/>
        <v>10.638999999999999</v>
      </c>
      <c r="CZ98" s="12">
        <f>CY98/12</f>
        <v>0.88658333333333328</v>
      </c>
      <c r="DA98" s="12">
        <f t="shared" si="828"/>
        <v>16.808</v>
      </c>
      <c r="DB98" s="12">
        <f>DA98/3.5</f>
        <v>4.8022857142857145</v>
      </c>
      <c r="DC98" s="12">
        <f t="shared" si="829"/>
        <v>20.544499999999999</v>
      </c>
      <c r="DD98" s="14">
        <f>DC98/17.5</f>
        <v>1.1739714285714284</v>
      </c>
      <c r="DG98" s="11" t="s">
        <v>12</v>
      </c>
      <c r="DH98" s="12">
        <f t="shared" si="830"/>
        <v>38.933999999999997</v>
      </c>
      <c r="DI98" s="12">
        <f>DH98/7.5</f>
        <v>5.1911999999999994</v>
      </c>
      <c r="DJ98" s="12">
        <f t="shared" si="831"/>
        <v>22.183</v>
      </c>
      <c r="DK98" s="12">
        <f t="shared" si="985"/>
        <v>1.1091500000000001</v>
      </c>
      <c r="DL98" s="12"/>
      <c r="DM98" s="12"/>
      <c r="DN98" s="12">
        <f t="shared" si="832"/>
        <v>12.183999999999999</v>
      </c>
      <c r="DO98" s="12">
        <f>DN98/12</f>
        <v>1.0153333333333332</v>
      </c>
      <c r="DP98" s="12">
        <f t="shared" si="833"/>
        <v>12.183</v>
      </c>
      <c r="DQ98" s="12">
        <f>DP98/3.5</f>
        <v>3.4808571428571429</v>
      </c>
      <c r="DR98" s="12">
        <f t="shared" si="834"/>
        <v>12.183999999999999</v>
      </c>
      <c r="DS98" s="14">
        <f>DR98/17.5</f>
        <v>0.69622857142857142</v>
      </c>
      <c r="DV98" s="11" t="s">
        <v>12</v>
      </c>
      <c r="DW98" s="12">
        <f t="shared" si="835"/>
        <v>0</v>
      </c>
      <c r="DX98" s="12">
        <f>DW98/7.5</f>
        <v>0</v>
      </c>
      <c r="DY98" s="12">
        <f t="shared" si="836"/>
        <v>15.141999999999999</v>
      </c>
      <c r="DZ98" s="12">
        <f t="shared" si="986"/>
        <v>0.7571</v>
      </c>
      <c r="EA98" s="12"/>
      <c r="EB98" s="12"/>
      <c r="EC98" s="12">
        <f t="shared" si="837"/>
        <v>34.71</v>
      </c>
      <c r="ED98" s="12">
        <f>EC98/12</f>
        <v>2.8925000000000001</v>
      </c>
      <c r="EE98" s="12">
        <f t="shared" si="838"/>
        <v>5.2670000000000003</v>
      </c>
      <c r="EF98" s="12">
        <f>EE98/3.5</f>
        <v>1.5048571428571429</v>
      </c>
      <c r="EG98" s="12">
        <f t="shared" si="839"/>
        <v>0</v>
      </c>
      <c r="EH98" s="14">
        <f>EG98/17.5</f>
        <v>0</v>
      </c>
      <c r="EK98" s="11" t="s">
        <v>12</v>
      </c>
      <c r="EL98" s="12">
        <f t="shared" si="840"/>
        <v>15.805</v>
      </c>
      <c r="EM98" s="12">
        <f>EL98/7.5</f>
        <v>2.1073333333333335</v>
      </c>
      <c r="EN98" s="12">
        <f t="shared" si="841"/>
        <v>16.369</v>
      </c>
      <c r="EO98" s="12">
        <f t="shared" si="987"/>
        <v>0.81845000000000001</v>
      </c>
      <c r="EP98" s="12"/>
      <c r="EQ98" s="12"/>
      <c r="ER98" s="12">
        <f t="shared" si="842"/>
        <v>16.37</v>
      </c>
      <c r="ES98" s="12">
        <f>ER98/12</f>
        <v>1.3641666666666667</v>
      </c>
      <c r="ET98" s="12">
        <f t="shared" si="843"/>
        <v>19.366</v>
      </c>
      <c r="EU98" s="12">
        <f>ET98/3.5</f>
        <v>5.5331428571428569</v>
      </c>
      <c r="EV98" s="12">
        <f t="shared" si="844"/>
        <v>0</v>
      </c>
      <c r="EW98" s="14">
        <f>EV98/17.5</f>
        <v>0</v>
      </c>
      <c r="EZ98" s="11" t="s">
        <v>12</v>
      </c>
      <c r="FA98" s="12">
        <f t="shared" si="845"/>
        <v>0</v>
      </c>
      <c r="FB98" s="12">
        <f>FA98/7.5</f>
        <v>0</v>
      </c>
      <c r="FC98" s="12">
        <f t="shared" si="846"/>
        <v>0</v>
      </c>
      <c r="FD98" s="12">
        <f t="shared" si="988"/>
        <v>0</v>
      </c>
      <c r="FE98" s="12"/>
      <c r="FF98" s="12"/>
      <c r="FG98" s="12">
        <f t="shared" si="847"/>
        <v>0</v>
      </c>
      <c r="FH98" s="12">
        <f>FG98/12</f>
        <v>0</v>
      </c>
      <c r="FI98" s="12">
        <f t="shared" si="848"/>
        <v>16.369</v>
      </c>
      <c r="FJ98" s="12">
        <f>FI98/3.5</f>
        <v>4.676857142857143</v>
      </c>
      <c r="FK98" s="12">
        <f t="shared" si="849"/>
        <v>31.510999999999999</v>
      </c>
      <c r="FL98" s="14">
        <f>FK98/17.5</f>
        <v>1.8006285714285715</v>
      </c>
      <c r="FO98" s="11" t="s">
        <v>12</v>
      </c>
      <c r="FP98" s="12">
        <f t="shared" si="850"/>
        <v>0</v>
      </c>
      <c r="FQ98" s="12">
        <f>FP98/7.5</f>
        <v>0</v>
      </c>
      <c r="FR98" s="12">
        <f t="shared" si="851"/>
        <v>0</v>
      </c>
      <c r="FS98" s="12">
        <f t="shared" si="989"/>
        <v>0</v>
      </c>
      <c r="FT98" s="12"/>
      <c r="FU98" s="12"/>
      <c r="FV98" s="12">
        <f t="shared" si="852"/>
        <v>0</v>
      </c>
      <c r="FW98" s="12">
        <f>FV98/12</f>
        <v>0</v>
      </c>
      <c r="FX98" s="12">
        <f t="shared" si="853"/>
        <v>0</v>
      </c>
      <c r="FY98" s="12">
        <f>FX98/3.5</f>
        <v>0</v>
      </c>
      <c r="FZ98" s="12">
        <f t="shared" si="854"/>
        <v>0</v>
      </c>
      <c r="GA98" s="14">
        <f>FZ98/17.5</f>
        <v>0</v>
      </c>
      <c r="GD98" s="11" t="s">
        <v>12</v>
      </c>
      <c r="GE98" s="12">
        <f t="shared" si="855"/>
        <v>54.738999999999997</v>
      </c>
      <c r="GF98" s="12">
        <f>GE98/7.5</f>
        <v>7.2985333333333333</v>
      </c>
      <c r="GG98" s="12">
        <f t="shared" si="856"/>
        <v>53.694000000000003</v>
      </c>
      <c r="GH98" s="12">
        <f t="shared" si="990"/>
        <v>2.6847000000000003</v>
      </c>
      <c r="GI98" s="12"/>
      <c r="GJ98" s="12"/>
      <c r="GK98" s="12">
        <f t="shared" si="857"/>
        <v>63.263999999999996</v>
      </c>
      <c r="GL98" s="12">
        <f>GK98/12</f>
        <v>5.2719999999999994</v>
      </c>
      <c r="GM98" s="12">
        <f t="shared" si="858"/>
        <v>53.185000000000002</v>
      </c>
      <c r="GN98" s="12">
        <f>GM98/3.5</f>
        <v>15.195714285714287</v>
      </c>
      <c r="GO98" s="12">
        <f t="shared" si="859"/>
        <v>43.695</v>
      </c>
      <c r="GP98" s="14">
        <f>GO98/17.5</f>
        <v>2.4968571428571429</v>
      </c>
      <c r="GT98" s="11" t="s">
        <v>12</v>
      </c>
      <c r="GU98" s="12">
        <f t="shared" si="860"/>
        <v>70.256</v>
      </c>
      <c r="GV98" s="12">
        <f>GU98/7.5</f>
        <v>9.3674666666666671</v>
      </c>
      <c r="GW98" s="12">
        <f t="shared" si="861"/>
        <v>84.173000000000002</v>
      </c>
      <c r="GX98" s="12">
        <f t="shared" si="991"/>
        <v>4.2086500000000004</v>
      </c>
      <c r="GY98" s="12"/>
      <c r="GZ98" s="12"/>
      <c r="HA98" s="12">
        <f t="shared" si="862"/>
        <v>73.903000000000006</v>
      </c>
      <c r="HB98" s="12">
        <f>HA98/12</f>
        <v>6.1585833333333335</v>
      </c>
      <c r="HC98" s="12">
        <f t="shared" si="863"/>
        <v>69.992999999999995</v>
      </c>
      <c r="HD98" s="12">
        <f>HC98/3.5</f>
        <v>19.997999999999998</v>
      </c>
      <c r="HE98" s="12">
        <f t="shared" si="864"/>
        <v>64.239499999999992</v>
      </c>
      <c r="HF98" s="14">
        <f>HE98/17.5</f>
        <v>3.6708285714285709</v>
      </c>
      <c r="HI98" s="11" t="s">
        <v>12</v>
      </c>
      <c r="HJ98" s="12">
        <f t="shared" si="865"/>
        <v>93.108999999999995</v>
      </c>
      <c r="HK98" s="12">
        <f>HJ98/7.5</f>
        <v>12.414533333333333</v>
      </c>
      <c r="HL98" s="12">
        <f t="shared" si="866"/>
        <v>93.108999999999995</v>
      </c>
      <c r="HM98" s="12">
        <f t="shared" si="992"/>
        <v>4.6554500000000001</v>
      </c>
      <c r="HN98" s="12"/>
      <c r="HO98" s="12"/>
      <c r="HP98" s="12">
        <f t="shared" si="867"/>
        <v>93.108999999999995</v>
      </c>
      <c r="HQ98" s="12">
        <f>HP98/12</f>
        <v>7.7590833333333329</v>
      </c>
      <c r="HR98" s="12">
        <f t="shared" si="868"/>
        <v>14.301</v>
      </c>
      <c r="HS98" s="12">
        <f>HR98/3.5</f>
        <v>4.0860000000000003</v>
      </c>
      <c r="HT98" s="12">
        <f t="shared" si="869"/>
        <v>14.301</v>
      </c>
      <c r="HU98" s="14">
        <f>HT98/17.5</f>
        <v>0.81720000000000004</v>
      </c>
      <c r="HY98" s="11" t="s">
        <v>12</v>
      </c>
      <c r="HZ98" s="12">
        <f t="shared" si="870"/>
        <v>25.992000000000001</v>
      </c>
      <c r="IA98" s="12">
        <f>HZ98/7.5</f>
        <v>3.4656000000000002</v>
      </c>
      <c r="IB98" s="12">
        <f t="shared" si="871"/>
        <v>0</v>
      </c>
      <c r="IC98" s="12">
        <f t="shared" si="993"/>
        <v>0</v>
      </c>
      <c r="ID98" s="12"/>
      <c r="IE98" s="12"/>
      <c r="IF98" s="12">
        <f t="shared" si="872"/>
        <v>0</v>
      </c>
      <c r="IG98" s="12">
        <f>IF98/12</f>
        <v>0</v>
      </c>
      <c r="IH98" s="12">
        <f t="shared" si="873"/>
        <v>94.655999999999992</v>
      </c>
      <c r="II98" s="12">
        <f>IH98/3.5</f>
        <v>27.044571428571427</v>
      </c>
      <c r="IJ98" s="12">
        <f t="shared" si="874"/>
        <v>80.713999999999999</v>
      </c>
      <c r="IK98" s="14">
        <f>IJ98/17.5</f>
        <v>4.6122285714285711</v>
      </c>
      <c r="IO98" s="11" t="s">
        <v>12</v>
      </c>
      <c r="IP98" s="12">
        <f t="shared" si="875"/>
        <v>0</v>
      </c>
      <c r="IQ98" s="12">
        <f>IP98/7.5</f>
        <v>0</v>
      </c>
      <c r="IR98" s="12">
        <f t="shared" si="876"/>
        <v>25.992999999999999</v>
      </c>
      <c r="IS98" s="12">
        <f t="shared" si="994"/>
        <v>1.29965</v>
      </c>
      <c r="IT98" s="12"/>
      <c r="IU98" s="12"/>
      <c r="IV98" s="12">
        <f t="shared" si="877"/>
        <v>17.059000000000001</v>
      </c>
      <c r="IW98" s="12">
        <f>IV98/12</f>
        <v>1.4215833333333334</v>
      </c>
      <c r="IX98" s="12">
        <f t="shared" si="878"/>
        <v>15.778</v>
      </c>
      <c r="IY98" s="12">
        <f>IX98/3.5</f>
        <v>4.508</v>
      </c>
      <c r="IZ98" s="12">
        <f t="shared" si="879"/>
        <v>21.329000000000001</v>
      </c>
      <c r="JA98" s="14">
        <f>IZ98/17.5</f>
        <v>1.2188000000000001</v>
      </c>
      <c r="JE98" s="11" t="s">
        <v>12</v>
      </c>
      <c r="JF98" s="12">
        <f t="shared" si="880"/>
        <v>70.817000000000007</v>
      </c>
      <c r="JG98" s="12">
        <f>JF98/7.5</f>
        <v>9.4422666666666668</v>
      </c>
      <c r="JH98" s="12">
        <f t="shared" si="881"/>
        <v>57.864999999999995</v>
      </c>
      <c r="JI98" s="12">
        <f t="shared" si="995"/>
        <v>2.8932499999999997</v>
      </c>
      <c r="JJ98" s="12"/>
      <c r="JK98" s="12"/>
      <c r="JL98" s="12">
        <f t="shared" si="882"/>
        <v>58.435000000000002</v>
      </c>
      <c r="JM98" s="12">
        <f>JL98/12</f>
        <v>4.8695833333333338</v>
      </c>
      <c r="JN98" s="12">
        <f t="shared" si="883"/>
        <v>62.664999999999992</v>
      </c>
      <c r="JO98" s="12">
        <f>JN98/3.5</f>
        <v>17.904285714285713</v>
      </c>
      <c r="JP98" s="12">
        <f t="shared" si="884"/>
        <v>32.578000000000003</v>
      </c>
      <c r="JQ98" s="14">
        <f>JP98/17.5</f>
        <v>1.8616000000000001</v>
      </c>
      <c r="JT98" s="11" t="s">
        <v>12</v>
      </c>
      <c r="JU98" s="12">
        <f t="shared" si="885"/>
        <v>0</v>
      </c>
      <c r="JV98" s="12">
        <f>JU98/7.5</f>
        <v>0</v>
      </c>
      <c r="JW98" s="12">
        <f t="shared" si="886"/>
        <v>12.981999999999999</v>
      </c>
      <c r="JX98" s="12">
        <f t="shared" si="996"/>
        <v>0.64910000000000001</v>
      </c>
      <c r="JY98" s="12"/>
      <c r="JZ98" s="12"/>
      <c r="KA98" s="12">
        <f t="shared" si="887"/>
        <v>12.981999999999999</v>
      </c>
      <c r="KB98" s="12">
        <f>KA98/12</f>
        <v>1.0818333333333332</v>
      </c>
      <c r="KC98" s="12">
        <f t="shared" si="888"/>
        <v>12.2</v>
      </c>
      <c r="KD98" s="12">
        <f>KC98/3.5</f>
        <v>3.4857142857142853</v>
      </c>
      <c r="KE98" s="12">
        <f t="shared" si="889"/>
        <v>40.046999999999997</v>
      </c>
      <c r="KF98" s="14">
        <f>KE98/17.5</f>
        <v>2.2883999999999998</v>
      </c>
      <c r="KI98" s="11" t="s">
        <v>12</v>
      </c>
      <c r="KJ98" s="12">
        <f t="shared" si="890"/>
        <v>0</v>
      </c>
      <c r="KK98" s="12">
        <f>KJ98/7.5</f>
        <v>0</v>
      </c>
      <c r="KL98" s="12">
        <f t="shared" si="891"/>
        <v>0</v>
      </c>
      <c r="KM98" s="12">
        <f t="shared" si="997"/>
        <v>0</v>
      </c>
      <c r="KN98" s="12"/>
      <c r="KO98" s="12"/>
      <c r="KP98" s="12">
        <f t="shared" si="892"/>
        <v>0</v>
      </c>
      <c r="KQ98" s="12">
        <f>KP98/12</f>
        <v>0</v>
      </c>
      <c r="KR98" s="12">
        <f t="shared" si="893"/>
        <v>0</v>
      </c>
      <c r="KS98" s="12">
        <f>KR98/3.5</f>
        <v>0</v>
      </c>
      <c r="KT98" s="12">
        <f t="shared" si="894"/>
        <v>0</v>
      </c>
      <c r="KU98" s="14">
        <f>KT98/17.5</f>
        <v>0</v>
      </c>
      <c r="KX98" s="11" t="s">
        <v>12</v>
      </c>
      <c r="KY98" s="12">
        <f t="shared" si="952"/>
        <v>189.91800000000001</v>
      </c>
      <c r="KZ98" s="12">
        <f>KY98/7.5</f>
        <v>25.322400000000002</v>
      </c>
      <c r="LA98" s="12">
        <f t="shared" si="895"/>
        <v>189.94900000000001</v>
      </c>
      <c r="LB98" s="12">
        <f t="shared" si="998"/>
        <v>9.4974500000000006</v>
      </c>
      <c r="LC98" s="12"/>
      <c r="LD98" s="12"/>
      <c r="LE98" s="12">
        <f t="shared" si="896"/>
        <v>181.58499999999998</v>
      </c>
      <c r="LF98" s="12">
        <f>LE98/12</f>
        <v>15.132083333333332</v>
      </c>
      <c r="LG98" s="12">
        <f t="shared" si="897"/>
        <v>199.6</v>
      </c>
      <c r="LH98" s="12">
        <f>LG98/3.5</f>
        <v>57.028571428571425</v>
      </c>
      <c r="LI98" s="12">
        <f t="shared" si="898"/>
        <v>188.96899999999999</v>
      </c>
      <c r="LJ98" s="14">
        <f>LI98/17.5</f>
        <v>10.798228571428572</v>
      </c>
      <c r="LN98" s="11" t="s">
        <v>12</v>
      </c>
      <c r="LO98" s="12">
        <f t="shared" si="953"/>
        <v>260.17399999999998</v>
      </c>
      <c r="LP98" s="12">
        <f>LO98/7.5</f>
        <v>34.689866666666667</v>
      </c>
      <c r="LQ98" s="12">
        <f t="shared" si="899"/>
        <v>274.12200000000001</v>
      </c>
      <c r="LR98" s="12">
        <f t="shared" si="999"/>
        <v>13.706100000000001</v>
      </c>
      <c r="LS98" s="12"/>
      <c r="LT98" s="12"/>
      <c r="LU98" s="12">
        <f t="shared" si="900"/>
        <v>255.488</v>
      </c>
      <c r="LV98" s="12">
        <f>LU98/12</f>
        <v>21.290666666666667</v>
      </c>
      <c r="LW98" s="12">
        <f t="shared" si="901"/>
        <v>269.59300000000002</v>
      </c>
      <c r="LX98" s="12">
        <f>LW98/3.5</f>
        <v>77.02657142857143</v>
      </c>
      <c r="LY98" s="12">
        <f t="shared" si="902"/>
        <v>253.20849999999999</v>
      </c>
      <c r="LZ98" s="14">
        <f>LY98/17.5</f>
        <v>14.469057142857142</v>
      </c>
      <c r="MC98" s="11" t="s">
        <v>12</v>
      </c>
      <c r="MD98" s="12">
        <f t="shared" si="954"/>
        <v>26.745000000000001</v>
      </c>
      <c r="ME98" s="12">
        <f>MD98/7.5</f>
        <v>3.5660000000000003</v>
      </c>
      <c r="MF98" s="12">
        <f t="shared" si="903"/>
        <v>3.645</v>
      </c>
      <c r="MG98" s="12">
        <f t="shared" si="1000"/>
        <v>0.18225</v>
      </c>
      <c r="MH98" s="12"/>
      <c r="MI98" s="12"/>
      <c r="MJ98" s="12">
        <f t="shared" si="904"/>
        <v>0</v>
      </c>
      <c r="MK98" s="12">
        <f>MJ98/12</f>
        <v>0</v>
      </c>
      <c r="ML98" s="12">
        <f t="shared" si="905"/>
        <v>16.626999999999999</v>
      </c>
      <c r="MM98" s="12">
        <f>ML98/3.5</f>
        <v>4.750571428571428</v>
      </c>
      <c r="MN98" s="12">
        <f t="shared" si="906"/>
        <v>39.727000000000004</v>
      </c>
      <c r="MO98" s="14">
        <f>MN98/17.5</f>
        <v>2.270114285714286</v>
      </c>
      <c r="MS98" s="11" t="s">
        <v>12</v>
      </c>
      <c r="MT98" s="12">
        <f t="shared" si="907"/>
        <v>38.869</v>
      </c>
      <c r="MU98" s="12">
        <f>MT98/7.5</f>
        <v>5.1825333333333337</v>
      </c>
      <c r="MV98" s="12">
        <f t="shared" si="908"/>
        <v>38.869</v>
      </c>
      <c r="MW98" s="12">
        <f t="shared" si="1001"/>
        <v>1.9434499999999999</v>
      </c>
      <c r="MX98" s="12"/>
      <c r="MY98" s="12"/>
      <c r="MZ98" s="12">
        <f t="shared" si="909"/>
        <v>23.1</v>
      </c>
      <c r="NA98" s="12">
        <f>MZ98/12</f>
        <v>1.925</v>
      </c>
      <c r="NB98" s="12">
        <f t="shared" si="910"/>
        <v>23.1</v>
      </c>
      <c r="NC98" s="12">
        <f>NB98/3.5</f>
        <v>6.6000000000000005</v>
      </c>
      <c r="ND98" s="12">
        <f t="shared" si="911"/>
        <v>3</v>
      </c>
      <c r="NE98" s="14">
        <f>ND98/17.5</f>
        <v>0.17142857142857143</v>
      </c>
      <c r="NI98" s="11" t="s">
        <v>12</v>
      </c>
      <c r="NJ98" s="12">
        <f t="shared" si="912"/>
        <v>0</v>
      </c>
      <c r="NK98" s="12">
        <f>NJ98/7.5</f>
        <v>0</v>
      </c>
      <c r="NL98" s="12">
        <f t="shared" si="913"/>
        <v>0</v>
      </c>
      <c r="NM98" s="12">
        <f t="shared" si="1002"/>
        <v>0</v>
      </c>
      <c r="NN98" s="12"/>
      <c r="NO98" s="12"/>
      <c r="NP98" s="12">
        <f t="shared" si="914"/>
        <v>38.869</v>
      </c>
      <c r="NQ98" s="12">
        <f>NP98/12</f>
        <v>3.2390833333333333</v>
      </c>
      <c r="NR98" s="12">
        <f t="shared" si="915"/>
        <v>10.093</v>
      </c>
      <c r="NS98" s="12">
        <f>NR98/3.5</f>
        <v>2.8837142857142859</v>
      </c>
      <c r="NT98" s="12">
        <f t="shared" si="916"/>
        <v>20.100000000000001</v>
      </c>
      <c r="NU98" s="14">
        <f>NT98/17.5</f>
        <v>1.1485714285714286</v>
      </c>
      <c r="NY98" s="11" t="s">
        <v>12</v>
      </c>
      <c r="NZ98" s="12">
        <f t="shared" si="917"/>
        <v>0</v>
      </c>
      <c r="OA98" s="12">
        <f>NZ98/7.5</f>
        <v>0</v>
      </c>
      <c r="OB98" s="12">
        <f t="shared" si="918"/>
        <v>0</v>
      </c>
      <c r="OC98" s="12">
        <f t="shared" si="1003"/>
        <v>0</v>
      </c>
      <c r="OD98" s="12"/>
      <c r="OE98" s="12"/>
      <c r="OF98" s="12">
        <f t="shared" si="919"/>
        <v>0</v>
      </c>
      <c r="OG98" s="12">
        <f>OF98/12</f>
        <v>0</v>
      </c>
      <c r="OH98" s="12">
        <f t="shared" si="920"/>
        <v>15.51</v>
      </c>
      <c r="OI98" s="12">
        <f>OH98/3.5</f>
        <v>4.4314285714285715</v>
      </c>
      <c r="OJ98" s="12">
        <f t="shared" si="921"/>
        <v>22.475999999999999</v>
      </c>
      <c r="OK98" s="14">
        <f>OJ98/17.5</f>
        <v>1.284342857142857</v>
      </c>
      <c r="ON98" s="11" t="s">
        <v>12</v>
      </c>
      <c r="OO98" s="12">
        <f t="shared" si="922"/>
        <v>97.58</v>
      </c>
      <c r="OP98" s="12">
        <f>OO98/7.5</f>
        <v>13.010666666666667</v>
      </c>
      <c r="OQ98" s="12">
        <f t="shared" si="923"/>
        <v>53.501999999999995</v>
      </c>
      <c r="OR98" s="12">
        <f t="shared" si="1004"/>
        <v>2.6750999999999996</v>
      </c>
      <c r="OS98" s="12"/>
      <c r="OT98" s="12"/>
      <c r="OU98" s="12">
        <f t="shared" si="924"/>
        <v>2.8420000000000001</v>
      </c>
      <c r="OV98" s="12">
        <f>OU98/12</f>
        <v>0.23683333333333334</v>
      </c>
      <c r="OW98" s="12">
        <f t="shared" si="925"/>
        <v>7.649</v>
      </c>
      <c r="OX98" s="12">
        <f>OW98/3.5</f>
        <v>2.1854285714285715</v>
      </c>
      <c r="OY98" s="12">
        <f t="shared" si="926"/>
        <v>2.8420000000000001</v>
      </c>
      <c r="OZ98" s="14">
        <f>OY98/17.5</f>
        <v>0.16240000000000002</v>
      </c>
      <c r="PE98" s="11" t="s">
        <v>12</v>
      </c>
      <c r="PF98" s="12">
        <f t="shared" si="955"/>
        <v>163.19399999999999</v>
      </c>
      <c r="PG98" s="12">
        <f>PF98/7.5</f>
        <v>21.7592</v>
      </c>
      <c r="PH98" s="12">
        <f t="shared" ref="PH98" si="1024">PH75+PH45+PH16</f>
        <v>96.015999999999991</v>
      </c>
      <c r="PI98" s="12">
        <f t="shared" si="1006"/>
        <v>4.8007999999999997</v>
      </c>
      <c r="PJ98" s="12">
        <f t="shared" ref="PJ98" si="1025">PJ75+PJ45+PJ16</f>
        <v>0</v>
      </c>
      <c r="PK98" s="12"/>
      <c r="PL98" s="12">
        <f t="shared" ref="PL98" si="1026">PL75+PL45+PL16</f>
        <v>64.811000000000007</v>
      </c>
      <c r="PM98" s="12">
        <f>PL98/12</f>
        <v>5.4009166666666673</v>
      </c>
      <c r="PN98" s="12">
        <f t="shared" ref="PN98" si="1027">PN75+PN45+PN16</f>
        <v>72.978999999999999</v>
      </c>
      <c r="PO98" s="12">
        <f>PN98/3.5</f>
        <v>20.851142857142857</v>
      </c>
      <c r="PP98" s="12">
        <f t="shared" ref="PP98" si="1028">PP75+PP45+PP16</f>
        <v>88.144999999999996</v>
      </c>
      <c r="PQ98" s="14">
        <f>PP98/17.5</f>
        <v>5.0368571428571425</v>
      </c>
      <c r="PT98" s="11" t="s">
        <v>12</v>
      </c>
      <c r="PU98" s="12">
        <f t="shared" si="961"/>
        <v>423.36799999999994</v>
      </c>
      <c r="PV98" s="12">
        <f>PU98/7.5</f>
        <v>56.44906666666666</v>
      </c>
      <c r="PW98" s="12">
        <f t="shared" ref="PW98" si="1029">PW75+PW45+PW16</f>
        <v>370.13800000000003</v>
      </c>
      <c r="PX98" s="12">
        <f t="shared" si="1012"/>
        <v>18.506900000000002</v>
      </c>
      <c r="PY98" s="12">
        <f t="shared" ref="PY98" si="1030">PY75+PY45+PY16</f>
        <v>0</v>
      </c>
      <c r="PZ98" s="12"/>
      <c r="QA98" s="12">
        <f t="shared" ref="QA98" si="1031">QA75+QA45+QA16</f>
        <v>320.29899999999998</v>
      </c>
      <c r="QB98" s="12">
        <f>QA98/12</f>
        <v>26.69158333333333</v>
      </c>
      <c r="QC98" s="12">
        <f t="shared" ref="QC98" si="1032">QC75+QC45+QC16</f>
        <v>342.572</v>
      </c>
      <c r="QD98" s="12">
        <f>QC98/3.5</f>
        <v>97.877714285714291</v>
      </c>
      <c r="QE98" s="12">
        <f t="shared" ref="QE98" si="1033">QE75+QE45+QE16</f>
        <v>341.35349999999994</v>
      </c>
      <c r="QF98" s="14">
        <f>QE98/17.5</f>
        <v>19.505914285714283</v>
      </c>
      <c r="QI98" s="11" t="s">
        <v>12</v>
      </c>
      <c r="QJ98" s="12">
        <f t="shared" si="927"/>
        <v>30.193000000000001</v>
      </c>
      <c r="QK98" s="12">
        <f>QJ98/7.5</f>
        <v>4.0257333333333332</v>
      </c>
      <c r="QL98" s="12">
        <f t="shared" si="928"/>
        <v>44.162000000000006</v>
      </c>
      <c r="QM98" s="12">
        <f t="shared" si="1017"/>
        <v>2.2081000000000004</v>
      </c>
      <c r="QN98" s="12"/>
      <c r="QO98" s="12"/>
      <c r="QP98" s="12">
        <f t="shared" si="929"/>
        <v>64.763999999999996</v>
      </c>
      <c r="QQ98" s="12">
        <f>QP98/12</f>
        <v>5.3969999999999994</v>
      </c>
      <c r="QR98" s="12">
        <f t="shared" si="930"/>
        <v>24.526</v>
      </c>
      <c r="QS98" s="12">
        <f>QR98/3.5</f>
        <v>7.0074285714285711</v>
      </c>
      <c r="QT98" s="12">
        <f t="shared" si="931"/>
        <v>29.332999999999998</v>
      </c>
      <c r="QU98" s="14">
        <f>QT98/17.5</f>
        <v>1.6761714285714284</v>
      </c>
      <c r="QX98" s="11" t="s">
        <v>12</v>
      </c>
      <c r="QY98" s="12">
        <f t="shared" si="932"/>
        <v>39.975999999999999</v>
      </c>
      <c r="QZ98" s="12">
        <f>QY98/7.5</f>
        <v>5.3301333333333334</v>
      </c>
      <c r="RA98" s="12">
        <f t="shared" si="933"/>
        <v>61.920999999999999</v>
      </c>
      <c r="RB98" s="12">
        <f t="shared" si="1018"/>
        <v>3.09605</v>
      </c>
      <c r="RC98" s="12"/>
      <c r="RD98" s="12"/>
      <c r="RE98" s="12">
        <f t="shared" si="934"/>
        <v>32.817</v>
      </c>
      <c r="RF98" s="12">
        <f>RE98/12</f>
        <v>2.73475</v>
      </c>
      <c r="RG98" s="12">
        <f t="shared" si="935"/>
        <v>39.765000000000001</v>
      </c>
      <c r="RH98" s="12">
        <f>RG98/3.5</f>
        <v>11.361428571428572</v>
      </c>
      <c r="RI98" s="12">
        <f t="shared" si="936"/>
        <v>25.637</v>
      </c>
      <c r="RJ98" s="14">
        <f>RI98/17.5</f>
        <v>1.4649714285714286</v>
      </c>
      <c r="RM98" s="11" t="s">
        <v>12</v>
      </c>
      <c r="RN98" s="12">
        <f t="shared" si="937"/>
        <v>15.449</v>
      </c>
      <c r="RO98" s="12">
        <f>RN98/7.5</f>
        <v>2.0598666666666667</v>
      </c>
      <c r="RP98" s="12">
        <f t="shared" si="938"/>
        <v>44.83</v>
      </c>
      <c r="RQ98" s="12">
        <f t="shared" si="1019"/>
        <v>2.2414999999999998</v>
      </c>
      <c r="RR98" s="12"/>
      <c r="RS98" s="12"/>
      <c r="RT98" s="12">
        <f t="shared" si="939"/>
        <v>42.233000000000004</v>
      </c>
      <c r="RU98" s="12">
        <f>RT98/12</f>
        <v>3.5194166666666669</v>
      </c>
      <c r="RV98" s="12">
        <f t="shared" si="940"/>
        <v>63.564</v>
      </c>
      <c r="RW98" s="12">
        <f>RV98/3.5</f>
        <v>18.161142857142856</v>
      </c>
      <c r="RX98" s="12">
        <f t="shared" si="941"/>
        <v>59.995999999999995</v>
      </c>
      <c r="RY98" s="14">
        <f>RX98/17.5</f>
        <v>3.4283428571428569</v>
      </c>
      <c r="SB98" s="11" t="s">
        <v>12</v>
      </c>
      <c r="SC98" s="12">
        <f t="shared" si="942"/>
        <v>0</v>
      </c>
      <c r="SD98" s="12">
        <f>SC98/7.5</f>
        <v>0</v>
      </c>
      <c r="SE98" s="12">
        <f t="shared" si="943"/>
        <v>16.448499999999999</v>
      </c>
      <c r="SF98" s="12">
        <f t="shared" si="1020"/>
        <v>0.82242499999999996</v>
      </c>
      <c r="SG98" s="12"/>
      <c r="SH98" s="12"/>
      <c r="SI98" s="12">
        <f t="shared" si="944"/>
        <v>0</v>
      </c>
      <c r="SJ98" s="12">
        <f>SI98/12</f>
        <v>0</v>
      </c>
      <c r="SK98" s="12">
        <f t="shared" si="945"/>
        <v>20.253</v>
      </c>
      <c r="SL98" s="12">
        <f>SK98/3.5</f>
        <v>5.7865714285714285</v>
      </c>
      <c r="SM98" s="12">
        <f t="shared" si="946"/>
        <v>25.9</v>
      </c>
      <c r="SN98" s="14">
        <f>SM98/17.5</f>
        <v>1.48</v>
      </c>
      <c r="SQ98" s="11" t="s">
        <v>12</v>
      </c>
      <c r="SR98" s="12">
        <f t="shared" si="947"/>
        <v>0</v>
      </c>
      <c r="SS98" s="12">
        <f>SR98/7.5</f>
        <v>0</v>
      </c>
      <c r="ST98" s="12">
        <f t="shared" si="948"/>
        <v>0</v>
      </c>
      <c r="SU98" s="12">
        <f t="shared" si="1021"/>
        <v>0</v>
      </c>
      <c r="SV98" s="12"/>
      <c r="SW98" s="12"/>
      <c r="SX98" s="12">
        <f t="shared" si="949"/>
        <v>0</v>
      </c>
      <c r="SY98" s="12">
        <f>SX98/12</f>
        <v>0</v>
      </c>
      <c r="SZ98" s="12">
        <f t="shared" si="950"/>
        <v>46.615000000000002</v>
      </c>
      <c r="TA98" s="12">
        <f>SZ98/3.5</f>
        <v>13.318571428571429</v>
      </c>
      <c r="TB98" s="12">
        <f t="shared" si="951"/>
        <v>58.683</v>
      </c>
      <c r="TC98" s="14">
        <f>TB98/17.5</f>
        <v>3.3533142857142857</v>
      </c>
      <c r="TH98" s="11" t="s">
        <v>12</v>
      </c>
      <c r="TI98" s="12">
        <f t="shared" si="967"/>
        <v>85.617999999999995</v>
      </c>
      <c r="TJ98" s="12">
        <f>TI98/7.5</f>
        <v>11.415733333333332</v>
      </c>
      <c r="TK98" s="12">
        <f t="shared" si="968"/>
        <v>167.36150000000001</v>
      </c>
      <c r="TL98" s="12">
        <f t="shared" si="1022"/>
        <v>8.368075000000001</v>
      </c>
      <c r="TM98" s="12">
        <f t="shared" si="969"/>
        <v>0</v>
      </c>
      <c r="TN98" s="12"/>
      <c r="TO98" s="12">
        <f t="shared" si="970"/>
        <v>139.81399999999999</v>
      </c>
      <c r="TP98" s="12">
        <f>TO98/12</f>
        <v>11.651166666666667</v>
      </c>
      <c r="TQ98" s="12">
        <f t="shared" si="971"/>
        <v>194.72300000000001</v>
      </c>
      <c r="TR98" s="12">
        <f>TQ98/3.5</f>
        <v>55.63514285714286</v>
      </c>
      <c r="TS98" s="12">
        <f t="shared" si="972"/>
        <v>199.54899999999998</v>
      </c>
      <c r="TT98" s="14">
        <f>TS98/17.5</f>
        <v>11.402799999999999</v>
      </c>
      <c r="TW98" s="11" t="s">
        <v>12</v>
      </c>
      <c r="TX98" s="12">
        <f t="shared" si="973"/>
        <v>508.98599999999993</v>
      </c>
      <c r="TY98" s="12">
        <f>TX98/7.5</f>
        <v>67.864799999999988</v>
      </c>
      <c r="TZ98" s="12">
        <f t="shared" si="974"/>
        <v>537.49950000000001</v>
      </c>
      <c r="UA98" s="12">
        <f t="shared" si="1023"/>
        <v>26.874974999999999</v>
      </c>
      <c r="UB98" s="12">
        <f t="shared" si="975"/>
        <v>0</v>
      </c>
      <c r="UC98" s="12"/>
      <c r="UD98" s="12">
        <f t="shared" si="976"/>
        <v>460.11299999999994</v>
      </c>
      <c r="UE98" s="12">
        <f>UD98/12</f>
        <v>38.342749999999995</v>
      </c>
      <c r="UF98" s="12">
        <f t="shared" si="977"/>
        <v>537.29500000000007</v>
      </c>
      <c r="UG98" s="12">
        <f>UF98/3.5</f>
        <v>153.51285714285717</v>
      </c>
      <c r="UH98" s="12">
        <f t="shared" si="978"/>
        <v>540.90250000000003</v>
      </c>
      <c r="UI98" s="14">
        <f>UH98/17.5</f>
        <v>30.908714285714286</v>
      </c>
    </row>
    <row r="99" spans="18:556" x14ac:dyDescent="0.25">
      <c r="R99" s="11" t="s">
        <v>13</v>
      </c>
      <c r="S99" s="12">
        <f t="shared" si="800"/>
        <v>15.823</v>
      </c>
      <c r="T99" s="12">
        <f>S99/7.5</f>
        <v>2.1097333333333332</v>
      </c>
      <c r="U99" s="12">
        <f t="shared" si="801"/>
        <v>15.352</v>
      </c>
      <c r="V99" s="12">
        <f t="shared" si="979"/>
        <v>0.76760000000000006</v>
      </c>
      <c r="W99" s="12"/>
      <c r="X99" s="12"/>
      <c r="Y99" s="12">
        <f t="shared" si="802"/>
        <v>15.351000000000001</v>
      </c>
      <c r="Z99" s="12">
        <f>Y99/12</f>
        <v>1.27925</v>
      </c>
      <c r="AA99" s="12">
        <f t="shared" si="803"/>
        <v>9.266</v>
      </c>
      <c r="AB99" s="12">
        <f>AA99/6</f>
        <v>1.5443333333333333</v>
      </c>
      <c r="AC99" s="12">
        <f t="shared" si="804"/>
        <v>31.462</v>
      </c>
      <c r="AD99" s="14">
        <f t="shared" ref="AD99" si="1034">AC99/17.5</f>
        <v>1.7978285714285713</v>
      </c>
      <c r="AH99" s="11" t="s">
        <v>13</v>
      </c>
      <c r="AI99" s="12">
        <f t="shared" si="805"/>
        <v>9.2309999999999999</v>
      </c>
      <c r="AJ99" s="12">
        <f>AI99/7.5</f>
        <v>1.2307999999999999</v>
      </c>
      <c r="AK99" s="12">
        <f t="shared" si="806"/>
        <v>9.2309999999999999</v>
      </c>
      <c r="AL99" s="12">
        <f t="shared" si="980"/>
        <v>0.46155000000000002</v>
      </c>
      <c r="AM99" s="12"/>
      <c r="AN99" s="12"/>
      <c r="AO99" s="12">
        <f t="shared" si="807"/>
        <v>9.3209999999999997</v>
      </c>
      <c r="AP99" s="12">
        <f>AO99/12</f>
        <v>0.77674999999999994</v>
      </c>
      <c r="AQ99" s="12">
        <f t="shared" si="808"/>
        <v>15.351000000000001</v>
      </c>
      <c r="AR99" s="12">
        <f>AQ99/6</f>
        <v>2.5585</v>
      </c>
      <c r="AS99" s="12">
        <f t="shared" si="809"/>
        <v>15.352</v>
      </c>
      <c r="AT99" s="14">
        <f t="shared" ref="AT99" si="1035">AS99/17.5</f>
        <v>0.87725714285714285</v>
      </c>
      <c r="AX99" s="11" t="s">
        <v>13</v>
      </c>
      <c r="AY99" s="12">
        <f t="shared" si="810"/>
        <v>0</v>
      </c>
      <c r="AZ99" s="12">
        <f>AY99/7.5</f>
        <v>0</v>
      </c>
      <c r="BA99" s="12">
        <f t="shared" si="811"/>
        <v>0</v>
      </c>
      <c r="BB99" s="12">
        <f t="shared" si="981"/>
        <v>0</v>
      </c>
      <c r="BC99" s="12"/>
      <c r="BD99" s="12"/>
      <c r="BE99" s="12">
        <f t="shared" si="812"/>
        <v>0</v>
      </c>
      <c r="BF99" s="12">
        <f>BE99/12</f>
        <v>0</v>
      </c>
      <c r="BG99" s="12">
        <f t="shared" si="813"/>
        <v>0</v>
      </c>
      <c r="BH99" s="12">
        <f>BG99/6</f>
        <v>0</v>
      </c>
      <c r="BI99" s="12">
        <f t="shared" si="814"/>
        <v>0</v>
      </c>
      <c r="BJ99" s="14">
        <f t="shared" ref="BJ99" si="1036">BI99/17.5</f>
        <v>0</v>
      </c>
      <c r="BN99" s="11" t="s">
        <v>13</v>
      </c>
      <c r="BO99" s="12">
        <f t="shared" si="815"/>
        <v>0</v>
      </c>
      <c r="BP99" s="12">
        <f>BO99/7.5</f>
        <v>0</v>
      </c>
      <c r="BQ99" s="12">
        <f t="shared" si="816"/>
        <v>0</v>
      </c>
      <c r="BR99" s="12">
        <f t="shared" si="982"/>
        <v>0</v>
      </c>
      <c r="BS99" s="12"/>
      <c r="BT99" s="12"/>
      <c r="BU99" s="12">
        <f t="shared" si="817"/>
        <v>0</v>
      </c>
      <c r="BV99" s="12">
        <f>BU99/12</f>
        <v>0</v>
      </c>
      <c r="BW99" s="12">
        <f t="shared" si="818"/>
        <v>0</v>
      </c>
      <c r="BX99" s="12">
        <f>BW99/6</f>
        <v>0</v>
      </c>
      <c r="BY99" s="12">
        <f t="shared" si="819"/>
        <v>0</v>
      </c>
      <c r="BZ99" s="14">
        <f t="shared" ref="BZ99" si="1037">BY99/17.5</f>
        <v>0</v>
      </c>
      <c r="CC99" s="11" t="s">
        <v>13</v>
      </c>
      <c r="CD99" s="12">
        <f t="shared" si="820"/>
        <v>0</v>
      </c>
      <c r="CE99" s="12">
        <f>CD99/7.5</f>
        <v>0</v>
      </c>
      <c r="CF99" s="12">
        <f t="shared" si="821"/>
        <v>0</v>
      </c>
      <c r="CG99" s="12">
        <f t="shared" si="983"/>
        <v>0</v>
      </c>
      <c r="CH99" s="12"/>
      <c r="CI99" s="12"/>
      <c r="CJ99" s="12">
        <f t="shared" si="822"/>
        <v>0</v>
      </c>
      <c r="CK99" s="12">
        <f>CJ99/12</f>
        <v>0</v>
      </c>
      <c r="CL99" s="12">
        <f t="shared" si="823"/>
        <v>0</v>
      </c>
      <c r="CM99" s="12">
        <f>CL99/6</f>
        <v>0</v>
      </c>
      <c r="CN99" s="12">
        <f t="shared" si="824"/>
        <v>0</v>
      </c>
      <c r="CO99" s="14">
        <f t="shared" ref="CO99" si="1038">CN99/17.5</f>
        <v>0</v>
      </c>
      <c r="CR99" s="11" t="s">
        <v>13</v>
      </c>
      <c r="CS99" s="12">
        <f t="shared" si="825"/>
        <v>25.054000000000002</v>
      </c>
      <c r="CT99" s="12">
        <f>CS99/7.5</f>
        <v>3.3405333333333336</v>
      </c>
      <c r="CU99" s="12">
        <f t="shared" si="826"/>
        <v>24.582999999999998</v>
      </c>
      <c r="CV99" s="12">
        <f t="shared" si="984"/>
        <v>1.22915</v>
      </c>
      <c r="CW99" s="12"/>
      <c r="CX99" s="12"/>
      <c r="CY99" s="12">
        <f t="shared" si="827"/>
        <v>24.672000000000001</v>
      </c>
      <c r="CZ99" s="12">
        <f>CY99/12</f>
        <v>2.056</v>
      </c>
      <c r="DA99" s="12">
        <f t="shared" si="828"/>
        <v>24.617000000000001</v>
      </c>
      <c r="DB99" s="12">
        <f>DA99/6</f>
        <v>4.1028333333333338</v>
      </c>
      <c r="DC99" s="12">
        <f t="shared" si="829"/>
        <v>46.814</v>
      </c>
      <c r="DD99" s="14">
        <f t="shared" ref="DD99" si="1039">DC99/17.5</f>
        <v>2.6750857142857143</v>
      </c>
      <c r="DG99" s="11" t="s">
        <v>13</v>
      </c>
      <c r="DH99" s="12">
        <f t="shared" si="830"/>
        <v>77.677000000000007</v>
      </c>
      <c r="DI99" s="12">
        <f>DH99/7.5</f>
        <v>10.356933333333334</v>
      </c>
      <c r="DJ99" s="12">
        <f t="shared" si="831"/>
        <v>0.61299999999999999</v>
      </c>
      <c r="DK99" s="12">
        <f t="shared" si="985"/>
        <v>3.065E-2</v>
      </c>
      <c r="DL99" s="12"/>
      <c r="DM99" s="12"/>
      <c r="DN99" s="12">
        <f t="shared" si="832"/>
        <v>29.027000000000001</v>
      </c>
      <c r="DO99" s="12">
        <f>DN99/12</f>
        <v>2.4189166666666666</v>
      </c>
      <c r="DP99" s="12">
        <f t="shared" si="833"/>
        <v>9.23</v>
      </c>
      <c r="DQ99" s="12">
        <f>DP99/6</f>
        <v>1.5383333333333333</v>
      </c>
      <c r="DR99" s="12">
        <f t="shared" si="834"/>
        <v>9.2309999999999999</v>
      </c>
      <c r="DS99" s="14">
        <f t="shared" ref="DS99" si="1040">DR99/17.5</f>
        <v>0.52748571428571422</v>
      </c>
      <c r="DV99" s="11" t="s">
        <v>13</v>
      </c>
      <c r="DW99" s="12">
        <f t="shared" si="835"/>
        <v>65.554000000000002</v>
      </c>
      <c r="DX99" s="12">
        <f>DW99/7.5</f>
        <v>8.7405333333333335</v>
      </c>
      <c r="DY99" s="12">
        <f t="shared" si="836"/>
        <v>87.234000000000009</v>
      </c>
      <c r="DZ99" s="12">
        <f t="shared" si="986"/>
        <v>4.3617000000000008</v>
      </c>
      <c r="EA99" s="12"/>
      <c r="EB99" s="12"/>
      <c r="EC99" s="12">
        <f t="shared" si="837"/>
        <v>140.09800000000001</v>
      </c>
      <c r="ED99" s="12">
        <f>EC99/12</f>
        <v>11.674833333333334</v>
      </c>
      <c r="EE99" s="12">
        <f t="shared" si="838"/>
        <v>124.738</v>
      </c>
      <c r="EF99" s="12">
        <f>EE99/6</f>
        <v>20.789666666666665</v>
      </c>
      <c r="EG99" s="12">
        <f t="shared" si="839"/>
        <v>125.069</v>
      </c>
      <c r="EH99" s="14">
        <f t="shared" ref="EH99" si="1041">EG99/17.5</f>
        <v>7.1467999999999998</v>
      </c>
      <c r="EK99" s="11" t="s">
        <v>13</v>
      </c>
      <c r="EL99" s="12">
        <f t="shared" si="840"/>
        <v>16.369</v>
      </c>
      <c r="EM99" s="12">
        <f>EL99/7.5</f>
        <v>2.1825333333333332</v>
      </c>
      <c r="EN99" s="12">
        <f t="shared" si="841"/>
        <v>0</v>
      </c>
      <c r="EO99" s="12">
        <f t="shared" si="987"/>
        <v>0</v>
      </c>
      <c r="EP99" s="12"/>
      <c r="EQ99" s="12"/>
      <c r="ER99" s="12">
        <f t="shared" si="842"/>
        <v>15.805</v>
      </c>
      <c r="ES99" s="12">
        <f>ER99/12</f>
        <v>1.3170833333333334</v>
      </c>
      <c r="ET99" s="12">
        <f t="shared" si="843"/>
        <v>36.513999999999996</v>
      </c>
      <c r="EU99" s="12">
        <f>ET99/6</f>
        <v>6.0856666666666657</v>
      </c>
      <c r="EV99" s="12">
        <f t="shared" si="844"/>
        <v>52.319000000000003</v>
      </c>
      <c r="EW99" s="14">
        <f t="shared" ref="EW99" si="1042">EV99/17.5</f>
        <v>2.9896571428571428</v>
      </c>
      <c r="EZ99" s="11" t="s">
        <v>13</v>
      </c>
      <c r="FA99" s="12">
        <f t="shared" si="845"/>
        <v>0</v>
      </c>
      <c r="FB99" s="12">
        <f>FA99/7.5</f>
        <v>0</v>
      </c>
      <c r="FC99" s="12">
        <f t="shared" si="846"/>
        <v>0</v>
      </c>
      <c r="FD99" s="12">
        <f t="shared" si="988"/>
        <v>0</v>
      </c>
      <c r="FE99" s="12"/>
      <c r="FF99" s="12"/>
      <c r="FG99" s="12">
        <f t="shared" si="847"/>
        <v>0</v>
      </c>
      <c r="FH99" s="12">
        <f>FG99/12</f>
        <v>0</v>
      </c>
      <c r="FI99" s="12">
        <f t="shared" si="848"/>
        <v>0</v>
      </c>
      <c r="FJ99" s="12">
        <f>FI99/6</f>
        <v>0</v>
      </c>
      <c r="FK99" s="12">
        <f t="shared" si="849"/>
        <v>0</v>
      </c>
      <c r="FL99" s="14">
        <f t="shared" ref="FL99" si="1043">FK99/17.5</f>
        <v>0</v>
      </c>
      <c r="FO99" s="11" t="s">
        <v>13</v>
      </c>
      <c r="FP99" s="12">
        <f t="shared" si="850"/>
        <v>0</v>
      </c>
      <c r="FQ99" s="12">
        <f>FP99/7.5</f>
        <v>0</v>
      </c>
      <c r="FR99" s="12">
        <f t="shared" si="851"/>
        <v>0</v>
      </c>
      <c r="FS99" s="12">
        <f t="shared" si="989"/>
        <v>0</v>
      </c>
      <c r="FT99" s="12"/>
      <c r="FU99" s="12"/>
      <c r="FV99" s="12">
        <f t="shared" si="852"/>
        <v>0</v>
      </c>
      <c r="FW99" s="12">
        <f>FV99/12</f>
        <v>0</v>
      </c>
      <c r="FX99" s="12">
        <f t="shared" si="853"/>
        <v>0</v>
      </c>
      <c r="FY99" s="12">
        <f>FX99/6</f>
        <v>0</v>
      </c>
      <c r="FZ99" s="12">
        <f t="shared" si="854"/>
        <v>0</v>
      </c>
      <c r="GA99" s="14">
        <f t="shared" ref="GA99" si="1044">FZ99/17.5</f>
        <v>0</v>
      </c>
      <c r="GD99" s="11" t="s">
        <v>13</v>
      </c>
      <c r="GE99" s="12">
        <f t="shared" si="855"/>
        <v>159.6</v>
      </c>
      <c r="GF99" s="12">
        <f>GE99/7.5</f>
        <v>21.279999999999998</v>
      </c>
      <c r="GG99" s="12">
        <f t="shared" si="856"/>
        <v>87.847000000000008</v>
      </c>
      <c r="GH99" s="12">
        <f t="shared" si="990"/>
        <v>4.3923500000000004</v>
      </c>
      <c r="GI99" s="12"/>
      <c r="GJ99" s="12"/>
      <c r="GK99" s="12">
        <f t="shared" si="857"/>
        <v>184.93</v>
      </c>
      <c r="GL99" s="12">
        <f>GK99/12</f>
        <v>15.410833333333334</v>
      </c>
      <c r="GM99" s="12">
        <f t="shared" si="858"/>
        <v>170.48199999999997</v>
      </c>
      <c r="GN99" s="12">
        <f>GM99/6</f>
        <v>28.413666666666661</v>
      </c>
      <c r="GO99" s="12">
        <f t="shared" si="859"/>
        <v>186.619</v>
      </c>
      <c r="GP99" s="14">
        <f t="shared" ref="GP99" si="1045">GO99/17.5</f>
        <v>10.663942857142857</v>
      </c>
      <c r="GT99" s="11" t="s">
        <v>13</v>
      </c>
      <c r="GU99" s="12">
        <f t="shared" si="860"/>
        <v>184.654</v>
      </c>
      <c r="GV99" s="12">
        <f>GU99/7.5</f>
        <v>24.620533333333334</v>
      </c>
      <c r="GW99" s="12">
        <f t="shared" si="861"/>
        <v>112.43</v>
      </c>
      <c r="GX99" s="12">
        <f t="shared" si="991"/>
        <v>5.6215000000000002</v>
      </c>
      <c r="GY99" s="12"/>
      <c r="GZ99" s="12"/>
      <c r="HA99" s="12">
        <f t="shared" si="862"/>
        <v>209.60199999999998</v>
      </c>
      <c r="HB99" s="12">
        <f>HA99/12</f>
        <v>17.46683333333333</v>
      </c>
      <c r="HC99" s="12">
        <f t="shared" si="863"/>
        <v>195.09899999999999</v>
      </c>
      <c r="HD99" s="12">
        <f>HC99/6</f>
        <v>32.516500000000001</v>
      </c>
      <c r="HE99" s="12">
        <f t="shared" si="864"/>
        <v>233.43299999999999</v>
      </c>
      <c r="HF99" s="14">
        <f t="shared" ref="HF99" si="1046">HE99/17.5</f>
        <v>13.339028571428571</v>
      </c>
      <c r="HI99" s="11" t="s">
        <v>13</v>
      </c>
      <c r="HJ99" s="12">
        <f t="shared" si="865"/>
        <v>0</v>
      </c>
      <c r="HK99" s="12">
        <f>HJ99/7.5</f>
        <v>0</v>
      </c>
      <c r="HL99" s="12">
        <f t="shared" si="866"/>
        <v>0</v>
      </c>
      <c r="HM99" s="12">
        <f t="shared" si="992"/>
        <v>0</v>
      </c>
      <c r="HN99" s="12"/>
      <c r="HO99" s="12"/>
      <c r="HP99" s="12">
        <f t="shared" si="867"/>
        <v>0</v>
      </c>
      <c r="HQ99" s="12">
        <f>HP99/12</f>
        <v>0</v>
      </c>
      <c r="HR99" s="12">
        <f t="shared" si="868"/>
        <v>20.024000000000001</v>
      </c>
      <c r="HS99" s="12">
        <f>HR99/6</f>
        <v>3.3373333333333335</v>
      </c>
      <c r="HT99" s="12">
        <f t="shared" si="869"/>
        <v>20.024000000000001</v>
      </c>
      <c r="HU99" s="14">
        <f t="shared" ref="HU99" si="1047">HT99/17.5</f>
        <v>1.1442285714285714</v>
      </c>
      <c r="HY99" s="11" t="s">
        <v>13</v>
      </c>
      <c r="HZ99" s="12">
        <f t="shared" si="870"/>
        <v>31.012999999999998</v>
      </c>
      <c r="IA99" s="12">
        <f>HZ99/7.5</f>
        <v>4.135066666666666</v>
      </c>
      <c r="IB99" s="12">
        <f t="shared" si="871"/>
        <v>31.013000000000002</v>
      </c>
      <c r="IC99" s="12">
        <f t="shared" si="993"/>
        <v>1.5506500000000001</v>
      </c>
      <c r="ID99" s="12"/>
      <c r="IE99" s="12"/>
      <c r="IF99" s="12">
        <f t="shared" si="872"/>
        <v>24.075000000000003</v>
      </c>
      <c r="IG99" s="12">
        <f>IF99/12</f>
        <v>2.0062500000000001</v>
      </c>
      <c r="IH99" s="12">
        <f t="shared" si="873"/>
        <v>9.9380000000000006</v>
      </c>
      <c r="II99" s="12">
        <f>IH99/6</f>
        <v>1.6563333333333334</v>
      </c>
      <c r="IJ99" s="12">
        <f t="shared" si="874"/>
        <v>9.9779999999999998</v>
      </c>
      <c r="IK99" s="14">
        <f t="shared" ref="IK99" si="1048">IJ99/17.5</f>
        <v>0.57017142857142855</v>
      </c>
      <c r="IO99" s="11" t="s">
        <v>13</v>
      </c>
      <c r="IP99" s="12">
        <f t="shared" si="875"/>
        <v>20.484000000000002</v>
      </c>
      <c r="IQ99" s="12">
        <f>IP99/7.5</f>
        <v>2.7312000000000003</v>
      </c>
      <c r="IR99" s="12">
        <f t="shared" si="876"/>
        <v>20.484000000000002</v>
      </c>
      <c r="IS99" s="12">
        <f t="shared" si="994"/>
        <v>1.0242</v>
      </c>
      <c r="IT99" s="12"/>
      <c r="IU99" s="12"/>
      <c r="IV99" s="12">
        <f t="shared" si="877"/>
        <v>23.146999999999998</v>
      </c>
      <c r="IW99" s="12">
        <f>IV99/12</f>
        <v>1.9289166666666666</v>
      </c>
      <c r="IX99" s="12">
        <f t="shared" si="878"/>
        <v>32.96</v>
      </c>
      <c r="IY99" s="12">
        <f>IX99/6</f>
        <v>5.4933333333333332</v>
      </c>
      <c r="IZ99" s="12">
        <f t="shared" si="879"/>
        <v>30.451000000000001</v>
      </c>
      <c r="JA99" s="14">
        <f t="shared" ref="JA99" si="1049">IZ99/17.5</f>
        <v>1.740057142857143</v>
      </c>
      <c r="JE99" s="11" t="s">
        <v>13</v>
      </c>
      <c r="JF99" s="12">
        <f t="shared" si="880"/>
        <v>24.341999999999999</v>
      </c>
      <c r="JG99" s="12">
        <f>JF99/7.5</f>
        <v>3.2456</v>
      </c>
      <c r="JH99" s="12">
        <f t="shared" si="881"/>
        <v>0</v>
      </c>
      <c r="JI99" s="12">
        <f t="shared" si="995"/>
        <v>0</v>
      </c>
      <c r="JJ99" s="12"/>
      <c r="JK99" s="12"/>
      <c r="JL99" s="12">
        <f t="shared" si="882"/>
        <v>4.2750000000000004</v>
      </c>
      <c r="JM99" s="12">
        <f>JL99/12</f>
        <v>0.35625000000000001</v>
      </c>
      <c r="JN99" s="12">
        <f t="shared" si="883"/>
        <v>4.2750000000000004</v>
      </c>
      <c r="JO99" s="12">
        <f>JN99/6</f>
        <v>0.71250000000000002</v>
      </c>
      <c r="JP99" s="12">
        <f t="shared" si="884"/>
        <v>20.484000000000002</v>
      </c>
      <c r="JQ99" s="14">
        <f t="shared" ref="JQ99" si="1050">JP99/17.5</f>
        <v>1.1705142857142858</v>
      </c>
      <c r="JT99" s="11" t="s">
        <v>13</v>
      </c>
      <c r="JU99" s="12">
        <f t="shared" si="885"/>
        <v>62.486999999999995</v>
      </c>
      <c r="JV99" s="12">
        <f>JU99/7.5</f>
        <v>8.3315999999999999</v>
      </c>
      <c r="JW99" s="12">
        <f t="shared" si="886"/>
        <v>66.210999999999999</v>
      </c>
      <c r="JX99" s="12">
        <f t="shared" si="996"/>
        <v>3.3105500000000001</v>
      </c>
      <c r="JY99" s="12"/>
      <c r="JZ99" s="12"/>
      <c r="KA99" s="12">
        <f t="shared" si="887"/>
        <v>59.228000000000002</v>
      </c>
      <c r="KB99" s="12">
        <f>KA99/12</f>
        <v>4.9356666666666671</v>
      </c>
      <c r="KC99" s="12">
        <f t="shared" si="888"/>
        <v>59.225000000000001</v>
      </c>
      <c r="KD99" s="12">
        <f>KC99/6</f>
        <v>9.8708333333333336</v>
      </c>
      <c r="KE99" s="12">
        <f t="shared" si="889"/>
        <v>104.809</v>
      </c>
      <c r="KF99" s="14">
        <f t="shared" ref="KF99" si="1051">KE99/17.5</f>
        <v>5.9890857142857143</v>
      </c>
      <c r="KI99" s="11" t="s">
        <v>13</v>
      </c>
      <c r="KJ99" s="12">
        <f t="shared" si="890"/>
        <v>0</v>
      </c>
      <c r="KK99" s="12">
        <f>KJ99/7.5</f>
        <v>0</v>
      </c>
      <c r="KL99" s="12">
        <f t="shared" si="891"/>
        <v>0</v>
      </c>
      <c r="KM99" s="12">
        <f t="shared" si="997"/>
        <v>0</v>
      </c>
      <c r="KN99" s="12"/>
      <c r="KO99" s="12"/>
      <c r="KP99" s="12">
        <f t="shared" si="892"/>
        <v>0</v>
      </c>
      <c r="KQ99" s="12">
        <f>KP99/12</f>
        <v>0</v>
      </c>
      <c r="KR99" s="12">
        <f t="shared" si="893"/>
        <v>0</v>
      </c>
      <c r="KS99" s="12">
        <f>KR99/6</f>
        <v>0</v>
      </c>
      <c r="KT99" s="12">
        <f t="shared" si="894"/>
        <v>0</v>
      </c>
      <c r="KU99" s="14">
        <f t="shared" ref="KU99" si="1052">KT99/17.5</f>
        <v>0</v>
      </c>
      <c r="KX99" s="11" t="s">
        <v>13</v>
      </c>
      <c r="KY99" s="12">
        <f t="shared" si="952"/>
        <v>138.32599999999999</v>
      </c>
      <c r="KZ99" s="12">
        <f>KY99/7.5</f>
        <v>18.443466666666666</v>
      </c>
      <c r="LA99" s="12">
        <f t="shared" si="895"/>
        <v>117.708</v>
      </c>
      <c r="LB99" s="12">
        <f t="shared" si="998"/>
        <v>5.8853999999999997</v>
      </c>
      <c r="LC99" s="12"/>
      <c r="LD99" s="12"/>
      <c r="LE99" s="12">
        <f t="shared" si="896"/>
        <v>110.72499999999999</v>
      </c>
      <c r="LF99" s="12">
        <f>LE99/12</f>
        <v>9.2270833333333329</v>
      </c>
      <c r="LG99" s="12">
        <f t="shared" si="897"/>
        <v>126.42200000000001</v>
      </c>
      <c r="LH99" s="12">
        <f>LG99/6</f>
        <v>21.070333333333334</v>
      </c>
      <c r="LI99" s="12">
        <f t="shared" si="898"/>
        <v>185.74600000000001</v>
      </c>
      <c r="LJ99" s="14">
        <f t="shared" ref="LJ99" si="1053">LI99/17.5</f>
        <v>10.614057142857144</v>
      </c>
      <c r="LN99" s="11" t="s">
        <v>13</v>
      </c>
      <c r="LO99" s="12">
        <f t="shared" si="953"/>
        <v>322.98</v>
      </c>
      <c r="LP99" s="12">
        <f>LO99/7.5</f>
        <v>43.064</v>
      </c>
      <c r="LQ99" s="12">
        <f t="shared" si="899"/>
        <v>230.13799999999998</v>
      </c>
      <c r="LR99" s="12">
        <f t="shared" si="999"/>
        <v>11.506899999999998</v>
      </c>
      <c r="LS99" s="12"/>
      <c r="LT99" s="12"/>
      <c r="LU99" s="12">
        <f t="shared" si="900"/>
        <v>320.327</v>
      </c>
      <c r="LV99" s="12">
        <f>LU99/12</f>
        <v>26.693916666666667</v>
      </c>
      <c r="LW99" s="12">
        <f t="shared" si="901"/>
        <v>321.52100000000002</v>
      </c>
      <c r="LX99" s="12">
        <f>LW99/6</f>
        <v>53.586833333333338</v>
      </c>
      <c r="LY99" s="12">
        <f t="shared" si="902"/>
        <v>419.17899999999997</v>
      </c>
      <c r="LZ99" s="14">
        <f t="shared" ref="LZ99" si="1054">LY99/17.5</f>
        <v>23.953085714285713</v>
      </c>
      <c r="MC99" s="11" t="s">
        <v>13</v>
      </c>
      <c r="MD99" s="12">
        <f t="shared" si="954"/>
        <v>13.21</v>
      </c>
      <c r="ME99" s="12">
        <f>MD99/7.5</f>
        <v>1.7613333333333334</v>
      </c>
      <c r="MF99" s="12">
        <f t="shared" si="903"/>
        <v>0</v>
      </c>
      <c r="MG99" s="12">
        <f t="shared" si="1000"/>
        <v>0</v>
      </c>
      <c r="MH99" s="12"/>
      <c r="MI99" s="12"/>
      <c r="MJ99" s="12">
        <f t="shared" si="904"/>
        <v>31.009</v>
      </c>
      <c r="MK99" s="12">
        <f>MJ99/12</f>
        <v>2.5840833333333335</v>
      </c>
      <c r="ML99" s="12">
        <f t="shared" si="905"/>
        <v>27.364000000000001</v>
      </c>
      <c r="MM99" s="12">
        <f>ML99/6</f>
        <v>4.5606666666666671</v>
      </c>
      <c r="MN99" s="12">
        <f t="shared" si="906"/>
        <v>27.364000000000001</v>
      </c>
      <c r="MO99" s="14">
        <f t="shared" ref="MO99" si="1055">MN99/17.5</f>
        <v>1.5636571428571429</v>
      </c>
      <c r="MS99" s="11" t="s">
        <v>13</v>
      </c>
      <c r="MT99" s="12">
        <f t="shared" si="907"/>
        <v>0</v>
      </c>
      <c r="MU99" s="12">
        <f>MT99/7.5</f>
        <v>0</v>
      </c>
      <c r="MV99" s="12">
        <f t="shared" si="908"/>
        <v>13.209</v>
      </c>
      <c r="MW99" s="12">
        <f t="shared" si="1001"/>
        <v>0.66044999999999998</v>
      </c>
      <c r="MX99" s="12"/>
      <c r="MY99" s="12"/>
      <c r="MZ99" s="12">
        <f t="shared" si="909"/>
        <v>13.209</v>
      </c>
      <c r="NA99" s="12">
        <f>MZ99/12</f>
        <v>1.1007499999999999</v>
      </c>
      <c r="NB99" s="12">
        <f t="shared" si="910"/>
        <v>13.209</v>
      </c>
      <c r="NC99" s="12">
        <f>NB99/6</f>
        <v>2.2014999999999998</v>
      </c>
      <c r="ND99" s="12">
        <f t="shared" si="911"/>
        <v>13.209</v>
      </c>
      <c r="NE99" s="14">
        <f t="shared" ref="NE99" si="1056">ND99/17.5</f>
        <v>0.75480000000000003</v>
      </c>
      <c r="NI99" s="11" t="s">
        <v>13</v>
      </c>
      <c r="NJ99" s="12">
        <f t="shared" si="912"/>
        <v>7.5540000000000003</v>
      </c>
      <c r="NK99" s="12">
        <f>NJ99/7.5</f>
        <v>1.0072000000000001</v>
      </c>
      <c r="NL99" s="12">
        <f t="shared" si="913"/>
        <v>0</v>
      </c>
      <c r="NM99" s="12">
        <f t="shared" si="1002"/>
        <v>0</v>
      </c>
      <c r="NN99" s="12"/>
      <c r="NO99" s="12"/>
      <c r="NP99" s="12">
        <f t="shared" si="914"/>
        <v>0</v>
      </c>
      <c r="NQ99" s="12">
        <f>NP99/12</f>
        <v>0</v>
      </c>
      <c r="NR99" s="12">
        <f t="shared" si="915"/>
        <v>1.875</v>
      </c>
      <c r="NS99" s="12">
        <f>NR99/6</f>
        <v>0.3125</v>
      </c>
      <c r="NT99" s="12">
        <f t="shared" si="916"/>
        <v>0</v>
      </c>
      <c r="NU99" s="14">
        <f t="shared" ref="NU99" si="1057">NT99/17.5</f>
        <v>0</v>
      </c>
      <c r="NY99" s="11" t="s">
        <v>13</v>
      </c>
      <c r="NZ99" s="12">
        <f t="shared" si="917"/>
        <v>33.381999999999998</v>
      </c>
      <c r="OA99" s="12">
        <f>NZ99/7.5</f>
        <v>4.4509333333333334</v>
      </c>
      <c r="OB99" s="12">
        <f t="shared" si="918"/>
        <v>33.383000000000003</v>
      </c>
      <c r="OC99" s="12">
        <f t="shared" si="1003"/>
        <v>1.6691500000000001</v>
      </c>
      <c r="OD99" s="12"/>
      <c r="OE99" s="12"/>
      <c r="OF99" s="12">
        <f t="shared" si="919"/>
        <v>33.383000000000003</v>
      </c>
      <c r="OG99" s="12">
        <f>OF99/12</f>
        <v>2.781916666666667</v>
      </c>
      <c r="OH99" s="12">
        <f t="shared" si="920"/>
        <v>30.431000000000001</v>
      </c>
      <c r="OI99" s="12">
        <f>OH99/6</f>
        <v>5.0718333333333332</v>
      </c>
      <c r="OJ99" s="12">
        <f t="shared" si="921"/>
        <v>3.9620000000000002</v>
      </c>
      <c r="OK99" s="14">
        <f t="shared" ref="OK99" si="1058">OJ99/17.5</f>
        <v>0.22640000000000002</v>
      </c>
      <c r="ON99" s="11" t="s">
        <v>13</v>
      </c>
      <c r="OO99" s="12">
        <f t="shared" si="922"/>
        <v>11.215</v>
      </c>
      <c r="OP99" s="12">
        <f>OO99/7.5</f>
        <v>1.4953333333333334</v>
      </c>
      <c r="OQ99" s="12">
        <f t="shared" si="923"/>
        <v>0</v>
      </c>
      <c r="OR99" s="12">
        <f t="shared" si="1004"/>
        <v>0</v>
      </c>
      <c r="OS99" s="12"/>
      <c r="OT99" s="12"/>
      <c r="OU99" s="12">
        <f t="shared" si="924"/>
        <v>0</v>
      </c>
      <c r="OV99" s="12">
        <f>OU99/12</f>
        <v>0</v>
      </c>
      <c r="OW99" s="12">
        <f t="shared" si="925"/>
        <v>12.101000000000001</v>
      </c>
      <c r="OX99" s="12">
        <f>OW99/6</f>
        <v>2.0168333333333335</v>
      </c>
      <c r="OY99" s="12">
        <f t="shared" si="926"/>
        <v>29.503999999999998</v>
      </c>
      <c r="OZ99" s="14">
        <f t="shared" ref="OZ99" si="1059">OY99/17.5</f>
        <v>1.685942857142857</v>
      </c>
      <c r="PE99" s="11" t="s">
        <v>13</v>
      </c>
      <c r="PF99" s="12">
        <f t="shared" si="955"/>
        <v>65.36099999999999</v>
      </c>
      <c r="PG99" s="12">
        <f>PF99/7.5</f>
        <v>8.7147999999999985</v>
      </c>
      <c r="PH99" s="12">
        <f t="shared" ref="PH99" si="1060">PH76+PH46+PH17</f>
        <v>46.591999999999999</v>
      </c>
      <c r="PI99" s="12">
        <f t="shared" si="1006"/>
        <v>2.3296000000000001</v>
      </c>
      <c r="PJ99" s="12">
        <f t="shared" ref="PJ99" si="1061">PJ76+PJ46+PJ17</f>
        <v>0</v>
      </c>
      <c r="PK99" s="12"/>
      <c r="PL99" s="12">
        <f t="shared" ref="PL99" si="1062">PL76+PL46+PL17</f>
        <v>77.600999999999999</v>
      </c>
      <c r="PM99" s="12">
        <f>PL99/12</f>
        <v>6.4667500000000002</v>
      </c>
      <c r="PN99" s="12">
        <f t="shared" ref="PN99" si="1063">PN76+PN46+PN17</f>
        <v>84.98</v>
      </c>
      <c r="PO99" s="12">
        <f>PN99/6</f>
        <v>14.163333333333334</v>
      </c>
      <c r="PP99" s="12">
        <f t="shared" ref="PP99" si="1064">PP76+PP46+PP17</f>
        <v>74.038999999999987</v>
      </c>
      <c r="PQ99" s="14">
        <f t="shared" ref="PQ99" si="1065">PP99/17.5</f>
        <v>4.2307999999999995</v>
      </c>
      <c r="PT99" s="11" t="s">
        <v>13</v>
      </c>
      <c r="PU99" s="12">
        <f t="shared" si="961"/>
        <v>388.34100000000001</v>
      </c>
      <c r="PV99" s="12">
        <f>PU99/7.5</f>
        <v>51.778800000000004</v>
      </c>
      <c r="PW99" s="12">
        <f t="shared" ref="PW99" si="1066">PW76+PW46+PW17</f>
        <v>276.73</v>
      </c>
      <c r="PX99" s="12">
        <f t="shared" si="1012"/>
        <v>13.836500000000001</v>
      </c>
      <c r="PY99" s="12">
        <f t="shared" ref="PY99" si="1067">PY76+PY46+PY17</f>
        <v>0</v>
      </c>
      <c r="PZ99" s="12"/>
      <c r="QA99" s="12">
        <f t="shared" ref="QA99" si="1068">QA76+QA46+QA17</f>
        <v>397.928</v>
      </c>
      <c r="QB99" s="12">
        <f>QA99/12</f>
        <v>33.160666666666664</v>
      </c>
      <c r="QC99" s="12">
        <f t="shared" ref="QC99" si="1069">QC76+QC46+QC17</f>
        <v>406.50099999999998</v>
      </c>
      <c r="QD99" s="12">
        <f>QC99/6</f>
        <v>67.750166666666658</v>
      </c>
      <c r="QE99" s="12">
        <f t="shared" ref="QE99" si="1070">QE76+QE46+QE17</f>
        <v>493.21799999999996</v>
      </c>
      <c r="QF99" s="14">
        <f t="shared" ref="QF99" si="1071">QE99/17.5</f>
        <v>28.183885714285712</v>
      </c>
      <c r="QI99" s="11" t="s">
        <v>13</v>
      </c>
      <c r="QJ99" s="12">
        <f t="shared" si="927"/>
        <v>50.834000000000003</v>
      </c>
      <c r="QK99" s="12">
        <f>QJ99/7.5</f>
        <v>6.7778666666666672</v>
      </c>
      <c r="QL99" s="12">
        <f t="shared" si="928"/>
        <v>44.266000000000005</v>
      </c>
      <c r="QM99" s="12">
        <f t="shared" si="1017"/>
        <v>2.2133000000000003</v>
      </c>
      <c r="QN99" s="12"/>
      <c r="QO99" s="12"/>
      <c r="QP99" s="12">
        <f t="shared" si="929"/>
        <v>41.268999999999998</v>
      </c>
      <c r="QQ99" s="12">
        <f>QP99/12</f>
        <v>3.439083333333333</v>
      </c>
      <c r="QR99" s="12">
        <f t="shared" si="930"/>
        <v>11.215</v>
      </c>
      <c r="QS99" s="12">
        <f>QR99/6</f>
        <v>1.8691666666666666</v>
      </c>
      <c r="QT99" s="12">
        <f t="shared" si="931"/>
        <v>11.215</v>
      </c>
      <c r="QU99" s="14">
        <f t="shared" ref="QU99" si="1072">QT99/17.5</f>
        <v>0.6408571428571429</v>
      </c>
      <c r="QX99" s="11" t="s">
        <v>13</v>
      </c>
      <c r="QY99" s="12">
        <f t="shared" si="932"/>
        <v>44.259</v>
      </c>
      <c r="QZ99" s="12">
        <f>QY99/7.5</f>
        <v>5.9012000000000002</v>
      </c>
      <c r="RA99" s="12">
        <f t="shared" si="933"/>
        <v>61.843000000000004</v>
      </c>
      <c r="RB99" s="12">
        <f t="shared" si="1018"/>
        <v>3.0921500000000002</v>
      </c>
      <c r="RC99" s="12"/>
      <c r="RD99" s="12"/>
      <c r="RE99" s="12">
        <f t="shared" si="934"/>
        <v>2.9969999999999999</v>
      </c>
      <c r="RF99" s="12">
        <f>RE99/12</f>
        <v>0.24975</v>
      </c>
      <c r="RG99" s="12">
        <f t="shared" si="935"/>
        <v>33.040999999999997</v>
      </c>
      <c r="RH99" s="12">
        <f>RG99/6</f>
        <v>5.5068333333333328</v>
      </c>
      <c r="RI99" s="12">
        <f t="shared" si="936"/>
        <v>32.472000000000001</v>
      </c>
      <c r="RJ99" s="14">
        <f t="shared" ref="RJ99" si="1073">RI99/17.5</f>
        <v>1.8555428571428572</v>
      </c>
      <c r="RM99" s="11" t="s">
        <v>13</v>
      </c>
      <c r="RN99" s="12">
        <f t="shared" si="937"/>
        <v>59.817999999999998</v>
      </c>
      <c r="RO99" s="12">
        <f>RN99/7.5</f>
        <v>7.9757333333333333</v>
      </c>
      <c r="RP99" s="12">
        <f t="shared" si="938"/>
        <v>38.631</v>
      </c>
      <c r="RQ99" s="12">
        <f t="shared" si="1019"/>
        <v>1.9315500000000001</v>
      </c>
      <c r="RR99" s="12"/>
      <c r="RS99" s="12"/>
      <c r="RT99" s="12">
        <f t="shared" si="939"/>
        <v>151.05900000000003</v>
      </c>
      <c r="RU99" s="12">
        <f>RT99/12</f>
        <v>12.588250000000002</v>
      </c>
      <c r="RV99" s="12">
        <f t="shared" si="940"/>
        <v>30.821999999999999</v>
      </c>
      <c r="RW99" s="12">
        <f>RV99/6</f>
        <v>5.1369999999999996</v>
      </c>
      <c r="RX99" s="12">
        <f t="shared" si="941"/>
        <v>25.568999999999999</v>
      </c>
      <c r="RY99" s="14">
        <f t="shared" ref="RY99" si="1074">RX99/17.5</f>
        <v>1.4610857142857143</v>
      </c>
      <c r="SB99" s="11" t="s">
        <v>13</v>
      </c>
      <c r="SC99" s="12">
        <f t="shared" si="942"/>
        <v>68.859000000000009</v>
      </c>
      <c r="SD99" s="12">
        <f>SC99/7.5</f>
        <v>9.1812000000000005</v>
      </c>
      <c r="SE99" s="12">
        <f t="shared" si="943"/>
        <v>48.409499999999994</v>
      </c>
      <c r="SF99" s="12">
        <f t="shared" si="1020"/>
        <v>2.4204749999999997</v>
      </c>
      <c r="SG99" s="12"/>
      <c r="SH99" s="12"/>
      <c r="SI99" s="12">
        <f t="shared" si="944"/>
        <v>83.076999999999998</v>
      </c>
      <c r="SJ99" s="12">
        <f>SI99/12</f>
        <v>6.9230833333333335</v>
      </c>
      <c r="SK99" s="12">
        <f t="shared" si="945"/>
        <v>122.55200000000002</v>
      </c>
      <c r="SL99" s="12">
        <f>SK99/6</f>
        <v>20.425333333333338</v>
      </c>
      <c r="SM99" s="12">
        <f t="shared" si="946"/>
        <v>128.40199999999999</v>
      </c>
      <c r="SN99" s="14">
        <f t="shared" ref="SN99" si="1075">SM99/17.5</f>
        <v>7.3372571428571423</v>
      </c>
      <c r="SQ99" s="11" t="s">
        <v>13</v>
      </c>
      <c r="SR99" s="12">
        <f t="shared" si="947"/>
        <v>51.518999999999998</v>
      </c>
      <c r="SS99" s="12">
        <f>SR99/7.5</f>
        <v>6.8692000000000002</v>
      </c>
      <c r="ST99" s="12">
        <f t="shared" si="948"/>
        <v>34.832000000000001</v>
      </c>
      <c r="SU99" s="12">
        <f t="shared" si="1021"/>
        <v>1.7416</v>
      </c>
      <c r="SV99" s="12"/>
      <c r="SW99" s="12"/>
      <c r="SX99" s="12">
        <f t="shared" si="949"/>
        <v>3.911</v>
      </c>
      <c r="SY99" s="12">
        <f>SX99/12</f>
        <v>0.32591666666666669</v>
      </c>
      <c r="SZ99" s="12">
        <f t="shared" si="950"/>
        <v>35.872</v>
      </c>
      <c r="TA99" s="12">
        <f>SZ99/6</f>
        <v>5.9786666666666664</v>
      </c>
      <c r="TB99" s="12">
        <f t="shared" si="951"/>
        <v>53.25</v>
      </c>
      <c r="TC99" s="14">
        <f t="shared" ref="TC99" si="1076">TB99/17.5</f>
        <v>3.0428571428571427</v>
      </c>
      <c r="TH99" s="11" t="s">
        <v>13</v>
      </c>
      <c r="TI99" s="12">
        <f t="shared" si="967"/>
        <v>275.28899999999999</v>
      </c>
      <c r="TJ99" s="12">
        <f>TI99/7.5</f>
        <v>36.705199999999998</v>
      </c>
      <c r="TK99" s="12">
        <f t="shared" si="968"/>
        <v>227.98150000000004</v>
      </c>
      <c r="TL99" s="12">
        <f t="shared" si="1022"/>
        <v>11.399075000000002</v>
      </c>
      <c r="TM99" s="12">
        <f t="shared" si="969"/>
        <v>0</v>
      </c>
      <c r="TN99" s="12"/>
      <c r="TO99" s="12">
        <f t="shared" si="970"/>
        <v>282.31299999999999</v>
      </c>
      <c r="TP99" s="12">
        <f>TO99/12</f>
        <v>23.526083333333332</v>
      </c>
      <c r="TQ99" s="12">
        <f t="shared" si="971"/>
        <v>233.50200000000001</v>
      </c>
      <c r="TR99" s="12">
        <f>TQ99/6</f>
        <v>38.917000000000002</v>
      </c>
      <c r="TS99" s="12">
        <f t="shared" si="972"/>
        <v>250.90800000000002</v>
      </c>
      <c r="TT99" s="14">
        <f t="shared" ref="TT99" si="1077">TS99/17.5</f>
        <v>14.3376</v>
      </c>
      <c r="TW99" s="11" t="s">
        <v>13</v>
      </c>
      <c r="TX99" s="12">
        <f t="shared" si="973"/>
        <v>663.63</v>
      </c>
      <c r="TY99" s="12">
        <f>TX99/7.5</f>
        <v>88.483999999999995</v>
      </c>
      <c r="TZ99" s="12">
        <f t="shared" si="974"/>
        <v>504.71150000000006</v>
      </c>
      <c r="UA99" s="12">
        <f t="shared" si="1023"/>
        <v>25.235575000000004</v>
      </c>
      <c r="UB99" s="12">
        <f t="shared" si="975"/>
        <v>0</v>
      </c>
      <c r="UC99" s="12"/>
      <c r="UD99" s="12">
        <f t="shared" si="976"/>
        <v>680.24099999999999</v>
      </c>
      <c r="UE99" s="12">
        <f>UD99/12</f>
        <v>56.686749999999996</v>
      </c>
      <c r="UF99" s="12">
        <f t="shared" si="977"/>
        <v>640.00300000000004</v>
      </c>
      <c r="UG99" s="12">
        <f>UF99/6</f>
        <v>106.66716666666667</v>
      </c>
      <c r="UH99" s="12">
        <f t="shared" si="978"/>
        <v>744.12600000000009</v>
      </c>
      <c r="UI99" s="14">
        <f t="shared" ref="UI99" si="1078">UH99/17.5</f>
        <v>42.521485714285717</v>
      </c>
    </row>
    <row r="100" spans="18:556" x14ac:dyDescent="0.25">
      <c r="R100" s="11" t="s">
        <v>14</v>
      </c>
      <c r="S100" s="12">
        <f t="shared" si="800"/>
        <v>0.23599999999999999</v>
      </c>
      <c r="T100" s="12">
        <f>S100/5</f>
        <v>4.7199999999999999E-2</v>
      </c>
      <c r="U100" s="12">
        <f t="shared" si="801"/>
        <v>79.064999999999998</v>
      </c>
      <c r="V100" s="12">
        <f t="shared" si="979"/>
        <v>3.9532499999999997</v>
      </c>
      <c r="W100" s="12">
        <f>W77+W47+W18</f>
        <v>79.064999999999998</v>
      </c>
      <c r="X100" s="12">
        <f>W100/30</f>
        <v>2.6355</v>
      </c>
      <c r="Y100" s="12">
        <f t="shared" si="802"/>
        <v>117.748</v>
      </c>
      <c r="Z100" s="12">
        <f>Y100/10</f>
        <v>11.774800000000001</v>
      </c>
      <c r="AA100" s="12">
        <f t="shared" si="803"/>
        <v>68.159000000000006</v>
      </c>
      <c r="AB100" s="12">
        <f>AA100/3</f>
        <v>22.719666666666669</v>
      </c>
      <c r="AC100" s="12">
        <f t="shared" si="804"/>
        <v>68.159000000000006</v>
      </c>
      <c r="AD100" s="14">
        <f>AC100/17.5</f>
        <v>3.8948000000000005</v>
      </c>
      <c r="AH100" s="11" t="s">
        <v>14</v>
      </c>
      <c r="AI100" s="12">
        <f t="shared" si="805"/>
        <v>0</v>
      </c>
      <c r="AJ100" s="12">
        <f>AI100/5</f>
        <v>0</v>
      </c>
      <c r="AK100" s="12">
        <f t="shared" si="806"/>
        <v>81.191999999999993</v>
      </c>
      <c r="AL100" s="12">
        <f t="shared" si="980"/>
        <v>4.0595999999999997</v>
      </c>
      <c r="AM100" s="12">
        <f>AM77+AM47+AM18</f>
        <v>81.191999999999993</v>
      </c>
      <c r="AN100" s="12">
        <f>AM100/30</f>
        <v>2.7063999999999999</v>
      </c>
      <c r="AO100" s="12">
        <f t="shared" si="807"/>
        <v>81.192999999999998</v>
      </c>
      <c r="AP100" s="12">
        <f>AO100/10</f>
        <v>8.1192999999999991</v>
      </c>
      <c r="AQ100" s="12">
        <f t="shared" si="808"/>
        <v>121.92699999999999</v>
      </c>
      <c r="AR100" s="12">
        <f>AQ100/3</f>
        <v>40.642333333333333</v>
      </c>
      <c r="AS100" s="12">
        <f t="shared" si="809"/>
        <v>118.66499999999999</v>
      </c>
      <c r="AT100" s="14">
        <f>AS100/17.5</f>
        <v>6.7808571428571423</v>
      </c>
      <c r="AX100" s="11" t="s">
        <v>14</v>
      </c>
      <c r="AY100" s="12">
        <f t="shared" si="810"/>
        <v>0</v>
      </c>
      <c r="AZ100" s="12">
        <f>AY100/5</f>
        <v>0</v>
      </c>
      <c r="BA100" s="12">
        <f t="shared" si="811"/>
        <v>0</v>
      </c>
      <c r="BB100" s="12">
        <f t="shared" si="981"/>
        <v>0</v>
      </c>
      <c r="BC100" s="12">
        <f>BC77+BC47+BC18</f>
        <v>0</v>
      </c>
      <c r="BD100" s="12">
        <f>BC100/30</f>
        <v>0</v>
      </c>
      <c r="BE100" s="12">
        <f t="shared" si="812"/>
        <v>0</v>
      </c>
      <c r="BF100" s="12">
        <f>BE100/10</f>
        <v>0</v>
      </c>
      <c r="BG100" s="12">
        <f t="shared" si="813"/>
        <v>0</v>
      </c>
      <c r="BH100" s="12">
        <f>BG100/3</f>
        <v>0</v>
      </c>
      <c r="BI100" s="12">
        <f t="shared" si="814"/>
        <v>0</v>
      </c>
      <c r="BJ100" s="14">
        <f>BI100/17.5</f>
        <v>0</v>
      </c>
      <c r="BN100" s="11" t="s">
        <v>14</v>
      </c>
      <c r="BO100" s="12">
        <f t="shared" si="815"/>
        <v>0</v>
      </c>
      <c r="BP100" s="12">
        <f>BO100/5</f>
        <v>0</v>
      </c>
      <c r="BQ100" s="12">
        <f t="shared" si="816"/>
        <v>0</v>
      </c>
      <c r="BR100" s="12">
        <f t="shared" si="982"/>
        <v>0</v>
      </c>
      <c r="BS100" s="12">
        <f>BS77+BS47+BS18</f>
        <v>0</v>
      </c>
      <c r="BT100" s="12">
        <f>BS100/30</f>
        <v>0</v>
      </c>
      <c r="BU100" s="12">
        <f t="shared" si="817"/>
        <v>0</v>
      </c>
      <c r="BV100" s="12">
        <f>BU100/10</f>
        <v>0</v>
      </c>
      <c r="BW100" s="12">
        <f t="shared" si="818"/>
        <v>0</v>
      </c>
      <c r="BX100" s="12">
        <f>BW100/3</f>
        <v>0</v>
      </c>
      <c r="BY100" s="12">
        <f t="shared" si="819"/>
        <v>0</v>
      </c>
      <c r="BZ100" s="14">
        <f>BY100/17.5</f>
        <v>0</v>
      </c>
      <c r="CC100" s="11" t="s">
        <v>14</v>
      </c>
      <c r="CD100" s="12">
        <f t="shared" si="820"/>
        <v>0</v>
      </c>
      <c r="CE100" s="12">
        <f>CD100/5</f>
        <v>0</v>
      </c>
      <c r="CF100" s="12">
        <f t="shared" si="821"/>
        <v>0</v>
      </c>
      <c r="CG100" s="12">
        <f t="shared" si="983"/>
        <v>0</v>
      </c>
      <c r="CH100" s="12">
        <f>CH77+CH47+CH18</f>
        <v>0</v>
      </c>
      <c r="CI100" s="12">
        <f>CH100/30</f>
        <v>0</v>
      </c>
      <c r="CJ100" s="12">
        <f t="shared" si="822"/>
        <v>0</v>
      </c>
      <c r="CK100" s="12">
        <f>CJ100/10</f>
        <v>0</v>
      </c>
      <c r="CL100" s="12">
        <f t="shared" si="823"/>
        <v>0</v>
      </c>
      <c r="CM100" s="12">
        <f>CL100/3</f>
        <v>0</v>
      </c>
      <c r="CN100" s="12">
        <f t="shared" si="824"/>
        <v>0</v>
      </c>
      <c r="CO100" s="14">
        <f>CN100/17.5</f>
        <v>0</v>
      </c>
      <c r="CR100" s="11" t="s">
        <v>14</v>
      </c>
      <c r="CS100" s="12">
        <f t="shared" si="825"/>
        <v>0.23599999999999999</v>
      </c>
      <c r="CT100" s="12">
        <f>CS100/5</f>
        <v>4.7199999999999999E-2</v>
      </c>
      <c r="CU100" s="12">
        <f t="shared" si="826"/>
        <v>160.25700000000001</v>
      </c>
      <c r="CV100" s="12">
        <f t="shared" si="984"/>
        <v>8.0128500000000003</v>
      </c>
      <c r="CW100" s="12">
        <f>CW77+CW47+CW18</f>
        <v>160.25700000000001</v>
      </c>
      <c r="CX100" s="12">
        <f>CW100/30</f>
        <v>5.3418999999999999</v>
      </c>
      <c r="CY100" s="12">
        <f t="shared" si="827"/>
        <v>198.941</v>
      </c>
      <c r="CZ100" s="12">
        <f>CY100/10</f>
        <v>19.894100000000002</v>
      </c>
      <c r="DA100" s="12">
        <f t="shared" si="828"/>
        <v>190.08600000000001</v>
      </c>
      <c r="DB100" s="12">
        <f>DA100/3</f>
        <v>63.362000000000002</v>
      </c>
      <c r="DC100" s="12">
        <f t="shared" si="829"/>
        <v>186.82400000000001</v>
      </c>
      <c r="DD100" s="14">
        <f>DC100/17.5</f>
        <v>10.675657142857144</v>
      </c>
      <c r="DG100" s="11" t="s">
        <v>14</v>
      </c>
      <c r="DH100" s="12">
        <f t="shared" si="830"/>
        <v>0</v>
      </c>
      <c r="DI100" s="12">
        <f>DH100/5</f>
        <v>0</v>
      </c>
      <c r="DJ100" s="12">
        <f t="shared" si="831"/>
        <v>0</v>
      </c>
      <c r="DK100" s="12">
        <f t="shared" si="985"/>
        <v>0</v>
      </c>
      <c r="DL100" s="12">
        <f>DL77+DL47+DL18</f>
        <v>0</v>
      </c>
      <c r="DM100" s="12">
        <f>DL100/30</f>
        <v>0</v>
      </c>
      <c r="DN100" s="12">
        <f t="shared" si="832"/>
        <v>0</v>
      </c>
      <c r="DO100" s="12">
        <f>DN100/10</f>
        <v>0</v>
      </c>
      <c r="DP100" s="12">
        <f t="shared" si="833"/>
        <v>20.81</v>
      </c>
      <c r="DQ100" s="12">
        <f>DP100/3</f>
        <v>6.9366666666666665</v>
      </c>
      <c r="DR100" s="12">
        <f t="shared" si="834"/>
        <v>26.234000000000002</v>
      </c>
      <c r="DS100" s="14">
        <f>DR100/17.5</f>
        <v>1.4990857142857144</v>
      </c>
      <c r="DV100" s="11" t="s">
        <v>14</v>
      </c>
      <c r="DW100" s="12">
        <f t="shared" si="835"/>
        <v>3.7440000000000002</v>
      </c>
      <c r="DX100" s="12">
        <f>DW100/5</f>
        <v>0.74880000000000002</v>
      </c>
      <c r="DY100" s="12">
        <f t="shared" si="836"/>
        <v>3.7440000000000002</v>
      </c>
      <c r="DZ100" s="12">
        <f t="shared" si="986"/>
        <v>0.18720000000000001</v>
      </c>
      <c r="EA100" s="12">
        <f>EA77+EA47+EA18</f>
        <v>3.7430000000000003</v>
      </c>
      <c r="EB100" s="12">
        <f>EA100/30</f>
        <v>0.12476666666666668</v>
      </c>
      <c r="EC100" s="12">
        <f t="shared" si="837"/>
        <v>0</v>
      </c>
      <c r="ED100" s="12">
        <f>EC100/10</f>
        <v>0</v>
      </c>
      <c r="EE100" s="12">
        <f t="shared" si="838"/>
        <v>0</v>
      </c>
      <c r="EF100" s="12">
        <f>EE100/3</f>
        <v>0</v>
      </c>
      <c r="EG100" s="12">
        <f t="shared" si="839"/>
        <v>0</v>
      </c>
      <c r="EH100" s="14">
        <f>EG100/17.5</f>
        <v>0</v>
      </c>
      <c r="EK100" s="11" t="s">
        <v>14</v>
      </c>
      <c r="EL100" s="12">
        <f t="shared" si="840"/>
        <v>0</v>
      </c>
      <c r="EM100" s="12">
        <f>EL100/5</f>
        <v>0</v>
      </c>
      <c r="EN100" s="12">
        <f t="shared" si="841"/>
        <v>47.930999999999997</v>
      </c>
      <c r="EO100" s="12">
        <f t="shared" si="987"/>
        <v>2.39655</v>
      </c>
      <c r="EP100" s="12">
        <f>EP77+EP47+EP18</f>
        <v>47.930999999999997</v>
      </c>
      <c r="EQ100" s="12">
        <f>EP100/30</f>
        <v>1.5976999999999999</v>
      </c>
      <c r="ER100" s="12">
        <f t="shared" si="842"/>
        <v>47.930999999999997</v>
      </c>
      <c r="ES100" s="12">
        <f>ER100/10</f>
        <v>4.7930999999999999</v>
      </c>
      <c r="ET100" s="12">
        <f t="shared" si="843"/>
        <v>0</v>
      </c>
      <c r="EU100" s="12">
        <f>ET100/3</f>
        <v>0</v>
      </c>
      <c r="EV100" s="12">
        <f t="shared" si="844"/>
        <v>3.7440000000000002</v>
      </c>
      <c r="EW100" s="14">
        <f>EV100/17.5</f>
        <v>0.21394285714285716</v>
      </c>
      <c r="EZ100" s="11" t="s">
        <v>14</v>
      </c>
      <c r="FA100" s="12">
        <f t="shared" si="845"/>
        <v>0</v>
      </c>
      <c r="FB100" s="12">
        <f>FA100/5</f>
        <v>0</v>
      </c>
      <c r="FC100" s="12">
        <f t="shared" si="846"/>
        <v>0</v>
      </c>
      <c r="FD100" s="12">
        <f t="shared" si="988"/>
        <v>0</v>
      </c>
      <c r="FE100" s="12">
        <f>FE77+FE47+FE18</f>
        <v>0</v>
      </c>
      <c r="FF100" s="12">
        <f>FE100/30</f>
        <v>0</v>
      </c>
      <c r="FG100" s="12">
        <f t="shared" si="847"/>
        <v>0</v>
      </c>
      <c r="FH100" s="12">
        <f>FG100/10</f>
        <v>0</v>
      </c>
      <c r="FI100" s="12">
        <f t="shared" si="848"/>
        <v>16.07</v>
      </c>
      <c r="FJ100" s="12">
        <f>FI100/3</f>
        <v>5.3566666666666665</v>
      </c>
      <c r="FK100" s="12">
        <f t="shared" si="849"/>
        <v>0</v>
      </c>
      <c r="FL100" s="14">
        <f>FK100/17.5</f>
        <v>0</v>
      </c>
      <c r="FO100" s="11" t="s">
        <v>14</v>
      </c>
      <c r="FP100" s="12">
        <f t="shared" si="850"/>
        <v>0</v>
      </c>
      <c r="FQ100" s="12">
        <f>FP100/5</f>
        <v>0</v>
      </c>
      <c r="FR100" s="12">
        <f t="shared" si="851"/>
        <v>0</v>
      </c>
      <c r="FS100" s="12">
        <f t="shared" si="989"/>
        <v>0</v>
      </c>
      <c r="FT100" s="12">
        <f>FT77+FT47+FT18</f>
        <v>0</v>
      </c>
      <c r="FU100" s="12">
        <f>FT100/30</f>
        <v>0</v>
      </c>
      <c r="FV100" s="12">
        <f t="shared" si="852"/>
        <v>0</v>
      </c>
      <c r="FW100" s="12">
        <f>FV100/10</f>
        <v>0</v>
      </c>
      <c r="FX100" s="12">
        <f t="shared" si="853"/>
        <v>0</v>
      </c>
      <c r="FY100" s="12">
        <f>FX100/3</f>
        <v>0</v>
      </c>
      <c r="FZ100" s="12">
        <f t="shared" si="854"/>
        <v>0</v>
      </c>
      <c r="GA100" s="14">
        <f>FZ100/17.5</f>
        <v>0</v>
      </c>
      <c r="GD100" s="11" t="s">
        <v>14</v>
      </c>
      <c r="GE100" s="12">
        <f t="shared" si="855"/>
        <v>3.7440000000000002</v>
      </c>
      <c r="GF100" s="12">
        <f>GE100/5</f>
        <v>0.74880000000000002</v>
      </c>
      <c r="GG100" s="12">
        <f t="shared" si="856"/>
        <v>51.674999999999997</v>
      </c>
      <c r="GH100" s="12">
        <f t="shared" si="990"/>
        <v>2.5837499999999998</v>
      </c>
      <c r="GI100" s="12">
        <f>GI77+GI47+GI18</f>
        <v>51.673999999999999</v>
      </c>
      <c r="GJ100" s="12">
        <f>GI100/30</f>
        <v>1.7224666666666666</v>
      </c>
      <c r="GK100" s="12">
        <f t="shared" si="857"/>
        <v>47.930999999999997</v>
      </c>
      <c r="GL100" s="12">
        <f>GK100/10</f>
        <v>4.7930999999999999</v>
      </c>
      <c r="GM100" s="12">
        <f t="shared" si="858"/>
        <v>36.879999999999995</v>
      </c>
      <c r="GN100" s="12">
        <f>GM100/3</f>
        <v>12.293333333333331</v>
      </c>
      <c r="GO100" s="12">
        <f t="shared" si="859"/>
        <v>29.978000000000002</v>
      </c>
      <c r="GP100" s="14">
        <f>GO100/17.5</f>
        <v>1.7130285714285716</v>
      </c>
      <c r="GT100" s="11" t="s">
        <v>14</v>
      </c>
      <c r="GU100" s="12">
        <f t="shared" si="860"/>
        <v>3.9800000000000004</v>
      </c>
      <c r="GV100" s="12">
        <f>GU100/5</f>
        <v>0.79600000000000004</v>
      </c>
      <c r="GW100" s="12">
        <f t="shared" si="861"/>
        <v>211.93199999999999</v>
      </c>
      <c r="GX100" s="12">
        <f t="shared" si="991"/>
        <v>10.596599999999999</v>
      </c>
      <c r="GY100" s="12">
        <f>GY77+GY47+GY18</f>
        <v>211.93099999999998</v>
      </c>
      <c r="GZ100" s="12">
        <f>GY100/30</f>
        <v>7.0643666666666665</v>
      </c>
      <c r="HA100" s="12">
        <f t="shared" si="862"/>
        <v>246.87199999999999</v>
      </c>
      <c r="HB100" s="12">
        <f>HA100/10</f>
        <v>24.687199999999997</v>
      </c>
      <c r="HC100" s="12">
        <f t="shared" si="863"/>
        <v>226.96600000000001</v>
      </c>
      <c r="HD100" s="12">
        <f>HC100/3</f>
        <v>75.655333333333331</v>
      </c>
      <c r="HE100" s="12">
        <f t="shared" si="864"/>
        <v>216.80200000000002</v>
      </c>
      <c r="HF100" s="14">
        <f>HE100/17.5</f>
        <v>12.388685714285716</v>
      </c>
      <c r="HI100" s="11" t="s">
        <v>14</v>
      </c>
      <c r="HJ100" s="12">
        <f t="shared" si="865"/>
        <v>0</v>
      </c>
      <c r="HK100" s="12">
        <f>HJ100/5</f>
        <v>0</v>
      </c>
      <c r="HL100" s="12">
        <f t="shared" si="866"/>
        <v>38.807000000000002</v>
      </c>
      <c r="HM100" s="12">
        <f t="shared" si="992"/>
        <v>1.94035</v>
      </c>
      <c r="HN100" s="12">
        <f>HN77+HN47+HN18</f>
        <v>38.807000000000002</v>
      </c>
      <c r="HO100" s="12">
        <f>HN100/30</f>
        <v>1.2935666666666668</v>
      </c>
      <c r="HP100" s="12">
        <f t="shared" si="867"/>
        <v>38.807000000000002</v>
      </c>
      <c r="HQ100" s="12">
        <f>HP100/10</f>
        <v>3.8807</v>
      </c>
      <c r="HR100" s="12">
        <f t="shared" si="868"/>
        <v>55.417999999999999</v>
      </c>
      <c r="HS100" s="12">
        <f>HR100/3</f>
        <v>18.472666666666665</v>
      </c>
      <c r="HT100" s="12">
        <f t="shared" si="869"/>
        <v>63.930999999999997</v>
      </c>
      <c r="HU100" s="14">
        <f>HT100/17.5</f>
        <v>3.6532</v>
      </c>
      <c r="HY100" s="11" t="s">
        <v>14</v>
      </c>
      <c r="HZ100" s="12">
        <f t="shared" si="870"/>
        <v>0</v>
      </c>
      <c r="IA100" s="12">
        <f>HZ100/5</f>
        <v>0</v>
      </c>
      <c r="IB100" s="12">
        <f t="shared" si="871"/>
        <v>0</v>
      </c>
      <c r="IC100" s="12">
        <f t="shared" si="993"/>
        <v>0</v>
      </c>
      <c r="ID100" s="12">
        <f>ID77+ID47+ID18</f>
        <v>0</v>
      </c>
      <c r="IE100" s="12">
        <f>ID100/30</f>
        <v>0</v>
      </c>
      <c r="IF100" s="12">
        <f t="shared" si="872"/>
        <v>0</v>
      </c>
      <c r="IG100" s="12">
        <f>IF100/10</f>
        <v>0</v>
      </c>
      <c r="IH100" s="12">
        <f t="shared" si="873"/>
        <v>15.25</v>
      </c>
      <c r="II100" s="12">
        <f>IH100/3</f>
        <v>5.083333333333333</v>
      </c>
      <c r="IJ100" s="12">
        <f t="shared" si="874"/>
        <v>22.806999999999999</v>
      </c>
      <c r="IK100" s="14">
        <f>IJ100/17.5</f>
        <v>1.3032571428571427</v>
      </c>
      <c r="IO100" s="11" t="s">
        <v>14</v>
      </c>
      <c r="IP100" s="12">
        <f t="shared" si="875"/>
        <v>0</v>
      </c>
      <c r="IQ100" s="12">
        <f>IP100/5</f>
        <v>0</v>
      </c>
      <c r="IR100" s="12">
        <f t="shared" si="876"/>
        <v>22.077999999999999</v>
      </c>
      <c r="IS100" s="12">
        <f t="shared" si="994"/>
        <v>1.1038999999999999</v>
      </c>
      <c r="IT100" s="12">
        <f>IT77+IT47+IT18</f>
        <v>22.077999999999999</v>
      </c>
      <c r="IU100" s="12">
        <f>IT100/30</f>
        <v>0.73593333333333333</v>
      </c>
      <c r="IV100" s="12">
        <f t="shared" si="877"/>
        <v>8.9339999999999993</v>
      </c>
      <c r="IW100" s="12">
        <f>IV100/10</f>
        <v>0.89339999999999997</v>
      </c>
      <c r="IX100" s="12">
        <f t="shared" si="878"/>
        <v>0</v>
      </c>
      <c r="IY100" s="12">
        <f>IX100/3</f>
        <v>0</v>
      </c>
      <c r="IZ100" s="12">
        <f t="shared" si="879"/>
        <v>0</v>
      </c>
      <c r="JA100" s="14">
        <f>IZ100/17.5</f>
        <v>0</v>
      </c>
      <c r="JE100" s="11" t="s">
        <v>14</v>
      </c>
      <c r="JF100" s="12">
        <f t="shared" si="880"/>
        <v>0</v>
      </c>
      <c r="JG100" s="12">
        <f>JF100/5</f>
        <v>0</v>
      </c>
      <c r="JH100" s="12">
        <f t="shared" si="881"/>
        <v>18.445</v>
      </c>
      <c r="JI100" s="12">
        <f t="shared" si="995"/>
        <v>0.92225000000000001</v>
      </c>
      <c r="JJ100" s="12">
        <f>JJ77+JJ47+JJ18</f>
        <v>18.445</v>
      </c>
      <c r="JK100" s="12">
        <f>JJ100/30</f>
        <v>0.61483333333333334</v>
      </c>
      <c r="JL100" s="12">
        <f t="shared" si="882"/>
        <v>40.522999999999996</v>
      </c>
      <c r="JM100" s="12">
        <f>JL100/10</f>
        <v>4.0522999999999998</v>
      </c>
      <c r="JN100" s="12">
        <f t="shared" si="883"/>
        <v>40.522999999999996</v>
      </c>
      <c r="JO100" s="12">
        <f>JN100/3</f>
        <v>13.507666666666665</v>
      </c>
      <c r="JP100" s="12">
        <f t="shared" si="884"/>
        <v>37.651000000000003</v>
      </c>
      <c r="JQ100" s="14">
        <f>JP100/17.5</f>
        <v>2.1514857142857147</v>
      </c>
      <c r="JT100" s="11" t="s">
        <v>14</v>
      </c>
      <c r="JU100" s="12">
        <f t="shared" si="885"/>
        <v>0</v>
      </c>
      <c r="JV100" s="12">
        <f>JU100/5</f>
        <v>0</v>
      </c>
      <c r="JW100" s="12">
        <f t="shared" si="886"/>
        <v>11.177</v>
      </c>
      <c r="JX100" s="12">
        <f t="shared" si="996"/>
        <v>0.55884999999999996</v>
      </c>
      <c r="JY100" s="12">
        <f>JY77+JY47+JY18</f>
        <v>14.048999999999999</v>
      </c>
      <c r="JZ100" s="12">
        <f>JY100/30</f>
        <v>0.46829999999999999</v>
      </c>
      <c r="KA100" s="12">
        <f t="shared" si="887"/>
        <v>0</v>
      </c>
      <c r="KB100" s="12">
        <f>KA100/10</f>
        <v>0</v>
      </c>
      <c r="KC100" s="12">
        <f t="shared" si="888"/>
        <v>0</v>
      </c>
      <c r="KD100" s="12">
        <f>KC100/3</f>
        <v>0</v>
      </c>
      <c r="KE100" s="12">
        <f t="shared" si="889"/>
        <v>0</v>
      </c>
      <c r="KF100" s="14">
        <f>KE100/17.5</f>
        <v>0</v>
      </c>
      <c r="KI100" s="11" t="s">
        <v>14</v>
      </c>
      <c r="KJ100" s="12">
        <f t="shared" si="890"/>
        <v>0</v>
      </c>
      <c r="KK100" s="12">
        <f>KJ100/5</f>
        <v>0</v>
      </c>
      <c r="KL100" s="12">
        <f t="shared" si="891"/>
        <v>0</v>
      </c>
      <c r="KM100" s="12">
        <f t="shared" si="997"/>
        <v>0</v>
      </c>
      <c r="KN100" s="12">
        <f>KN77+KN47+KN18</f>
        <v>0</v>
      </c>
      <c r="KO100" s="12">
        <f>KN100/30</f>
        <v>0</v>
      </c>
      <c r="KP100" s="12">
        <f t="shared" si="892"/>
        <v>0</v>
      </c>
      <c r="KQ100" s="12">
        <f>KP100/10</f>
        <v>0</v>
      </c>
      <c r="KR100" s="12">
        <f t="shared" si="893"/>
        <v>0</v>
      </c>
      <c r="KS100" s="12">
        <f>KR100/3</f>
        <v>0</v>
      </c>
      <c r="KT100" s="12">
        <f t="shared" si="894"/>
        <v>0</v>
      </c>
      <c r="KU100" s="14">
        <f>KT100/17.5</f>
        <v>0</v>
      </c>
      <c r="KX100" s="11" t="s">
        <v>14</v>
      </c>
      <c r="KY100" s="12">
        <f t="shared" si="952"/>
        <v>0</v>
      </c>
      <c r="KZ100" s="12">
        <f>KY100/5</f>
        <v>0</v>
      </c>
      <c r="LA100" s="12">
        <f t="shared" si="895"/>
        <v>90.507000000000005</v>
      </c>
      <c r="LB100" s="12">
        <f t="shared" si="998"/>
        <v>4.5253500000000004</v>
      </c>
      <c r="LC100" s="12">
        <f>LC77+LC47+LC18</f>
        <v>93.378999999999991</v>
      </c>
      <c r="LD100" s="12">
        <f>LC100/30</f>
        <v>3.1126333333333331</v>
      </c>
      <c r="LE100" s="12">
        <f t="shared" si="896"/>
        <v>88.26400000000001</v>
      </c>
      <c r="LF100" s="12">
        <f>LE100/10</f>
        <v>8.8264000000000014</v>
      </c>
      <c r="LG100" s="12">
        <f t="shared" si="897"/>
        <v>111.191</v>
      </c>
      <c r="LH100" s="12">
        <f>LG100/3</f>
        <v>37.06366666666667</v>
      </c>
      <c r="LI100" s="12">
        <f t="shared" si="898"/>
        <v>124.38900000000001</v>
      </c>
      <c r="LJ100" s="14">
        <f>LI100/17.5</f>
        <v>7.1079428571428576</v>
      </c>
      <c r="LN100" s="11" t="s">
        <v>14</v>
      </c>
      <c r="LO100" s="12">
        <f t="shared" si="953"/>
        <v>3.9800000000000004</v>
      </c>
      <c r="LP100" s="12">
        <f>LO100/5</f>
        <v>0.79600000000000004</v>
      </c>
      <c r="LQ100" s="12">
        <f t="shared" si="899"/>
        <v>302.43899999999996</v>
      </c>
      <c r="LR100" s="12">
        <f t="shared" si="999"/>
        <v>15.121949999999998</v>
      </c>
      <c r="LS100" s="12">
        <f>LS77+LS47+LS18</f>
        <v>305.31</v>
      </c>
      <c r="LT100" s="12">
        <f>LS100/30</f>
        <v>10.177</v>
      </c>
      <c r="LU100" s="12">
        <f t="shared" si="900"/>
        <v>335.13599999999997</v>
      </c>
      <c r="LV100" s="12">
        <f>LU100/10</f>
        <v>33.513599999999997</v>
      </c>
      <c r="LW100" s="12">
        <f t="shared" si="901"/>
        <v>338.15700000000004</v>
      </c>
      <c r="LX100" s="12">
        <f>LW100/3</f>
        <v>112.71900000000001</v>
      </c>
      <c r="LY100" s="12">
        <f t="shared" si="902"/>
        <v>341.19100000000003</v>
      </c>
      <c r="LZ100" s="14">
        <f>LY100/17.5</f>
        <v>19.496628571428573</v>
      </c>
      <c r="MC100" s="11" t="s">
        <v>14</v>
      </c>
      <c r="MD100" s="12">
        <f t="shared" si="954"/>
        <v>2.012</v>
      </c>
      <c r="ME100" s="12">
        <f>MD100/5</f>
        <v>0.40239999999999998</v>
      </c>
      <c r="MF100" s="12">
        <f t="shared" si="903"/>
        <v>30.661000000000001</v>
      </c>
      <c r="MG100" s="12">
        <f t="shared" si="1000"/>
        <v>1.53305</v>
      </c>
      <c r="MH100" s="12">
        <f>MH77+MH47+MH18</f>
        <v>30.661000000000001</v>
      </c>
      <c r="MI100" s="12">
        <f>MH100/30</f>
        <v>1.0220333333333333</v>
      </c>
      <c r="MJ100" s="12">
        <f t="shared" si="904"/>
        <v>22.430999999999997</v>
      </c>
      <c r="MK100" s="12">
        <f>MJ100/10</f>
        <v>2.2430999999999996</v>
      </c>
      <c r="ML100" s="12">
        <f t="shared" si="905"/>
        <v>22.431000000000001</v>
      </c>
      <c r="MM100" s="12">
        <f>ML100/3</f>
        <v>7.4770000000000003</v>
      </c>
      <c r="MN100" s="12">
        <f t="shared" si="906"/>
        <v>11.177</v>
      </c>
      <c r="MO100" s="14">
        <f>MN100/17.5</f>
        <v>0.6386857142857143</v>
      </c>
      <c r="MS100" s="11" t="s">
        <v>14</v>
      </c>
      <c r="MT100" s="12">
        <f t="shared" si="907"/>
        <v>0</v>
      </c>
      <c r="MU100" s="12">
        <f>MT100/5</f>
        <v>0</v>
      </c>
      <c r="MV100" s="12">
        <f t="shared" si="908"/>
        <v>19.286000000000001</v>
      </c>
      <c r="MW100" s="12">
        <f t="shared" si="1001"/>
        <v>0.96430000000000005</v>
      </c>
      <c r="MX100" s="12">
        <f>MX77+MX47+MX18</f>
        <v>12.010999999999999</v>
      </c>
      <c r="MY100" s="12">
        <f>MX100/30</f>
        <v>0.40036666666666665</v>
      </c>
      <c r="MZ100" s="12">
        <f t="shared" si="909"/>
        <v>8.1530000000000005</v>
      </c>
      <c r="NA100" s="12">
        <f>MZ100/10</f>
        <v>0.81530000000000002</v>
      </c>
      <c r="NB100" s="12">
        <f t="shared" si="910"/>
        <v>8.1530000000000005</v>
      </c>
      <c r="NC100" s="12">
        <f>NB100/3</f>
        <v>2.7176666666666667</v>
      </c>
      <c r="ND100" s="12">
        <f t="shared" si="911"/>
        <v>19.407</v>
      </c>
      <c r="NE100" s="14">
        <f>ND100/17.5</f>
        <v>1.1089714285714285</v>
      </c>
      <c r="NI100" s="11" t="s">
        <v>14</v>
      </c>
      <c r="NJ100" s="12">
        <f t="shared" si="912"/>
        <v>0</v>
      </c>
      <c r="NK100" s="12">
        <f>NJ100/5</f>
        <v>0</v>
      </c>
      <c r="NL100" s="12">
        <f t="shared" si="913"/>
        <v>30.917999999999999</v>
      </c>
      <c r="NM100" s="12">
        <f t="shared" si="1002"/>
        <v>1.5459000000000001</v>
      </c>
      <c r="NN100" s="12">
        <f>NN77+NN47+NN18</f>
        <v>38.192999999999998</v>
      </c>
      <c r="NO100" s="12">
        <f>NN100/30</f>
        <v>1.2730999999999999</v>
      </c>
      <c r="NP100" s="12">
        <f t="shared" si="914"/>
        <v>38.167999999999999</v>
      </c>
      <c r="NQ100" s="12">
        <f>NP100/10</f>
        <v>3.8167999999999997</v>
      </c>
      <c r="NR100" s="12">
        <f t="shared" si="915"/>
        <v>40.689</v>
      </c>
      <c r="NS100" s="12">
        <f>NR100/3</f>
        <v>13.563000000000001</v>
      </c>
      <c r="NT100" s="12">
        <f t="shared" si="916"/>
        <v>19.286000000000001</v>
      </c>
      <c r="NU100" s="14">
        <f>NT100/17.5</f>
        <v>1.1020571428571428</v>
      </c>
      <c r="NY100" s="11" t="s">
        <v>14</v>
      </c>
      <c r="NZ100" s="12">
        <f t="shared" si="917"/>
        <v>0</v>
      </c>
      <c r="OA100" s="12">
        <f>NZ100/5</f>
        <v>0</v>
      </c>
      <c r="OB100" s="12">
        <f t="shared" si="918"/>
        <v>30.398</v>
      </c>
      <c r="OC100" s="12">
        <f t="shared" si="1003"/>
        <v>1.5199</v>
      </c>
      <c r="OD100" s="12">
        <f>OD77+OD47+OD18</f>
        <v>27.552</v>
      </c>
      <c r="OE100" s="12">
        <f>OD100/30</f>
        <v>0.91839999999999999</v>
      </c>
      <c r="OF100" s="12">
        <f t="shared" si="919"/>
        <v>40.01</v>
      </c>
      <c r="OG100" s="12">
        <f>OF100/10</f>
        <v>4.0009999999999994</v>
      </c>
      <c r="OH100" s="12">
        <f t="shared" si="920"/>
        <v>34.748000000000005</v>
      </c>
      <c r="OI100" s="12">
        <f>OH100/3</f>
        <v>11.582666666666668</v>
      </c>
      <c r="OJ100" s="12">
        <f t="shared" si="921"/>
        <v>35.804000000000002</v>
      </c>
      <c r="OK100" s="14">
        <f>OJ100/17.5</f>
        <v>2.0459428571428573</v>
      </c>
      <c r="ON100" s="11" t="s">
        <v>14</v>
      </c>
      <c r="OO100" s="12">
        <f t="shared" si="922"/>
        <v>0</v>
      </c>
      <c r="OP100" s="12">
        <f>OO100/5</f>
        <v>0</v>
      </c>
      <c r="OQ100" s="12">
        <f t="shared" si="923"/>
        <v>42.104999999999997</v>
      </c>
      <c r="OR100" s="12">
        <f t="shared" si="1004"/>
        <v>2.1052499999999998</v>
      </c>
      <c r="OS100" s="12">
        <f>OS77+OS47+OS18</f>
        <v>42.021999999999998</v>
      </c>
      <c r="OT100" s="12">
        <f>OS100/30</f>
        <v>1.4007333333333334</v>
      </c>
      <c r="OU100" s="12">
        <f t="shared" si="924"/>
        <v>29.401999999999997</v>
      </c>
      <c r="OV100" s="12">
        <f>OU100/10</f>
        <v>2.9401999999999999</v>
      </c>
      <c r="OW100" s="12">
        <f t="shared" si="925"/>
        <v>21.312000000000001</v>
      </c>
      <c r="OX100" s="12">
        <f>OW100/3</f>
        <v>7.1040000000000001</v>
      </c>
      <c r="OY100" s="12">
        <f t="shared" si="926"/>
        <v>35.811</v>
      </c>
      <c r="OZ100" s="14">
        <f>OY100/17.5</f>
        <v>2.0463428571428572</v>
      </c>
      <c r="PE100" s="11" t="s">
        <v>14</v>
      </c>
      <c r="PF100" s="12">
        <f t="shared" si="955"/>
        <v>2.012</v>
      </c>
      <c r="PG100" s="12">
        <f>PF100/5</f>
        <v>0.40239999999999998</v>
      </c>
      <c r="PH100" s="12">
        <f t="shared" ref="PH100" si="1079">PH77+PH47+PH18</f>
        <v>153.36799999999999</v>
      </c>
      <c r="PI100" s="12">
        <f t="shared" si="1006"/>
        <v>7.6684000000000001</v>
      </c>
      <c r="PJ100" s="12">
        <f t="shared" ref="PJ100" si="1080">PJ77+PJ47+PJ18</f>
        <v>150.43899999999999</v>
      </c>
      <c r="PK100" s="12">
        <f>PJ100/30</f>
        <v>5.0146333333333333</v>
      </c>
      <c r="PL100" s="12">
        <f t="shared" ref="PL100" si="1081">PL77+PL47+PL18</f>
        <v>138.16399999999999</v>
      </c>
      <c r="PM100" s="12">
        <f>PL100/10</f>
        <v>13.816399999999998</v>
      </c>
      <c r="PN100" s="12">
        <f t="shared" ref="PN100" si="1082">PN77+PN47+PN18</f>
        <v>127.333</v>
      </c>
      <c r="PO100" s="12">
        <f>PN100/3</f>
        <v>42.444333333333333</v>
      </c>
      <c r="PP100" s="12">
        <f t="shared" ref="PP100" si="1083">PP77+PP47+PP18</f>
        <v>121.485</v>
      </c>
      <c r="PQ100" s="14">
        <f>PP100/17.5</f>
        <v>6.9420000000000002</v>
      </c>
      <c r="PT100" s="11" t="s">
        <v>14</v>
      </c>
      <c r="PU100" s="12">
        <f t="shared" si="961"/>
        <v>5.992</v>
      </c>
      <c r="PV100" s="12">
        <f>PU100/4.5</f>
        <v>1.3315555555555556</v>
      </c>
      <c r="PW100" s="12">
        <f t="shared" ref="PW100" si="1084">PW77+PW47+PW18</f>
        <v>455.80700000000002</v>
      </c>
      <c r="PX100" s="12">
        <f t="shared" si="1012"/>
        <v>22.79035</v>
      </c>
      <c r="PY100" s="12">
        <f t="shared" ref="PY100" si="1085">PY77+PY47+PY18</f>
        <v>455.74899999999997</v>
      </c>
      <c r="PZ100" s="12">
        <f>PY100/30</f>
        <v>15.191633333333332</v>
      </c>
      <c r="QA100" s="12">
        <f t="shared" ref="QA100" si="1086">QA77+QA47+QA18</f>
        <v>473.29999999999995</v>
      </c>
      <c r="QB100" s="12">
        <f>QA100/10</f>
        <v>47.33</v>
      </c>
      <c r="QC100" s="12">
        <f t="shared" ref="QC100" si="1087">QC77+QC47+QC18</f>
        <v>465.49</v>
      </c>
      <c r="QD100" s="12">
        <f>QC100/3</f>
        <v>155.16333333333333</v>
      </c>
      <c r="QE100" s="12">
        <f t="shared" ref="QE100" si="1088">QE77+QE47+QE18</f>
        <v>462.67599999999999</v>
      </c>
      <c r="QF100" s="14">
        <f>QE100/17.5</f>
        <v>26.43862857142857</v>
      </c>
      <c r="QI100" s="11" t="s">
        <v>14</v>
      </c>
      <c r="QJ100" s="12">
        <f t="shared" si="927"/>
        <v>0</v>
      </c>
      <c r="QK100" s="12">
        <f>QJ100/5</f>
        <v>0</v>
      </c>
      <c r="QL100" s="12">
        <f t="shared" si="928"/>
        <v>13.835000000000001</v>
      </c>
      <c r="QM100" s="12">
        <f t="shared" si="1017"/>
        <v>0.69175000000000009</v>
      </c>
      <c r="QN100" s="12">
        <f>QN77+QN47+QN18</f>
        <v>13.835000000000001</v>
      </c>
      <c r="QO100" s="12">
        <f>QN100/30</f>
        <v>0.46116666666666667</v>
      </c>
      <c r="QP100" s="12">
        <f t="shared" si="929"/>
        <v>26.035</v>
      </c>
      <c r="QQ100" s="12">
        <f>QP100/10</f>
        <v>2.6034999999999999</v>
      </c>
      <c r="QR100" s="12">
        <f t="shared" si="930"/>
        <v>35.561999999999998</v>
      </c>
      <c r="QS100" s="12">
        <f>QR100/3</f>
        <v>11.853999999999999</v>
      </c>
      <c r="QT100" s="12">
        <f t="shared" si="931"/>
        <v>28.561999999999998</v>
      </c>
      <c r="QU100" s="14">
        <f>QT100/17.5</f>
        <v>1.6321142857142856</v>
      </c>
      <c r="QX100" s="11" t="s">
        <v>14</v>
      </c>
      <c r="QY100" s="12">
        <f t="shared" si="932"/>
        <v>0</v>
      </c>
      <c r="QZ100" s="12">
        <f>QY100/5</f>
        <v>0</v>
      </c>
      <c r="RA100" s="12">
        <f t="shared" si="933"/>
        <v>54.587000000000003</v>
      </c>
      <c r="RB100" s="12">
        <f t="shared" si="1018"/>
        <v>2.7293500000000002</v>
      </c>
      <c r="RC100" s="12">
        <f>RC77+RC47+RC18</f>
        <v>54.587000000000003</v>
      </c>
      <c r="RD100" s="12">
        <f>RC100/30</f>
        <v>1.8195666666666668</v>
      </c>
      <c r="RE100" s="12">
        <f t="shared" si="934"/>
        <v>35.706000000000003</v>
      </c>
      <c r="RF100" s="12">
        <f>RE100/10</f>
        <v>3.5706000000000002</v>
      </c>
      <c r="RG100" s="12">
        <f t="shared" si="935"/>
        <v>6.835</v>
      </c>
      <c r="RH100" s="12">
        <f>RG100/3</f>
        <v>2.2783333333333333</v>
      </c>
      <c r="RI100" s="12">
        <f t="shared" si="936"/>
        <v>0</v>
      </c>
      <c r="RJ100" s="14">
        <f>RI100/17.5</f>
        <v>0</v>
      </c>
      <c r="RM100" s="11" t="s">
        <v>14</v>
      </c>
      <c r="RN100" s="12">
        <f t="shared" si="937"/>
        <v>0</v>
      </c>
      <c r="RO100" s="12">
        <f>RN100/5</f>
        <v>0</v>
      </c>
      <c r="RP100" s="12">
        <f t="shared" si="938"/>
        <v>0</v>
      </c>
      <c r="RQ100" s="12">
        <f t="shared" si="1019"/>
        <v>0</v>
      </c>
      <c r="RR100" s="12">
        <f>RR77+RR47+RR18</f>
        <v>0</v>
      </c>
      <c r="RS100" s="12">
        <f>RR100/30</f>
        <v>0</v>
      </c>
      <c r="RT100" s="12">
        <f t="shared" si="939"/>
        <v>0</v>
      </c>
      <c r="RU100" s="12">
        <f>RT100/10</f>
        <v>0</v>
      </c>
      <c r="RV100" s="12">
        <f t="shared" si="940"/>
        <v>35.706000000000003</v>
      </c>
      <c r="RW100" s="12">
        <f>RV100/3</f>
        <v>11.902000000000001</v>
      </c>
      <c r="RX100" s="12">
        <f t="shared" si="941"/>
        <v>57.271999999999998</v>
      </c>
      <c r="RY100" s="14">
        <f>RX100/17.5</f>
        <v>3.2726857142857142</v>
      </c>
      <c r="SB100" s="11" t="s">
        <v>14</v>
      </c>
      <c r="SC100" s="12">
        <f t="shared" si="942"/>
        <v>41.874000000000002</v>
      </c>
      <c r="SD100" s="12">
        <f>SC100/5</f>
        <v>8.3748000000000005</v>
      </c>
      <c r="SE100" s="12">
        <f t="shared" si="943"/>
        <v>0</v>
      </c>
      <c r="SF100" s="12">
        <f t="shared" si="1020"/>
        <v>0</v>
      </c>
      <c r="SG100" s="12">
        <f>SG77+SG47+SG18</f>
        <v>0</v>
      </c>
      <c r="SH100" s="12">
        <f>SG100/30</f>
        <v>0</v>
      </c>
      <c r="SI100" s="12">
        <f t="shared" si="944"/>
        <v>0</v>
      </c>
      <c r="SJ100" s="12">
        <f>SI100/10</f>
        <v>0</v>
      </c>
      <c r="SK100" s="12">
        <f t="shared" si="945"/>
        <v>0</v>
      </c>
      <c r="SL100" s="12">
        <f>SK100/3</f>
        <v>0</v>
      </c>
      <c r="SM100" s="12">
        <f t="shared" si="946"/>
        <v>0</v>
      </c>
      <c r="SN100" s="14">
        <f>SM100/17.5</f>
        <v>0</v>
      </c>
      <c r="SQ100" s="11" t="s">
        <v>14</v>
      </c>
      <c r="SR100" s="12">
        <f t="shared" si="947"/>
        <v>0</v>
      </c>
      <c r="SS100" s="12">
        <f>SR100/5</f>
        <v>0</v>
      </c>
      <c r="ST100" s="12">
        <f t="shared" si="948"/>
        <v>53.030999999999999</v>
      </c>
      <c r="SU100" s="12">
        <f t="shared" si="1021"/>
        <v>2.6515499999999999</v>
      </c>
      <c r="SV100" s="12">
        <f>SV77+SV47+SV18</f>
        <v>53.030999999999999</v>
      </c>
      <c r="SW100" s="12">
        <f>SV100/30</f>
        <v>1.7677</v>
      </c>
      <c r="SX100" s="12">
        <f t="shared" si="949"/>
        <v>53.031000000000006</v>
      </c>
      <c r="SY100" s="12">
        <f>SX100/10</f>
        <v>5.3031000000000006</v>
      </c>
      <c r="SZ100" s="12">
        <f t="shared" si="950"/>
        <v>48.549000000000007</v>
      </c>
      <c r="TA100" s="12">
        <f>SZ100/3</f>
        <v>16.183000000000003</v>
      </c>
      <c r="TB100" s="12">
        <f t="shared" si="951"/>
        <v>53.031000000000006</v>
      </c>
      <c r="TC100" s="14">
        <f>TB100/17.5</f>
        <v>3.0303428571428577</v>
      </c>
      <c r="TH100" s="11" t="s">
        <v>14</v>
      </c>
      <c r="TI100" s="12">
        <f t="shared" si="967"/>
        <v>41.874000000000002</v>
      </c>
      <c r="TJ100" s="12">
        <f>TI100/5</f>
        <v>8.3748000000000005</v>
      </c>
      <c r="TK100" s="12">
        <f t="shared" si="968"/>
        <v>121.45299999999999</v>
      </c>
      <c r="TL100" s="12">
        <f t="shared" si="1022"/>
        <v>6.0726499999999994</v>
      </c>
      <c r="TM100" s="12">
        <f t="shared" si="969"/>
        <v>121.45299999999999</v>
      </c>
      <c r="TN100" s="12">
        <f>TM100/30</f>
        <v>4.0484333333333327</v>
      </c>
      <c r="TO100" s="12">
        <f t="shared" si="970"/>
        <v>114.77200000000001</v>
      </c>
      <c r="TP100" s="12">
        <f>TO100/10</f>
        <v>11.4772</v>
      </c>
      <c r="TQ100" s="12">
        <f t="shared" si="971"/>
        <v>126.652</v>
      </c>
      <c r="TR100" s="12">
        <f>TQ100/3</f>
        <v>42.217333333333336</v>
      </c>
      <c r="TS100" s="12">
        <f t="shared" si="972"/>
        <v>138.86500000000001</v>
      </c>
      <c r="TT100" s="14">
        <f>TS100/17.5</f>
        <v>7.9351428571428579</v>
      </c>
      <c r="TW100" s="11" t="s">
        <v>14</v>
      </c>
      <c r="TX100" s="12">
        <f t="shared" si="973"/>
        <v>47.866</v>
      </c>
      <c r="TY100" s="12">
        <f>TX100/4.5</f>
        <v>10.636888888888889</v>
      </c>
      <c r="TZ100" s="12">
        <f t="shared" si="974"/>
        <v>577.26</v>
      </c>
      <c r="UA100" s="12">
        <f t="shared" si="1023"/>
        <v>28.863</v>
      </c>
      <c r="UB100" s="12">
        <f t="shared" si="975"/>
        <v>577.202</v>
      </c>
      <c r="UC100" s="12">
        <f>UB100/30</f>
        <v>19.240066666666667</v>
      </c>
      <c r="UD100" s="12">
        <f t="shared" si="976"/>
        <v>588.07199999999989</v>
      </c>
      <c r="UE100" s="12">
        <f>UD100/10</f>
        <v>58.807199999999987</v>
      </c>
      <c r="UF100" s="12">
        <f t="shared" si="977"/>
        <v>592.14200000000005</v>
      </c>
      <c r="UG100" s="12">
        <f>UF100/3</f>
        <v>197.38066666666668</v>
      </c>
      <c r="UH100" s="12">
        <f t="shared" si="978"/>
        <v>601.54099999999994</v>
      </c>
      <c r="UI100" s="14">
        <f>UH100/17.5</f>
        <v>34.373771428571423</v>
      </c>
    </row>
    <row r="101" spans="18:556" x14ac:dyDescent="0.25">
      <c r="R101" s="11" t="s">
        <v>15</v>
      </c>
      <c r="S101" s="12">
        <f t="shared" si="800"/>
        <v>0.23599999999999999</v>
      </c>
      <c r="T101" s="12">
        <f t="shared" ref="T101:T102" si="1089">S101/5</f>
        <v>4.7199999999999999E-2</v>
      </c>
      <c r="U101" s="12">
        <f t="shared" si="801"/>
        <v>0</v>
      </c>
      <c r="V101" s="12">
        <f t="shared" si="979"/>
        <v>0</v>
      </c>
      <c r="W101" s="12">
        <f>W78+W48+W19</f>
        <v>0</v>
      </c>
      <c r="X101" s="12">
        <f t="shared" ref="X101:X103" si="1090">W101/30</f>
        <v>0</v>
      </c>
      <c r="Y101" s="12">
        <f t="shared" si="802"/>
        <v>0</v>
      </c>
      <c r="Z101" s="12">
        <f>Y101/10</f>
        <v>0</v>
      </c>
      <c r="AA101" s="12">
        <f t="shared" si="803"/>
        <v>0</v>
      </c>
      <c r="AB101" s="12">
        <f>AA101/5</f>
        <v>0</v>
      </c>
      <c r="AC101" s="12">
        <f t="shared" si="804"/>
        <v>0</v>
      </c>
      <c r="AD101" s="14">
        <f>AC101/17.5</f>
        <v>0</v>
      </c>
      <c r="AH101" s="11" t="s">
        <v>15</v>
      </c>
      <c r="AI101" s="12">
        <f t="shared" si="805"/>
        <v>0</v>
      </c>
      <c r="AJ101" s="12">
        <f t="shared" ref="AJ101:AJ102" si="1091">AI101/5</f>
        <v>0</v>
      </c>
      <c r="AK101" s="12">
        <f t="shared" si="806"/>
        <v>2.67</v>
      </c>
      <c r="AL101" s="12">
        <f t="shared" si="980"/>
        <v>0.13350000000000001</v>
      </c>
      <c r="AM101" s="12">
        <f>AM78+AM48+AM19</f>
        <v>2.67</v>
      </c>
      <c r="AN101" s="12">
        <f t="shared" ref="AN101:AN103" si="1092">AM101/30</f>
        <v>8.8999999999999996E-2</v>
      </c>
      <c r="AO101" s="12">
        <f t="shared" si="807"/>
        <v>2.5670000000000002</v>
      </c>
      <c r="AP101" s="12">
        <f>AO101/10</f>
        <v>0.25670000000000004</v>
      </c>
      <c r="AQ101" s="12">
        <f t="shared" si="808"/>
        <v>0</v>
      </c>
      <c r="AR101" s="12">
        <f>AQ101/5</f>
        <v>0</v>
      </c>
      <c r="AS101" s="12">
        <f t="shared" si="809"/>
        <v>0</v>
      </c>
      <c r="AT101" s="14">
        <f>AS101/17.5</f>
        <v>0</v>
      </c>
      <c r="AX101" s="11" t="s">
        <v>15</v>
      </c>
      <c r="AY101" s="12">
        <f t="shared" si="810"/>
        <v>0</v>
      </c>
      <c r="AZ101" s="12">
        <f t="shared" ref="AZ101:AZ102" si="1093">AY101/5</f>
        <v>0</v>
      </c>
      <c r="BA101" s="12">
        <f t="shared" si="811"/>
        <v>0</v>
      </c>
      <c r="BB101" s="12">
        <f t="shared" si="981"/>
        <v>0</v>
      </c>
      <c r="BC101" s="12">
        <f>BC78+BC48+BC19</f>
        <v>0</v>
      </c>
      <c r="BD101" s="12">
        <f t="shared" ref="BD101:BD103" si="1094">BC101/30</f>
        <v>0</v>
      </c>
      <c r="BE101" s="12">
        <f t="shared" si="812"/>
        <v>0</v>
      </c>
      <c r="BF101" s="12">
        <f>BE101/10</f>
        <v>0</v>
      </c>
      <c r="BG101" s="12">
        <f t="shared" si="813"/>
        <v>0</v>
      </c>
      <c r="BH101" s="12">
        <f>BG101/5</f>
        <v>0</v>
      </c>
      <c r="BI101" s="12">
        <f t="shared" si="814"/>
        <v>0</v>
      </c>
      <c r="BJ101" s="14">
        <f>BI101/17.5</f>
        <v>0</v>
      </c>
      <c r="BN101" s="11" t="s">
        <v>15</v>
      </c>
      <c r="BO101" s="12">
        <f t="shared" si="815"/>
        <v>0</v>
      </c>
      <c r="BP101" s="12">
        <f t="shared" ref="BP101:BP102" si="1095">BO101/5</f>
        <v>0</v>
      </c>
      <c r="BQ101" s="12">
        <f t="shared" si="816"/>
        <v>0</v>
      </c>
      <c r="BR101" s="12">
        <f t="shared" si="982"/>
        <v>0</v>
      </c>
      <c r="BS101" s="12">
        <f>BS78+BS48+BS19</f>
        <v>0</v>
      </c>
      <c r="BT101" s="12">
        <f t="shared" ref="BT101:BT103" si="1096">BS101/30</f>
        <v>0</v>
      </c>
      <c r="BU101" s="12">
        <f t="shared" si="817"/>
        <v>0</v>
      </c>
      <c r="BV101" s="12">
        <f>BU101/10</f>
        <v>0</v>
      </c>
      <c r="BW101" s="12">
        <f t="shared" si="818"/>
        <v>0</v>
      </c>
      <c r="BX101" s="12">
        <f>BW101/5</f>
        <v>0</v>
      </c>
      <c r="BY101" s="12">
        <f t="shared" si="819"/>
        <v>0</v>
      </c>
      <c r="BZ101" s="14">
        <f>BY101/17.5</f>
        <v>0</v>
      </c>
      <c r="CC101" s="11" t="s">
        <v>15</v>
      </c>
      <c r="CD101" s="12">
        <f t="shared" si="820"/>
        <v>0</v>
      </c>
      <c r="CE101" s="12">
        <f t="shared" ref="CE101:CE102" si="1097">CD101/5</f>
        <v>0</v>
      </c>
      <c r="CF101" s="12">
        <f t="shared" si="821"/>
        <v>0</v>
      </c>
      <c r="CG101" s="12">
        <f t="shared" si="983"/>
        <v>0</v>
      </c>
      <c r="CH101" s="12">
        <f>CH78+CH48+CH19</f>
        <v>0</v>
      </c>
      <c r="CI101" s="12">
        <f t="shared" ref="CI101:CI103" si="1098">CH101/30</f>
        <v>0</v>
      </c>
      <c r="CJ101" s="12">
        <f t="shared" si="822"/>
        <v>0</v>
      </c>
      <c r="CK101" s="12">
        <f>CJ101/10</f>
        <v>0</v>
      </c>
      <c r="CL101" s="12">
        <f t="shared" si="823"/>
        <v>0</v>
      </c>
      <c r="CM101" s="12">
        <f>CL101/5</f>
        <v>0</v>
      </c>
      <c r="CN101" s="12">
        <f t="shared" si="824"/>
        <v>0</v>
      </c>
      <c r="CO101" s="14">
        <f>CN101/17.5</f>
        <v>0</v>
      </c>
      <c r="CR101" s="11" t="s">
        <v>15</v>
      </c>
      <c r="CS101" s="12">
        <f t="shared" si="825"/>
        <v>0.23599999999999999</v>
      </c>
      <c r="CT101" s="12">
        <f t="shared" ref="CT101:CT102" si="1099">CS101/5</f>
        <v>4.7199999999999999E-2</v>
      </c>
      <c r="CU101" s="12">
        <f t="shared" si="826"/>
        <v>2.67</v>
      </c>
      <c r="CV101" s="12">
        <f t="shared" si="984"/>
        <v>0.13350000000000001</v>
      </c>
      <c r="CW101" s="12">
        <f>CW78+CW48+CW19</f>
        <v>2.67</v>
      </c>
      <c r="CX101" s="12">
        <f t="shared" ref="CX101:CX103" si="1100">CW101/30</f>
        <v>8.8999999999999996E-2</v>
      </c>
      <c r="CY101" s="12">
        <f t="shared" si="827"/>
        <v>2.5670000000000002</v>
      </c>
      <c r="CZ101" s="12">
        <f>CY101/10</f>
        <v>0.25670000000000004</v>
      </c>
      <c r="DA101" s="12">
        <f t="shared" si="828"/>
        <v>0</v>
      </c>
      <c r="DB101" s="12">
        <f>DA101/5</f>
        <v>0</v>
      </c>
      <c r="DC101" s="12">
        <f t="shared" si="829"/>
        <v>0</v>
      </c>
      <c r="DD101" s="14">
        <f>DC101/17.5</f>
        <v>0</v>
      </c>
      <c r="DG101" s="11" t="s">
        <v>15</v>
      </c>
      <c r="DH101" s="12">
        <f t="shared" si="830"/>
        <v>0</v>
      </c>
      <c r="DI101" s="12">
        <f t="shared" ref="DI101:DI102" si="1101">DH101/5</f>
        <v>0</v>
      </c>
      <c r="DJ101" s="12">
        <f t="shared" si="831"/>
        <v>118.09699999999999</v>
      </c>
      <c r="DK101" s="12">
        <f t="shared" si="985"/>
        <v>5.9048499999999997</v>
      </c>
      <c r="DL101" s="12">
        <f>DL78+DL48+DL19</f>
        <v>118.09699999999999</v>
      </c>
      <c r="DM101" s="12">
        <f t="shared" ref="DM101:DM103" si="1102">DL101/30</f>
        <v>3.9365666666666663</v>
      </c>
      <c r="DN101" s="12">
        <f t="shared" si="832"/>
        <v>118.093</v>
      </c>
      <c r="DO101" s="12">
        <f>DN101/10</f>
        <v>11.8093</v>
      </c>
      <c r="DP101" s="12">
        <f t="shared" si="833"/>
        <v>23.849</v>
      </c>
      <c r="DQ101" s="12">
        <f>DP101/5</f>
        <v>4.7698</v>
      </c>
      <c r="DR101" s="12">
        <f t="shared" si="834"/>
        <v>9.6550000000000011</v>
      </c>
      <c r="DS101" s="14">
        <f>DR101/17.5</f>
        <v>0.55171428571428582</v>
      </c>
      <c r="DV101" s="11" t="s">
        <v>15</v>
      </c>
      <c r="DW101" s="12">
        <f t="shared" si="835"/>
        <v>0</v>
      </c>
      <c r="DX101" s="12">
        <f t="shared" ref="DX101:DX102" si="1103">DW101/5</f>
        <v>0</v>
      </c>
      <c r="DY101" s="12">
        <f t="shared" si="836"/>
        <v>29.657</v>
      </c>
      <c r="DZ101" s="12">
        <f t="shared" si="986"/>
        <v>1.48285</v>
      </c>
      <c r="EA101" s="12">
        <f>EA78+EA48+EA19</f>
        <v>21.721499999999999</v>
      </c>
      <c r="EB101" s="12">
        <f t="shared" ref="EB101:EB103" si="1104">EA101/30</f>
        <v>0.72404999999999997</v>
      </c>
      <c r="EC101" s="12">
        <f t="shared" si="837"/>
        <v>29.657</v>
      </c>
      <c r="ED101" s="12">
        <f>EC101/10</f>
        <v>2.9657</v>
      </c>
      <c r="EE101" s="12">
        <f t="shared" si="838"/>
        <v>95.35</v>
      </c>
      <c r="EF101" s="12">
        <f>EE101/5</f>
        <v>19.07</v>
      </c>
      <c r="EG101" s="12">
        <f t="shared" si="839"/>
        <v>76.831000000000003</v>
      </c>
      <c r="EH101" s="14">
        <f>EG101/17.5</f>
        <v>4.3903428571428575</v>
      </c>
      <c r="EK101" s="11" t="s">
        <v>15</v>
      </c>
      <c r="EL101" s="12">
        <f t="shared" si="840"/>
        <v>0</v>
      </c>
      <c r="EM101" s="12">
        <f t="shared" ref="EM101:EM102" si="1105">EL101/5</f>
        <v>0</v>
      </c>
      <c r="EN101" s="12">
        <f t="shared" si="841"/>
        <v>0</v>
      </c>
      <c r="EO101" s="12">
        <f t="shared" si="987"/>
        <v>0</v>
      </c>
      <c r="EP101" s="12">
        <f>EP78+EP48+EP19</f>
        <v>0</v>
      </c>
      <c r="EQ101" s="12">
        <f t="shared" ref="EQ101:EQ103" si="1106">EP101/30</f>
        <v>0</v>
      </c>
      <c r="ER101" s="12">
        <f t="shared" si="842"/>
        <v>0</v>
      </c>
      <c r="ES101" s="12">
        <f>ER101/10</f>
        <v>0</v>
      </c>
      <c r="ET101" s="12">
        <f t="shared" si="843"/>
        <v>30.793999999999997</v>
      </c>
      <c r="EU101" s="12">
        <f>ET101/5</f>
        <v>6.1587999999999994</v>
      </c>
      <c r="EV101" s="12">
        <f t="shared" si="844"/>
        <v>63.825000000000003</v>
      </c>
      <c r="EW101" s="14">
        <f>EV101/17.5</f>
        <v>3.6471428571428572</v>
      </c>
      <c r="EZ101" s="11" t="s">
        <v>15</v>
      </c>
      <c r="FA101" s="12">
        <f t="shared" si="845"/>
        <v>0</v>
      </c>
      <c r="FB101" s="12">
        <f t="shared" ref="FB101:FB102" si="1107">FA101/5</f>
        <v>0</v>
      </c>
      <c r="FC101" s="12">
        <f t="shared" si="846"/>
        <v>0</v>
      </c>
      <c r="FD101" s="12">
        <f t="shared" si="988"/>
        <v>0</v>
      </c>
      <c r="FE101" s="12">
        <f>FE78+FE48+FE19</f>
        <v>0</v>
      </c>
      <c r="FF101" s="12">
        <f t="shared" ref="FF101:FF103" si="1108">FE101/30</f>
        <v>0</v>
      </c>
      <c r="FG101" s="12">
        <f t="shared" si="847"/>
        <v>0</v>
      </c>
      <c r="FH101" s="12">
        <f>FG101/10</f>
        <v>0</v>
      </c>
      <c r="FI101" s="12">
        <f t="shared" si="848"/>
        <v>0</v>
      </c>
      <c r="FJ101" s="12">
        <f>FI101/5</f>
        <v>0</v>
      </c>
      <c r="FK101" s="12">
        <f t="shared" si="849"/>
        <v>0</v>
      </c>
      <c r="FL101" s="14">
        <f>FK101/17.5</f>
        <v>0</v>
      </c>
      <c r="FO101" s="11" t="s">
        <v>15</v>
      </c>
      <c r="FP101" s="12">
        <f t="shared" si="850"/>
        <v>0</v>
      </c>
      <c r="FQ101" s="12">
        <f t="shared" ref="FQ101:FQ102" si="1109">FP101/5</f>
        <v>0</v>
      </c>
      <c r="FR101" s="12">
        <f t="shared" si="851"/>
        <v>0</v>
      </c>
      <c r="FS101" s="12">
        <f t="shared" si="989"/>
        <v>0</v>
      </c>
      <c r="FT101" s="12">
        <f>FT78+FT48+FT19</f>
        <v>0</v>
      </c>
      <c r="FU101" s="12">
        <f t="shared" ref="FU101:FU103" si="1110">FT101/30</f>
        <v>0</v>
      </c>
      <c r="FV101" s="12">
        <f t="shared" si="852"/>
        <v>0</v>
      </c>
      <c r="FW101" s="12">
        <f>FV101/10</f>
        <v>0</v>
      </c>
      <c r="FX101" s="12">
        <f t="shared" si="853"/>
        <v>0</v>
      </c>
      <c r="FY101" s="12">
        <f>FX101/5</f>
        <v>0</v>
      </c>
      <c r="FZ101" s="12">
        <f t="shared" si="854"/>
        <v>0</v>
      </c>
      <c r="GA101" s="14">
        <f>FZ101/17.5</f>
        <v>0</v>
      </c>
      <c r="GD101" s="11" t="s">
        <v>15</v>
      </c>
      <c r="GE101" s="12">
        <f t="shared" si="855"/>
        <v>0</v>
      </c>
      <c r="GF101" s="12">
        <f t="shared" ref="GF101:GF102" si="1111">GE101/5</f>
        <v>0</v>
      </c>
      <c r="GG101" s="12">
        <f t="shared" si="856"/>
        <v>147.75399999999999</v>
      </c>
      <c r="GH101" s="12">
        <f t="shared" si="990"/>
        <v>7.3876999999999997</v>
      </c>
      <c r="GI101" s="12">
        <f>GI78+GI48+GI19</f>
        <v>139.81849999999997</v>
      </c>
      <c r="GJ101" s="12">
        <f t="shared" ref="GJ101:GJ103" si="1112">GI101/30</f>
        <v>4.660616666666666</v>
      </c>
      <c r="GK101" s="12">
        <f t="shared" si="857"/>
        <v>147.75</v>
      </c>
      <c r="GL101" s="12">
        <f>GK101/10</f>
        <v>14.775</v>
      </c>
      <c r="GM101" s="12">
        <f t="shared" si="858"/>
        <v>149.99299999999999</v>
      </c>
      <c r="GN101" s="12">
        <f>GM101/5</f>
        <v>29.9986</v>
      </c>
      <c r="GO101" s="12">
        <f t="shared" si="859"/>
        <v>150.31099999999998</v>
      </c>
      <c r="GP101" s="14">
        <f>GO101/17.5</f>
        <v>8.5891999999999982</v>
      </c>
      <c r="GT101" s="11" t="s">
        <v>15</v>
      </c>
      <c r="GU101" s="12">
        <f t="shared" si="860"/>
        <v>0.23599999999999999</v>
      </c>
      <c r="GV101" s="12">
        <f t="shared" ref="GV101:GV102" si="1113">GU101/5</f>
        <v>4.7199999999999999E-2</v>
      </c>
      <c r="GW101" s="12">
        <f t="shared" si="861"/>
        <v>150.42400000000001</v>
      </c>
      <c r="GX101" s="12">
        <f t="shared" si="991"/>
        <v>7.5212000000000003</v>
      </c>
      <c r="GY101" s="12">
        <f>GY78+GY48+GY19</f>
        <v>142.48849999999999</v>
      </c>
      <c r="GZ101" s="12">
        <f t="shared" ref="GZ101:GZ103" si="1114">GY101/30</f>
        <v>4.7496166666666664</v>
      </c>
      <c r="HA101" s="12">
        <f t="shared" si="862"/>
        <v>150.31700000000001</v>
      </c>
      <c r="HB101" s="12">
        <f>HA101/10</f>
        <v>15.031700000000001</v>
      </c>
      <c r="HC101" s="12">
        <f t="shared" si="863"/>
        <v>149.99299999999999</v>
      </c>
      <c r="HD101" s="12">
        <f>HC101/5</f>
        <v>29.9986</v>
      </c>
      <c r="HE101" s="12">
        <f t="shared" si="864"/>
        <v>150.31099999999998</v>
      </c>
      <c r="HF101" s="14">
        <f>HE101/17.5</f>
        <v>8.5891999999999982</v>
      </c>
      <c r="HI101" s="11" t="s">
        <v>15</v>
      </c>
      <c r="HJ101" s="12">
        <f t="shared" si="865"/>
        <v>0</v>
      </c>
      <c r="HK101" s="12">
        <f t="shared" ref="HK101:HK102" si="1115">HJ101/5</f>
        <v>0</v>
      </c>
      <c r="HL101" s="12">
        <f t="shared" si="866"/>
        <v>19.513999999999999</v>
      </c>
      <c r="HM101" s="12">
        <f t="shared" si="992"/>
        <v>0.97570000000000001</v>
      </c>
      <c r="HN101" s="12">
        <f>HN78+HN48+HN19</f>
        <v>58.542000000000002</v>
      </c>
      <c r="HO101" s="12">
        <f t="shared" ref="HO101:HO103" si="1116">HN101/30</f>
        <v>1.9514</v>
      </c>
      <c r="HP101" s="12">
        <f t="shared" si="867"/>
        <v>39.029000000000003</v>
      </c>
      <c r="HQ101" s="12">
        <f>HP101/10</f>
        <v>3.9029000000000003</v>
      </c>
      <c r="HR101" s="12">
        <f t="shared" si="868"/>
        <v>0</v>
      </c>
      <c r="HS101" s="12">
        <f>HR101/5</f>
        <v>0</v>
      </c>
      <c r="HT101" s="12">
        <f t="shared" si="869"/>
        <v>0</v>
      </c>
      <c r="HU101" s="14">
        <f>HT101/17.5</f>
        <v>0</v>
      </c>
      <c r="HY101" s="11" t="s">
        <v>15</v>
      </c>
      <c r="HZ101" s="12">
        <f t="shared" si="870"/>
        <v>0</v>
      </c>
      <c r="IA101" s="12">
        <f t="shared" ref="IA101:IA102" si="1117">HZ101/5</f>
        <v>0</v>
      </c>
      <c r="IB101" s="12">
        <f t="shared" si="871"/>
        <v>0</v>
      </c>
      <c r="IC101" s="12">
        <f t="shared" si="993"/>
        <v>0</v>
      </c>
      <c r="ID101" s="12">
        <f>ID78+ID48+ID19</f>
        <v>0</v>
      </c>
      <c r="IE101" s="12">
        <f t="shared" ref="IE101:IE103" si="1118">ID101/30</f>
        <v>0</v>
      </c>
      <c r="IF101" s="12">
        <f t="shared" si="872"/>
        <v>0</v>
      </c>
      <c r="IG101" s="12">
        <f>IF101/10</f>
        <v>0</v>
      </c>
      <c r="IH101" s="12">
        <f t="shared" si="873"/>
        <v>39.027999999999999</v>
      </c>
      <c r="II101" s="12">
        <f>IH101/5</f>
        <v>7.8056000000000001</v>
      </c>
      <c r="IJ101" s="12">
        <f t="shared" si="874"/>
        <v>39.029000000000003</v>
      </c>
      <c r="IK101" s="14">
        <f>IJ101/17.5</f>
        <v>2.2302285714285714</v>
      </c>
      <c r="IO101" s="11" t="s">
        <v>15</v>
      </c>
      <c r="IP101" s="12">
        <f t="shared" si="875"/>
        <v>0</v>
      </c>
      <c r="IQ101" s="12">
        <f t="shared" ref="IQ101:IQ102" si="1119">IP101/5</f>
        <v>0</v>
      </c>
      <c r="IR101" s="12">
        <f t="shared" si="876"/>
        <v>10.551</v>
      </c>
      <c r="IS101" s="12">
        <f t="shared" si="994"/>
        <v>0.52754999999999996</v>
      </c>
      <c r="IT101" s="12">
        <f>IT78+IT48+IT19</f>
        <v>10.551</v>
      </c>
      <c r="IU101" s="12">
        <f t="shared" ref="IU101:IU103" si="1120">IT101/30</f>
        <v>0.35170000000000001</v>
      </c>
      <c r="IV101" s="12">
        <f t="shared" si="877"/>
        <v>10.551</v>
      </c>
      <c r="IW101" s="12">
        <f>IV101/10</f>
        <v>1.0550999999999999</v>
      </c>
      <c r="IX101" s="12">
        <f t="shared" si="878"/>
        <v>10.551</v>
      </c>
      <c r="IY101" s="12">
        <f>IX101/5</f>
        <v>2.1101999999999999</v>
      </c>
      <c r="IZ101" s="12">
        <f t="shared" si="879"/>
        <v>10.551</v>
      </c>
      <c r="JA101" s="14">
        <f>IZ101/17.5</f>
        <v>0.60291428571428574</v>
      </c>
      <c r="JE101" s="11" t="s">
        <v>15</v>
      </c>
      <c r="JF101" s="12">
        <f t="shared" si="880"/>
        <v>0</v>
      </c>
      <c r="JG101" s="12">
        <f t="shared" ref="JG101:JG102" si="1121">JF101/5</f>
        <v>0</v>
      </c>
      <c r="JH101" s="12">
        <f t="shared" si="881"/>
        <v>0</v>
      </c>
      <c r="JI101" s="12">
        <f t="shared" si="995"/>
        <v>0</v>
      </c>
      <c r="JJ101" s="12">
        <f>JJ78+JJ48+JJ19</f>
        <v>0</v>
      </c>
      <c r="JK101" s="12">
        <f t="shared" ref="JK101:JK103" si="1122">JJ101/30</f>
        <v>0</v>
      </c>
      <c r="JL101" s="12">
        <f t="shared" si="882"/>
        <v>0</v>
      </c>
      <c r="JM101" s="12">
        <f>JL101/10</f>
        <v>0</v>
      </c>
      <c r="JN101" s="12">
        <f t="shared" si="883"/>
        <v>0</v>
      </c>
      <c r="JO101" s="12">
        <f>JN101/5</f>
        <v>0</v>
      </c>
      <c r="JP101" s="12">
        <f t="shared" si="884"/>
        <v>0</v>
      </c>
      <c r="JQ101" s="14">
        <f>JP101/17.5</f>
        <v>0</v>
      </c>
      <c r="JT101" s="11" t="s">
        <v>15</v>
      </c>
      <c r="JU101" s="12">
        <f t="shared" si="885"/>
        <v>0</v>
      </c>
      <c r="JV101" s="12">
        <f t="shared" ref="JV101:JV102" si="1123">JU101/5</f>
        <v>0</v>
      </c>
      <c r="JW101" s="12">
        <f t="shared" si="886"/>
        <v>15.135999999999999</v>
      </c>
      <c r="JX101" s="12">
        <f t="shared" si="996"/>
        <v>0.75679999999999992</v>
      </c>
      <c r="JY101" s="12">
        <f>JY78+JY48+JY19</f>
        <v>15.135999999999999</v>
      </c>
      <c r="JZ101" s="12">
        <f t="shared" ref="JZ101:JZ103" si="1124">JY101/30</f>
        <v>0.50453333333333328</v>
      </c>
      <c r="KA101" s="12">
        <f t="shared" si="887"/>
        <v>15.135999999999999</v>
      </c>
      <c r="KB101" s="12">
        <f>KA101/10</f>
        <v>1.5135999999999998</v>
      </c>
      <c r="KC101" s="12">
        <f t="shared" si="888"/>
        <v>15.135999999999999</v>
      </c>
      <c r="KD101" s="12">
        <f>KC101/5</f>
        <v>3.0271999999999997</v>
      </c>
      <c r="KE101" s="12">
        <f t="shared" si="889"/>
        <v>15.135999999999999</v>
      </c>
      <c r="KF101" s="14">
        <f>KE101/17.5</f>
        <v>0.86491428571428564</v>
      </c>
      <c r="KI101" s="11" t="s">
        <v>15</v>
      </c>
      <c r="KJ101" s="12">
        <f t="shared" si="890"/>
        <v>0</v>
      </c>
      <c r="KK101" s="12">
        <f t="shared" ref="KK101:KK102" si="1125">KJ101/5</f>
        <v>0</v>
      </c>
      <c r="KL101" s="12">
        <f t="shared" si="891"/>
        <v>0</v>
      </c>
      <c r="KM101" s="12">
        <f t="shared" si="997"/>
        <v>0</v>
      </c>
      <c r="KN101" s="12">
        <f>KN78+KN48+KN19</f>
        <v>0</v>
      </c>
      <c r="KO101" s="12">
        <f t="shared" ref="KO101:KO103" si="1126">KN101/30</f>
        <v>0</v>
      </c>
      <c r="KP101" s="12">
        <f t="shared" si="892"/>
        <v>0</v>
      </c>
      <c r="KQ101" s="12">
        <f>KP101/10</f>
        <v>0</v>
      </c>
      <c r="KR101" s="12">
        <f t="shared" si="893"/>
        <v>0</v>
      </c>
      <c r="KS101" s="12">
        <f>KR101/5</f>
        <v>0</v>
      </c>
      <c r="KT101" s="12">
        <f t="shared" si="894"/>
        <v>0</v>
      </c>
      <c r="KU101" s="14">
        <f>KT101/17.5</f>
        <v>0</v>
      </c>
      <c r="KX101" s="11" t="s">
        <v>15</v>
      </c>
      <c r="KY101" s="12">
        <f t="shared" si="952"/>
        <v>0</v>
      </c>
      <c r="KZ101" s="12">
        <f t="shared" ref="KZ101:KZ102" si="1127">KY101/5</f>
        <v>0</v>
      </c>
      <c r="LA101" s="12">
        <f t="shared" si="895"/>
        <v>45.201000000000001</v>
      </c>
      <c r="LB101" s="12">
        <f t="shared" si="998"/>
        <v>2.2600500000000001</v>
      </c>
      <c r="LC101" s="12">
        <f>LC78+LC48+LC19</f>
        <v>84.228999999999999</v>
      </c>
      <c r="LD101" s="12">
        <f t="shared" ref="LD101:LD103" si="1128">LC101/30</f>
        <v>2.8076333333333334</v>
      </c>
      <c r="LE101" s="12">
        <f t="shared" si="896"/>
        <v>64.716000000000008</v>
      </c>
      <c r="LF101" s="12">
        <f>LE101/10</f>
        <v>6.4716000000000005</v>
      </c>
      <c r="LG101" s="12">
        <f t="shared" si="897"/>
        <v>64.715000000000003</v>
      </c>
      <c r="LH101" s="12">
        <f>LG101/5</f>
        <v>12.943000000000001</v>
      </c>
      <c r="LI101" s="12">
        <f t="shared" si="898"/>
        <v>64.716000000000008</v>
      </c>
      <c r="LJ101" s="14">
        <f>LI101/17.5</f>
        <v>3.6980571428571434</v>
      </c>
      <c r="LN101" s="11" t="s">
        <v>15</v>
      </c>
      <c r="LO101" s="12">
        <f t="shared" si="953"/>
        <v>0.23599999999999999</v>
      </c>
      <c r="LP101" s="12">
        <f t="shared" ref="LP101:LP102" si="1129">LO101/5</f>
        <v>4.7199999999999999E-2</v>
      </c>
      <c r="LQ101" s="12">
        <f t="shared" si="899"/>
        <v>195.625</v>
      </c>
      <c r="LR101" s="12">
        <f t="shared" si="999"/>
        <v>9.78125</v>
      </c>
      <c r="LS101" s="12">
        <f>LS78+LS48+LS19</f>
        <v>226.71749999999997</v>
      </c>
      <c r="LT101" s="12">
        <f t="shared" ref="LT101:LT103" si="1130">LS101/30</f>
        <v>7.5572499999999989</v>
      </c>
      <c r="LU101" s="12">
        <f t="shared" si="900"/>
        <v>215.03300000000002</v>
      </c>
      <c r="LV101" s="12">
        <f>LU101/10</f>
        <v>21.503300000000003</v>
      </c>
      <c r="LW101" s="12">
        <f t="shared" si="901"/>
        <v>214.708</v>
      </c>
      <c r="LX101" s="12">
        <f>LW101/5</f>
        <v>42.941600000000001</v>
      </c>
      <c r="LY101" s="12">
        <f t="shared" si="902"/>
        <v>215.02699999999999</v>
      </c>
      <c r="LZ101" s="14">
        <f>LY101/17.5</f>
        <v>12.287257142857142</v>
      </c>
      <c r="MC101" s="11" t="s">
        <v>15</v>
      </c>
      <c r="MD101" s="12">
        <f t="shared" si="954"/>
        <v>0</v>
      </c>
      <c r="ME101" s="12">
        <f t="shared" ref="ME101:ME102" si="1131">MD101/5</f>
        <v>0</v>
      </c>
      <c r="MF101" s="12">
        <f t="shared" si="903"/>
        <v>0</v>
      </c>
      <c r="MG101" s="12">
        <f t="shared" si="1000"/>
        <v>0</v>
      </c>
      <c r="MH101" s="12">
        <f>MH78+MH48+MH19</f>
        <v>0</v>
      </c>
      <c r="MI101" s="12">
        <f t="shared" ref="MI101:MI103" si="1132">MH101/30</f>
        <v>0</v>
      </c>
      <c r="MJ101" s="12">
        <f t="shared" si="904"/>
        <v>0</v>
      </c>
      <c r="MK101" s="12">
        <f>MJ101/10</f>
        <v>0</v>
      </c>
      <c r="ML101" s="12">
        <f t="shared" si="905"/>
        <v>0</v>
      </c>
      <c r="MM101" s="12">
        <f>ML101/5</f>
        <v>0</v>
      </c>
      <c r="MN101" s="12">
        <f t="shared" si="906"/>
        <v>0</v>
      </c>
      <c r="MO101" s="14">
        <f>MN101/17.5</f>
        <v>0</v>
      </c>
      <c r="MS101" s="11" t="s">
        <v>15</v>
      </c>
      <c r="MT101" s="12">
        <f t="shared" si="907"/>
        <v>0</v>
      </c>
      <c r="MU101" s="12">
        <f t="shared" ref="MU101:MU102" si="1133">MT101/5</f>
        <v>0</v>
      </c>
      <c r="MV101" s="12">
        <f t="shared" si="908"/>
        <v>9.8919999999999995</v>
      </c>
      <c r="MW101" s="12">
        <f t="shared" si="1001"/>
        <v>0.49459999999999998</v>
      </c>
      <c r="MX101" s="12">
        <f>MX78+MX48+MX19</f>
        <v>9.8919999999999995</v>
      </c>
      <c r="MY101" s="12">
        <f t="shared" ref="MY101:MY103" si="1134">MX101/30</f>
        <v>0.32973333333333332</v>
      </c>
      <c r="MZ101" s="12">
        <f t="shared" si="909"/>
        <v>0</v>
      </c>
      <c r="NA101" s="12">
        <f>MZ101/10</f>
        <v>0</v>
      </c>
      <c r="NB101" s="12">
        <f t="shared" si="910"/>
        <v>0</v>
      </c>
      <c r="NC101" s="12">
        <f>NB101/5</f>
        <v>0</v>
      </c>
      <c r="ND101" s="12">
        <f t="shared" si="911"/>
        <v>0</v>
      </c>
      <c r="NE101" s="14">
        <f>ND101/17.5</f>
        <v>0</v>
      </c>
      <c r="NI101" s="11" t="s">
        <v>15</v>
      </c>
      <c r="NJ101" s="12">
        <f t="shared" si="912"/>
        <v>0</v>
      </c>
      <c r="NK101" s="12">
        <f t="shared" ref="NK101:NK102" si="1135">NJ101/5</f>
        <v>0</v>
      </c>
      <c r="NL101" s="12">
        <f t="shared" si="913"/>
        <v>2.2930000000000001</v>
      </c>
      <c r="NM101" s="12">
        <f t="shared" si="1002"/>
        <v>0.11465</v>
      </c>
      <c r="NN101" s="12">
        <f>NN78+NN48+NN19</f>
        <v>2.2930000000000001</v>
      </c>
      <c r="NO101" s="12">
        <f t="shared" ref="NO101:NO103" si="1136">NN101/30</f>
        <v>7.6433333333333339E-2</v>
      </c>
      <c r="NP101" s="12">
        <f t="shared" si="914"/>
        <v>9.8930000000000007</v>
      </c>
      <c r="NQ101" s="12">
        <f>NP101/10</f>
        <v>0.98930000000000007</v>
      </c>
      <c r="NR101" s="12">
        <f t="shared" si="915"/>
        <v>10.528</v>
      </c>
      <c r="NS101" s="12">
        <f>NR101/5</f>
        <v>2.1055999999999999</v>
      </c>
      <c r="NT101" s="12">
        <f t="shared" si="916"/>
        <v>9.8919999999999995</v>
      </c>
      <c r="NU101" s="14">
        <f>NT101/17.5</f>
        <v>0.56525714285714279</v>
      </c>
      <c r="NY101" s="11" t="s">
        <v>15</v>
      </c>
      <c r="NZ101" s="12">
        <f t="shared" si="917"/>
        <v>0</v>
      </c>
      <c r="OA101" s="12">
        <f t="shared" ref="OA101:OA102" si="1137">NZ101/5</f>
        <v>0</v>
      </c>
      <c r="OB101" s="12">
        <f t="shared" si="918"/>
        <v>26.030999999999999</v>
      </c>
      <c r="OC101" s="12">
        <f t="shared" si="1003"/>
        <v>1.30155</v>
      </c>
      <c r="OD101" s="12">
        <f>OD78+OD48+OD19</f>
        <v>26.030999999999999</v>
      </c>
      <c r="OE101" s="12">
        <f t="shared" ref="OE101:OE103" si="1138">OD101/30</f>
        <v>0.86769999999999992</v>
      </c>
      <c r="OF101" s="12">
        <f t="shared" si="919"/>
        <v>44.868000000000002</v>
      </c>
      <c r="OG101" s="12">
        <f>OF101/10</f>
        <v>4.4868000000000006</v>
      </c>
      <c r="OH101" s="12">
        <f t="shared" si="920"/>
        <v>15.629</v>
      </c>
      <c r="OI101" s="12">
        <f>OH101/5</f>
        <v>3.1257999999999999</v>
      </c>
      <c r="OJ101" s="12">
        <f t="shared" si="921"/>
        <v>8.8439999999999994</v>
      </c>
      <c r="OK101" s="14">
        <f>OJ101/17.5</f>
        <v>0.50537142857142858</v>
      </c>
      <c r="ON101" s="11" t="s">
        <v>15</v>
      </c>
      <c r="OO101" s="12">
        <f t="shared" si="922"/>
        <v>0</v>
      </c>
      <c r="OP101" s="12">
        <f t="shared" ref="OP101:OP102" si="1139">OO101/5</f>
        <v>0</v>
      </c>
      <c r="OQ101" s="12">
        <f t="shared" si="923"/>
        <v>0</v>
      </c>
      <c r="OR101" s="12">
        <f t="shared" si="1004"/>
        <v>0</v>
      </c>
      <c r="OS101" s="12">
        <f>OS78+OS48+OS19</f>
        <v>0</v>
      </c>
      <c r="OT101" s="12">
        <f t="shared" ref="OT101:OT103" si="1140">OS101/30</f>
        <v>0</v>
      </c>
      <c r="OU101" s="12">
        <f t="shared" si="924"/>
        <v>0</v>
      </c>
      <c r="OV101" s="12">
        <f>OU101/10</f>
        <v>0</v>
      </c>
      <c r="OW101" s="12">
        <f t="shared" si="925"/>
        <v>0</v>
      </c>
      <c r="OX101" s="12">
        <f>OW101/5</f>
        <v>0</v>
      </c>
      <c r="OY101" s="12">
        <f t="shared" si="926"/>
        <v>16.948</v>
      </c>
      <c r="OZ101" s="14">
        <f>OY101/17.5</f>
        <v>0.96845714285714291</v>
      </c>
      <c r="PE101" s="11" t="s">
        <v>15</v>
      </c>
      <c r="PF101" s="12">
        <f t="shared" si="955"/>
        <v>0</v>
      </c>
      <c r="PG101" s="12">
        <f t="shared" ref="PG101:PG102" si="1141">PF101/5</f>
        <v>0</v>
      </c>
      <c r="PH101" s="12">
        <f t="shared" ref="PH101" si="1142">PH78+PH48+PH19</f>
        <v>38.215999999999994</v>
      </c>
      <c r="PI101" s="12">
        <f t="shared" si="1006"/>
        <v>1.9107999999999996</v>
      </c>
      <c r="PJ101" s="12">
        <f t="shared" ref="PJ101" si="1143">PJ78+PJ48+PJ19</f>
        <v>38.215999999999994</v>
      </c>
      <c r="PK101" s="12">
        <f t="shared" ref="PK101:PK103" si="1144">PJ101/30</f>
        <v>1.2738666666666665</v>
      </c>
      <c r="PL101" s="12">
        <f t="shared" ref="PL101" si="1145">PL78+PL48+PL19</f>
        <v>54.761000000000003</v>
      </c>
      <c r="PM101" s="12">
        <f>PL101/10</f>
        <v>5.4761000000000006</v>
      </c>
      <c r="PN101" s="12">
        <f t="shared" ref="PN101" si="1146">PN78+PN48+PN19</f>
        <v>26.157</v>
      </c>
      <c r="PO101" s="12">
        <f>PN101/5</f>
        <v>5.2313999999999998</v>
      </c>
      <c r="PP101" s="12">
        <f t="shared" ref="PP101" si="1147">PP78+PP48+PP19</f>
        <v>35.683999999999997</v>
      </c>
      <c r="PQ101" s="14">
        <f>PP101/17.5</f>
        <v>2.0390857142857142</v>
      </c>
      <c r="PT101" s="11" t="s">
        <v>15</v>
      </c>
      <c r="PU101" s="12">
        <f t="shared" si="961"/>
        <v>0.23599999999999999</v>
      </c>
      <c r="PV101" s="12">
        <f>PU101/4.5</f>
        <v>5.2444444444444439E-2</v>
      </c>
      <c r="PW101" s="12">
        <f t="shared" ref="PW101" si="1148">PW78+PW48+PW19</f>
        <v>233.84100000000001</v>
      </c>
      <c r="PX101" s="12">
        <f t="shared" si="1012"/>
        <v>11.69205</v>
      </c>
      <c r="PY101" s="12">
        <f t="shared" ref="PY101" si="1149">PY78+PY48+PY19</f>
        <v>264.93349999999998</v>
      </c>
      <c r="PZ101" s="12">
        <f t="shared" ref="PZ101:PZ103" si="1150">PY101/30</f>
        <v>8.8311166666666665</v>
      </c>
      <c r="QA101" s="12">
        <f t="shared" ref="QA101" si="1151">QA78+QA48+QA19</f>
        <v>269.79399999999998</v>
      </c>
      <c r="QB101" s="12">
        <f>QA101/10</f>
        <v>26.979399999999998</v>
      </c>
      <c r="QC101" s="12">
        <f t="shared" ref="QC101" si="1152">QC78+QC48+QC19</f>
        <v>240.86500000000001</v>
      </c>
      <c r="QD101" s="12">
        <f>QC101/4</f>
        <v>60.216250000000002</v>
      </c>
      <c r="QE101" s="12">
        <f t="shared" ref="QE101" si="1153">QE78+QE48+QE19</f>
        <v>250.71100000000001</v>
      </c>
      <c r="QF101" s="14">
        <f>QE101/17.5</f>
        <v>14.326342857142858</v>
      </c>
      <c r="QI101" s="11" t="s">
        <v>15</v>
      </c>
      <c r="QJ101" s="12">
        <f t="shared" si="927"/>
        <v>0</v>
      </c>
      <c r="QK101" s="12">
        <f t="shared" ref="QK101:QK102" si="1154">QJ101/5</f>
        <v>0</v>
      </c>
      <c r="QL101" s="12">
        <f t="shared" si="928"/>
        <v>0</v>
      </c>
      <c r="QM101" s="12">
        <f t="shared" si="1017"/>
        <v>0</v>
      </c>
      <c r="QN101" s="12">
        <f>QN78+QN48+QN19</f>
        <v>0</v>
      </c>
      <c r="QO101" s="12">
        <f t="shared" ref="QO101:QO103" si="1155">QN101/30</f>
        <v>0</v>
      </c>
      <c r="QP101" s="12">
        <f t="shared" si="929"/>
        <v>0</v>
      </c>
      <c r="QQ101" s="12">
        <f>QP101/10</f>
        <v>0</v>
      </c>
      <c r="QR101" s="12">
        <f t="shared" si="930"/>
        <v>0</v>
      </c>
      <c r="QS101" s="12">
        <f>QR101/5</f>
        <v>0</v>
      </c>
      <c r="QT101" s="12">
        <f t="shared" si="931"/>
        <v>18.436499999999999</v>
      </c>
      <c r="QU101" s="14">
        <f>QT101/17.5</f>
        <v>1.0535142857142856</v>
      </c>
      <c r="QX101" s="11" t="s">
        <v>15</v>
      </c>
      <c r="QY101" s="12">
        <f t="shared" si="932"/>
        <v>18.649999999999999</v>
      </c>
      <c r="QZ101" s="12">
        <f t="shared" ref="QZ101:QZ102" si="1156">QY101/5</f>
        <v>3.7299999999999995</v>
      </c>
      <c r="RA101" s="12">
        <f t="shared" si="933"/>
        <v>16.66</v>
      </c>
      <c r="RB101" s="12">
        <f t="shared" si="1018"/>
        <v>0.83299999999999996</v>
      </c>
      <c r="RC101" s="12">
        <f>RC78+RC48+RC19</f>
        <v>16.66</v>
      </c>
      <c r="RD101" s="12">
        <f t="shared" ref="RD101:RD103" si="1157">RC101/30</f>
        <v>0.55533333333333335</v>
      </c>
      <c r="RE101" s="12">
        <f t="shared" si="934"/>
        <v>0</v>
      </c>
      <c r="RF101" s="12">
        <f>RE101/10</f>
        <v>0</v>
      </c>
      <c r="RG101" s="12">
        <f t="shared" si="935"/>
        <v>0</v>
      </c>
      <c r="RH101" s="12">
        <f>RG101/5</f>
        <v>0</v>
      </c>
      <c r="RI101" s="12">
        <f t="shared" si="936"/>
        <v>0</v>
      </c>
      <c r="RJ101" s="14">
        <f>RI101/17.5</f>
        <v>0</v>
      </c>
      <c r="RM101" s="11" t="s">
        <v>15</v>
      </c>
      <c r="RN101" s="12">
        <f t="shared" si="937"/>
        <v>0</v>
      </c>
      <c r="RO101" s="12">
        <f t="shared" ref="RO101:RO102" si="1158">RN101/5</f>
        <v>0</v>
      </c>
      <c r="RP101" s="12">
        <f t="shared" si="938"/>
        <v>9.3249999999999993</v>
      </c>
      <c r="RQ101" s="12">
        <f t="shared" si="1019"/>
        <v>0.46624999999999994</v>
      </c>
      <c r="RR101" s="12">
        <f>RR78+RR48+RR19</f>
        <v>9.3249999999999993</v>
      </c>
      <c r="RS101" s="12">
        <f t="shared" ref="RS101:RS103" si="1159">RR101/30</f>
        <v>0.31083333333333329</v>
      </c>
      <c r="RT101" s="12">
        <f t="shared" si="939"/>
        <v>18.649999999999999</v>
      </c>
      <c r="RU101" s="12">
        <f>RT101/10</f>
        <v>1.8649999999999998</v>
      </c>
      <c r="RV101" s="12">
        <f t="shared" si="940"/>
        <v>9.3249999999999993</v>
      </c>
      <c r="RW101" s="12">
        <f>RV101/5</f>
        <v>1.8649999999999998</v>
      </c>
      <c r="RX101" s="12">
        <f t="shared" si="941"/>
        <v>0</v>
      </c>
      <c r="RY101" s="14">
        <f>RX101/17.5</f>
        <v>0</v>
      </c>
      <c r="SB101" s="11" t="s">
        <v>15</v>
      </c>
      <c r="SC101" s="12">
        <f t="shared" si="942"/>
        <v>0</v>
      </c>
      <c r="SD101" s="12">
        <f t="shared" ref="SD101:SD102" si="1160">SC101/5</f>
        <v>0</v>
      </c>
      <c r="SE101" s="12">
        <f t="shared" si="943"/>
        <v>0</v>
      </c>
      <c r="SF101" s="12">
        <f t="shared" si="1020"/>
        <v>0</v>
      </c>
      <c r="SG101" s="12">
        <f>SG78+SG48+SG19</f>
        <v>0</v>
      </c>
      <c r="SH101" s="12">
        <f t="shared" ref="SH101:SH103" si="1161">SG101/30</f>
        <v>0</v>
      </c>
      <c r="SI101" s="12">
        <f t="shared" si="944"/>
        <v>0</v>
      </c>
      <c r="SJ101" s="12">
        <f>SI101/10</f>
        <v>0</v>
      </c>
      <c r="SK101" s="12">
        <f t="shared" si="945"/>
        <v>18.649999999999999</v>
      </c>
      <c r="SL101" s="12">
        <f>SK101/5</f>
        <v>3.7299999999999995</v>
      </c>
      <c r="SM101" s="12">
        <f t="shared" si="946"/>
        <v>27.859000000000002</v>
      </c>
      <c r="SN101" s="14">
        <f>SM101/17.5</f>
        <v>1.5919428571428573</v>
      </c>
      <c r="SQ101" s="11" t="s">
        <v>15</v>
      </c>
      <c r="SR101" s="12">
        <f t="shared" si="947"/>
        <v>0</v>
      </c>
      <c r="SS101" s="12">
        <f t="shared" ref="SS101:SS102" si="1162">SR101/5</f>
        <v>0</v>
      </c>
      <c r="ST101" s="12">
        <f t="shared" si="948"/>
        <v>0</v>
      </c>
      <c r="SU101" s="12">
        <f t="shared" si="1021"/>
        <v>0</v>
      </c>
      <c r="SV101" s="12">
        <f>SV78+SV48+SV19</f>
        <v>0</v>
      </c>
      <c r="SW101" s="12">
        <f t="shared" ref="SW101:SW103" si="1163">SV101/30</f>
        <v>0</v>
      </c>
      <c r="SX101" s="12">
        <f t="shared" si="949"/>
        <v>0</v>
      </c>
      <c r="SY101" s="12">
        <f>SX101/10</f>
        <v>0</v>
      </c>
      <c r="SZ101" s="12">
        <f t="shared" si="950"/>
        <v>0</v>
      </c>
      <c r="TA101" s="12">
        <f>SZ101/5</f>
        <v>0</v>
      </c>
      <c r="TB101" s="12">
        <f t="shared" si="951"/>
        <v>0</v>
      </c>
      <c r="TC101" s="14">
        <f>TB101/17.5</f>
        <v>0</v>
      </c>
      <c r="TH101" s="11" t="s">
        <v>15</v>
      </c>
      <c r="TI101" s="12">
        <f t="shared" si="967"/>
        <v>18.649999999999999</v>
      </c>
      <c r="TJ101" s="12">
        <f t="shared" ref="TJ101:TJ102" si="1164">TI101/5</f>
        <v>3.7299999999999995</v>
      </c>
      <c r="TK101" s="12">
        <f t="shared" si="968"/>
        <v>25.984999999999999</v>
      </c>
      <c r="TL101" s="12">
        <f t="shared" si="1022"/>
        <v>1.29925</v>
      </c>
      <c r="TM101" s="12">
        <f t="shared" si="969"/>
        <v>25.984999999999999</v>
      </c>
      <c r="TN101" s="12">
        <f t="shared" ref="TN101:TN103" si="1165">TM101/30</f>
        <v>0.86616666666666664</v>
      </c>
      <c r="TO101" s="12">
        <f t="shared" si="970"/>
        <v>18.649999999999999</v>
      </c>
      <c r="TP101" s="12">
        <f>TO101/10</f>
        <v>1.8649999999999998</v>
      </c>
      <c r="TQ101" s="12">
        <f t="shared" si="971"/>
        <v>27.974999999999998</v>
      </c>
      <c r="TR101" s="12">
        <f>TQ101/5</f>
        <v>5.5949999999999998</v>
      </c>
      <c r="TS101" s="12">
        <f t="shared" si="972"/>
        <v>46.295500000000004</v>
      </c>
      <c r="TT101" s="14">
        <f>TS101/17.5</f>
        <v>2.645457142857143</v>
      </c>
      <c r="TW101" s="11" t="s">
        <v>15</v>
      </c>
      <c r="TX101" s="12">
        <f t="shared" si="973"/>
        <v>18.885999999999999</v>
      </c>
      <c r="TY101" s="12">
        <f>TX101/4.5</f>
        <v>4.1968888888888891</v>
      </c>
      <c r="TZ101" s="12">
        <f t="shared" si="974"/>
        <v>259.82600000000002</v>
      </c>
      <c r="UA101" s="12">
        <f t="shared" si="1023"/>
        <v>12.991300000000001</v>
      </c>
      <c r="UB101" s="12">
        <f t="shared" si="975"/>
        <v>290.91849999999994</v>
      </c>
      <c r="UC101" s="12">
        <f t="shared" ref="UC101:UC103" si="1166">UB101/30</f>
        <v>9.6972833333333313</v>
      </c>
      <c r="UD101" s="12">
        <f t="shared" si="976"/>
        <v>288.44400000000002</v>
      </c>
      <c r="UE101" s="12">
        <f>UD101/10</f>
        <v>28.8444</v>
      </c>
      <c r="UF101" s="12">
        <f t="shared" si="977"/>
        <v>268.84000000000003</v>
      </c>
      <c r="UG101" s="12">
        <f>UF101/4</f>
        <v>67.210000000000008</v>
      </c>
      <c r="UH101" s="12">
        <f t="shared" si="978"/>
        <v>297.00650000000002</v>
      </c>
      <c r="UI101" s="14">
        <f>UH101/17.5</f>
        <v>16.971800000000002</v>
      </c>
    </row>
    <row r="102" spans="18:556" x14ac:dyDescent="0.25">
      <c r="R102" s="11" t="s">
        <v>16</v>
      </c>
      <c r="S102" s="12">
        <f t="shared" si="800"/>
        <v>7.6559999999999997</v>
      </c>
      <c r="T102" s="12">
        <f t="shared" si="1089"/>
        <v>1.5311999999999999</v>
      </c>
      <c r="U102" s="12">
        <f t="shared" si="801"/>
        <v>28.844999999999999</v>
      </c>
      <c r="V102" s="12">
        <f t="shared" si="979"/>
        <v>1.44225</v>
      </c>
      <c r="W102" s="12">
        <f>W79+W49+W20</f>
        <v>36.503</v>
      </c>
      <c r="X102" s="12">
        <f t="shared" si="1090"/>
        <v>1.2167666666666668</v>
      </c>
      <c r="Y102" s="12">
        <f t="shared" si="802"/>
        <v>39.356999999999999</v>
      </c>
      <c r="Z102" s="12">
        <f>Y102/8</f>
        <v>4.9196249999999999</v>
      </c>
      <c r="AA102" s="12">
        <f t="shared" si="803"/>
        <v>15.516</v>
      </c>
      <c r="AB102" s="12">
        <f>AA102/1.5</f>
        <v>10.343999999999999</v>
      </c>
      <c r="AC102" s="12">
        <f t="shared" si="804"/>
        <v>0</v>
      </c>
      <c r="AD102" s="14">
        <f>AC102/17.5</f>
        <v>0</v>
      </c>
      <c r="AH102" s="11" t="s">
        <v>16</v>
      </c>
      <c r="AI102" s="12">
        <f t="shared" si="805"/>
        <v>0</v>
      </c>
      <c r="AJ102" s="12">
        <f t="shared" si="1091"/>
        <v>0</v>
      </c>
      <c r="AK102" s="12">
        <f t="shared" si="806"/>
        <v>98.806000000000012</v>
      </c>
      <c r="AL102" s="12">
        <f t="shared" si="980"/>
        <v>4.9403000000000006</v>
      </c>
      <c r="AM102" s="12">
        <f>AM79+AM49+AM20</f>
        <v>98.915999999999997</v>
      </c>
      <c r="AN102" s="12">
        <f t="shared" si="1092"/>
        <v>3.2971999999999997</v>
      </c>
      <c r="AO102" s="12">
        <f t="shared" si="807"/>
        <v>98.835999999999999</v>
      </c>
      <c r="AP102" s="12">
        <f>AO102/8</f>
        <v>12.3545</v>
      </c>
      <c r="AQ102" s="12">
        <f t="shared" si="808"/>
        <v>33.427999999999997</v>
      </c>
      <c r="AR102" s="12">
        <f>AQ102/1.5</f>
        <v>22.28533333333333</v>
      </c>
      <c r="AS102" s="12">
        <f t="shared" si="809"/>
        <v>19.004000000000001</v>
      </c>
      <c r="AT102" s="14">
        <f>AS102/17.5</f>
        <v>1.0859428571428573</v>
      </c>
      <c r="AX102" s="11" t="s">
        <v>16</v>
      </c>
      <c r="AY102" s="12">
        <f t="shared" si="810"/>
        <v>0</v>
      </c>
      <c r="AZ102" s="12">
        <f t="shared" si="1093"/>
        <v>0</v>
      </c>
      <c r="BA102" s="12">
        <f t="shared" si="811"/>
        <v>0</v>
      </c>
      <c r="BB102" s="12">
        <f t="shared" si="981"/>
        <v>0</v>
      </c>
      <c r="BC102" s="12">
        <f>BC79+BC49+BC20</f>
        <v>0</v>
      </c>
      <c r="BD102" s="12">
        <f t="shared" si="1094"/>
        <v>0</v>
      </c>
      <c r="BE102" s="12">
        <f t="shared" si="812"/>
        <v>0</v>
      </c>
      <c r="BF102" s="12">
        <f>BE102/8</f>
        <v>0</v>
      </c>
      <c r="BG102" s="12">
        <f t="shared" si="813"/>
        <v>0</v>
      </c>
      <c r="BH102" s="12">
        <f>BG102/1.5</f>
        <v>0</v>
      </c>
      <c r="BI102" s="12">
        <f t="shared" si="814"/>
        <v>0</v>
      </c>
      <c r="BJ102" s="14">
        <f>BI102/17.5</f>
        <v>0</v>
      </c>
      <c r="BN102" s="11" t="s">
        <v>16</v>
      </c>
      <c r="BO102" s="12">
        <f t="shared" si="815"/>
        <v>0</v>
      </c>
      <c r="BP102" s="12">
        <f t="shared" si="1095"/>
        <v>0</v>
      </c>
      <c r="BQ102" s="12">
        <f t="shared" si="816"/>
        <v>0</v>
      </c>
      <c r="BR102" s="12">
        <f t="shared" si="982"/>
        <v>0</v>
      </c>
      <c r="BS102" s="12">
        <f>BS79+BS49+BS20</f>
        <v>0</v>
      </c>
      <c r="BT102" s="12">
        <f t="shared" si="1096"/>
        <v>0</v>
      </c>
      <c r="BU102" s="12">
        <f t="shared" si="817"/>
        <v>0</v>
      </c>
      <c r="BV102" s="12">
        <f>BU102/8</f>
        <v>0</v>
      </c>
      <c r="BW102" s="12">
        <f t="shared" si="818"/>
        <v>0</v>
      </c>
      <c r="BX102" s="12">
        <f>BW102/1.5</f>
        <v>0</v>
      </c>
      <c r="BY102" s="12">
        <f t="shared" si="819"/>
        <v>0</v>
      </c>
      <c r="BZ102" s="14">
        <f>BY102/17.5</f>
        <v>0</v>
      </c>
      <c r="CC102" s="11" t="s">
        <v>16</v>
      </c>
      <c r="CD102" s="12">
        <f t="shared" si="820"/>
        <v>0</v>
      </c>
      <c r="CE102" s="12">
        <f t="shared" si="1097"/>
        <v>0</v>
      </c>
      <c r="CF102" s="12">
        <f t="shared" si="821"/>
        <v>0</v>
      </c>
      <c r="CG102" s="12">
        <f t="shared" si="983"/>
        <v>0</v>
      </c>
      <c r="CH102" s="12">
        <f>CH79+CH49+CH20</f>
        <v>0</v>
      </c>
      <c r="CI102" s="12">
        <f t="shared" si="1098"/>
        <v>0</v>
      </c>
      <c r="CJ102" s="12">
        <f t="shared" si="822"/>
        <v>0</v>
      </c>
      <c r="CK102" s="12">
        <f>CJ102/8</f>
        <v>0</v>
      </c>
      <c r="CL102" s="12">
        <f t="shared" si="823"/>
        <v>0</v>
      </c>
      <c r="CM102" s="12">
        <f>CL102/1.5</f>
        <v>0</v>
      </c>
      <c r="CN102" s="12">
        <f t="shared" si="824"/>
        <v>0</v>
      </c>
      <c r="CO102" s="14">
        <f>CN102/17.5</f>
        <v>0</v>
      </c>
      <c r="CR102" s="11" t="s">
        <v>16</v>
      </c>
      <c r="CS102" s="12">
        <f t="shared" si="825"/>
        <v>7.6559999999999997</v>
      </c>
      <c r="CT102" s="12">
        <f t="shared" si="1099"/>
        <v>1.5311999999999999</v>
      </c>
      <c r="CU102" s="12">
        <f t="shared" si="826"/>
        <v>127.651</v>
      </c>
      <c r="CV102" s="12">
        <f t="shared" si="984"/>
        <v>6.3825500000000002</v>
      </c>
      <c r="CW102" s="12">
        <f>CW79+CW49+CW20</f>
        <v>135.41899999999998</v>
      </c>
      <c r="CX102" s="12">
        <f t="shared" si="1100"/>
        <v>4.5139666666666658</v>
      </c>
      <c r="CY102" s="12">
        <f t="shared" si="827"/>
        <v>138.19299999999998</v>
      </c>
      <c r="CZ102" s="12">
        <f>CY102/8</f>
        <v>17.274124999999998</v>
      </c>
      <c r="DA102" s="12">
        <f t="shared" si="828"/>
        <v>48.944000000000003</v>
      </c>
      <c r="DB102" s="12">
        <f>DA102/1.5</f>
        <v>32.629333333333335</v>
      </c>
      <c r="DC102" s="12">
        <f t="shared" si="829"/>
        <v>19.004000000000001</v>
      </c>
      <c r="DD102" s="14">
        <f>DC102/17.5</f>
        <v>1.0859428571428573</v>
      </c>
      <c r="DG102" s="11" t="s">
        <v>16</v>
      </c>
      <c r="DH102" s="12">
        <f t="shared" si="830"/>
        <v>0</v>
      </c>
      <c r="DI102" s="12">
        <f t="shared" si="1101"/>
        <v>0</v>
      </c>
      <c r="DJ102" s="12">
        <f t="shared" si="831"/>
        <v>0</v>
      </c>
      <c r="DK102" s="12">
        <f t="shared" si="985"/>
        <v>0</v>
      </c>
      <c r="DL102" s="12">
        <f>DL79+DL49+DL20</f>
        <v>0</v>
      </c>
      <c r="DM102" s="12">
        <f t="shared" si="1102"/>
        <v>0</v>
      </c>
      <c r="DN102" s="12">
        <f t="shared" si="832"/>
        <v>0</v>
      </c>
      <c r="DO102" s="12">
        <f>DN102/8</f>
        <v>0</v>
      </c>
      <c r="DP102" s="12">
        <f t="shared" si="833"/>
        <v>40.352000000000004</v>
      </c>
      <c r="DQ102" s="12">
        <f>DP102/1.5</f>
        <v>26.901333333333337</v>
      </c>
      <c r="DR102" s="12">
        <f t="shared" si="834"/>
        <v>38.235500000000002</v>
      </c>
      <c r="DS102" s="14">
        <f>DR102/17.5</f>
        <v>2.1848857142857145</v>
      </c>
      <c r="DV102" s="11" t="s">
        <v>16</v>
      </c>
      <c r="DW102" s="12">
        <f t="shared" si="835"/>
        <v>46.212000000000003</v>
      </c>
      <c r="DX102" s="12">
        <f t="shared" si="1103"/>
        <v>9.2423999999999999</v>
      </c>
      <c r="DY102" s="12">
        <f t="shared" si="836"/>
        <v>6.4710000000000001</v>
      </c>
      <c r="DZ102" s="12">
        <f t="shared" si="986"/>
        <v>0.32355</v>
      </c>
      <c r="EA102" s="12">
        <f>EA79+EA49+EA20</f>
        <v>6.4710000000000001</v>
      </c>
      <c r="EB102" s="12">
        <f t="shared" si="1104"/>
        <v>0.2157</v>
      </c>
      <c r="EC102" s="12">
        <f t="shared" si="837"/>
        <v>10.215</v>
      </c>
      <c r="ED102" s="12">
        <f>EC102/8</f>
        <v>1.276875</v>
      </c>
      <c r="EE102" s="12">
        <f t="shared" si="838"/>
        <v>46.127000000000002</v>
      </c>
      <c r="EF102" s="12">
        <f>EE102/1.5</f>
        <v>30.751333333333335</v>
      </c>
      <c r="EG102" s="12">
        <f t="shared" si="839"/>
        <v>16.355</v>
      </c>
      <c r="EH102" s="14">
        <f>EG102/17.5</f>
        <v>0.93457142857142861</v>
      </c>
      <c r="EK102" s="11" t="s">
        <v>16</v>
      </c>
      <c r="EL102" s="12">
        <f t="shared" si="840"/>
        <v>1.3</v>
      </c>
      <c r="EM102" s="12">
        <f t="shared" si="1105"/>
        <v>0.26</v>
      </c>
      <c r="EN102" s="12">
        <f t="shared" si="841"/>
        <v>32.094999999999999</v>
      </c>
      <c r="EO102" s="12">
        <f t="shared" si="987"/>
        <v>1.6047499999999999</v>
      </c>
      <c r="EP102" s="12">
        <f>EP79+EP49+EP20</f>
        <v>32.259</v>
      </c>
      <c r="EQ102" s="12">
        <f t="shared" si="1106"/>
        <v>1.0752999999999999</v>
      </c>
      <c r="ER102" s="12">
        <f t="shared" si="842"/>
        <v>32.094999999999999</v>
      </c>
      <c r="ES102" s="12">
        <f>ER102/8</f>
        <v>4.0118749999999999</v>
      </c>
      <c r="ET102" s="12">
        <f t="shared" si="843"/>
        <v>27.007999999999999</v>
      </c>
      <c r="EU102" s="12">
        <f>ET102/1.5</f>
        <v>18.005333333333333</v>
      </c>
      <c r="EV102" s="12">
        <f t="shared" si="844"/>
        <v>69.728999999999999</v>
      </c>
      <c r="EW102" s="14">
        <f>EV102/17.5</f>
        <v>3.9845142857142855</v>
      </c>
      <c r="EZ102" s="11" t="s">
        <v>16</v>
      </c>
      <c r="FA102" s="12">
        <f t="shared" si="845"/>
        <v>0</v>
      </c>
      <c r="FB102" s="12">
        <f t="shared" si="1107"/>
        <v>0</v>
      </c>
      <c r="FC102" s="12">
        <f t="shared" si="846"/>
        <v>0</v>
      </c>
      <c r="FD102" s="12">
        <f t="shared" si="988"/>
        <v>0</v>
      </c>
      <c r="FE102" s="12">
        <f>FE79+FE49+FE20</f>
        <v>0</v>
      </c>
      <c r="FF102" s="12">
        <f t="shared" si="1108"/>
        <v>0</v>
      </c>
      <c r="FG102" s="12">
        <f t="shared" si="847"/>
        <v>0</v>
      </c>
      <c r="FH102" s="12">
        <f>FG102/8</f>
        <v>0</v>
      </c>
      <c r="FI102" s="12">
        <f t="shared" si="848"/>
        <v>0</v>
      </c>
      <c r="FJ102" s="12">
        <f>FI102/1.5</f>
        <v>0</v>
      </c>
      <c r="FK102" s="12">
        <f t="shared" si="849"/>
        <v>0</v>
      </c>
      <c r="FL102" s="14">
        <f>FK102/17.5</f>
        <v>0</v>
      </c>
      <c r="FO102" s="11" t="s">
        <v>16</v>
      </c>
      <c r="FP102" s="12">
        <f t="shared" si="850"/>
        <v>0</v>
      </c>
      <c r="FQ102" s="12">
        <f t="shared" si="1109"/>
        <v>0</v>
      </c>
      <c r="FR102" s="12">
        <f t="shared" si="851"/>
        <v>0</v>
      </c>
      <c r="FS102" s="12">
        <f t="shared" si="989"/>
        <v>0</v>
      </c>
      <c r="FT102" s="12">
        <f>FT79+FT49+FT20</f>
        <v>0</v>
      </c>
      <c r="FU102" s="12">
        <f t="shared" si="1110"/>
        <v>0</v>
      </c>
      <c r="FV102" s="12">
        <f t="shared" si="852"/>
        <v>0</v>
      </c>
      <c r="FW102" s="12">
        <f>FV102/8</f>
        <v>0</v>
      </c>
      <c r="FX102" s="12">
        <f t="shared" si="853"/>
        <v>0</v>
      </c>
      <c r="FY102" s="12">
        <f>FX102/1.5</f>
        <v>0</v>
      </c>
      <c r="FZ102" s="12">
        <f t="shared" si="854"/>
        <v>0</v>
      </c>
      <c r="GA102" s="14">
        <f>FZ102/17.5</f>
        <v>0</v>
      </c>
      <c r="GD102" s="11" t="s">
        <v>16</v>
      </c>
      <c r="GE102" s="12">
        <f t="shared" si="855"/>
        <v>47.512</v>
      </c>
      <c r="GF102" s="12">
        <f t="shared" si="1111"/>
        <v>9.5023999999999997</v>
      </c>
      <c r="GG102" s="12">
        <f t="shared" si="856"/>
        <v>38.566000000000003</v>
      </c>
      <c r="GH102" s="12">
        <f t="shared" si="990"/>
        <v>1.9283000000000001</v>
      </c>
      <c r="GI102" s="12">
        <f>GI79+GI49+GI20</f>
        <v>38.730000000000004</v>
      </c>
      <c r="GJ102" s="12">
        <f t="shared" si="1112"/>
        <v>1.2910000000000001</v>
      </c>
      <c r="GK102" s="12">
        <f t="shared" si="857"/>
        <v>42.31</v>
      </c>
      <c r="GL102" s="12">
        <f>GK102/8</f>
        <v>5.2887500000000003</v>
      </c>
      <c r="GM102" s="12">
        <f t="shared" si="858"/>
        <v>113.48699999999999</v>
      </c>
      <c r="GN102" s="12">
        <f>GM102/1.5</f>
        <v>75.658000000000001</v>
      </c>
      <c r="GO102" s="12">
        <f t="shared" si="859"/>
        <v>124.31949999999999</v>
      </c>
      <c r="GP102" s="14">
        <f>GO102/17.5</f>
        <v>7.1039714285714277</v>
      </c>
      <c r="GT102" s="11" t="s">
        <v>16</v>
      </c>
      <c r="GU102" s="12">
        <f t="shared" si="860"/>
        <v>55.167999999999999</v>
      </c>
      <c r="GV102" s="12">
        <f t="shared" si="1113"/>
        <v>11.0336</v>
      </c>
      <c r="GW102" s="12">
        <f t="shared" si="861"/>
        <v>166.21699999999998</v>
      </c>
      <c r="GX102" s="12">
        <f t="shared" si="991"/>
        <v>8.3108499999999985</v>
      </c>
      <c r="GY102" s="12">
        <f>GY79+GY49+GY20</f>
        <v>174.149</v>
      </c>
      <c r="GZ102" s="12">
        <f t="shared" si="1114"/>
        <v>5.8049666666666671</v>
      </c>
      <c r="HA102" s="12">
        <f t="shared" si="862"/>
        <v>180.50299999999999</v>
      </c>
      <c r="HB102" s="12">
        <f>HA102/8</f>
        <v>22.562874999999998</v>
      </c>
      <c r="HC102" s="12">
        <f t="shared" si="863"/>
        <v>162.43100000000001</v>
      </c>
      <c r="HD102" s="12">
        <f>HC102/1.5</f>
        <v>108.28733333333334</v>
      </c>
      <c r="HE102" s="12">
        <f t="shared" si="864"/>
        <v>143.3235</v>
      </c>
      <c r="HF102" s="14">
        <f>HE102/17.5</f>
        <v>8.1899142857142859</v>
      </c>
      <c r="HI102" s="11" t="s">
        <v>16</v>
      </c>
      <c r="HJ102" s="12">
        <f t="shared" si="865"/>
        <v>91.037000000000006</v>
      </c>
      <c r="HK102" s="12">
        <f t="shared" si="1115"/>
        <v>18.2074</v>
      </c>
      <c r="HL102" s="12">
        <f t="shared" si="866"/>
        <v>118.87950000000001</v>
      </c>
      <c r="HM102" s="12">
        <f t="shared" si="992"/>
        <v>5.943975</v>
      </c>
      <c r="HN102" s="12">
        <f>HN79+HN49+HN20</f>
        <v>39.6265</v>
      </c>
      <c r="HO102" s="12">
        <f t="shared" si="1116"/>
        <v>1.3208833333333334</v>
      </c>
      <c r="HP102" s="12">
        <f t="shared" si="867"/>
        <v>0</v>
      </c>
      <c r="HQ102" s="12">
        <f>HP102/8</f>
        <v>0</v>
      </c>
      <c r="HR102" s="12">
        <f t="shared" si="868"/>
        <v>15.302</v>
      </c>
      <c r="HS102" s="12">
        <f>HR102/1.5</f>
        <v>10.201333333333332</v>
      </c>
      <c r="HT102" s="12">
        <f t="shared" si="869"/>
        <v>15.302</v>
      </c>
      <c r="HU102" s="14">
        <f>HT102/17.5</f>
        <v>0.87439999999999996</v>
      </c>
      <c r="HY102" s="11" t="s">
        <v>16</v>
      </c>
      <c r="HZ102" s="12">
        <f t="shared" si="870"/>
        <v>0</v>
      </c>
      <c r="IA102" s="12">
        <f t="shared" si="1117"/>
        <v>0</v>
      </c>
      <c r="IB102" s="12">
        <f t="shared" si="871"/>
        <v>52.924000000000007</v>
      </c>
      <c r="IC102" s="12">
        <f t="shared" si="993"/>
        <v>2.6462000000000003</v>
      </c>
      <c r="ID102" s="12">
        <f>ID79+ID49+ID20</f>
        <v>52.924000000000007</v>
      </c>
      <c r="IE102" s="12">
        <f t="shared" si="1118"/>
        <v>1.7641333333333336</v>
      </c>
      <c r="IF102" s="12">
        <f t="shared" si="872"/>
        <v>132.17699999999999</v>
      </c>
      <c r="IG102" s="12">
        <f>IF102/8</f>
        <v>16.522124999999999</v>
      </c>
      <c r="IH102" s="12">
        <f t="shared" si="873"/>
        <v>0</v>
      </c>
      <c r="II102" s="12">
        <f>IH102/1.5</f>
        <v>0</v>
      </c>
      <c r="IJ102" s="12">
        <f t="shared" si="874"/>
        <v>0</v>
      </c>
      <c r="IK102" s="14">
        <f>IJ102/17.5</f>
        <v>0</v>
      </c>
      <c r="IO102" s="11" t="s">
        <v>16</v>
      </c>
      <c r="IP102" s="12">
        <f t="shared" si="875"/>
        <v>0</v>
      </c>
      <c r="IQ102" s="12">
        <f t="shared" si="1119"/>
        <v>0</v>
      </c>
      <c r="IR102" s="12">
        <f t="shared" si="876"/>
        <v>29.006</v>
      </c>
      <c r="IS102" s="12">
        <f t="shared" si="994"/>
        <v>1.4502999999999999</v>
      </c>
      <c r="IT102" s="12">
        <f>IT79+IT49+IT20</f>
        <v>29.006</v>
      </c>
      <c r="IU102" s="12">
        <f t="shared" si="1120"/>
        <v>0.96686666666666665</v>
      </c>
      <c r="IV102" s="12">
        <f t="shared" si="877"/>
        <v>29.006</v>
      </c>
      <c r="IW102" s="12">
        <f>IV102/8</f>
        <v>3.62575</v>
      </c>
      <c r="IX102" s="12">
        <f t="shared" si="878"/>
        <v>114.55099999999999</v>
      </c>
      <c r="IY102" s="12">
        <f>IX102/1.5</f>
        <v>76.36733333333332</v>
      </c>
      <c r="IZ102" s="12">
        <f t="shared" si="879"/>
        <v>112.074</v>
      </c>
      <c r="JA102" s="14">
        <f>IZ102/17.5</f>
        <v>6.4042285714285709</v>
      </c>
      <c r="JE102" s="11" t="s">
        <v>16</v>
      </c>
      <c r="JF102" s="12">
        <f t="shared" si="880"/>
        <v>0</v>
      </c>
      <c r="JG102" s="12">
        <f t="shared" si="1121"/>
        <v>0</v>
      </c>
      <c r="JH102" s="12">
        <f t="shared" si="881"/>
        <v>0</v>
      </c>
      <c r="JI102" s="12">
        <f t="shared" si="995"/>
        <v>0</v>
      </c>
      <c r="JJ102" s="12">
        <f>JJ79+JJ49+JJ20</f>
        <v>0</v>
      </c>
      <c r="JK102" s="12">
        <f t="shared" si="1122"/>
        <v>0</v>
      </c>
      <c r="JL102" s="12">
        <f t="shared" si="882"/>
        <v>0</v>
      </c>
      <c r="JM102" s="12">
        <f>JL102/8</f>
        <v>0</v>
      </c>
      <c r="JN102" s="12">
        <f t="shared" si="883"/>
        <v>43.02</v>
      </c>
      <c r="JO102" s="12">
        <f>JN102/1.5</f>
        <v>28.680000000000003</v>
      </c>
      <c r="JP102" s="12">
        <f t="shared" si="884"/>
        <v>49.119</v>
      </c>
      <c r="JQ102" s="14">
        <f>JP102/17.5</f>
        <v>2.8068</v>
      </c>
      <c r="JT102" s="11" t="s">
        <v>16</v>
      </c>
      <c r="JU102" s="12">
        <f t="shared" si="885"/>
        <v>0</v>
      </c>
      <c r="JV102" s="12">
        <f t="shared" si="1123"/>
        <v>0</v>
      </c>
      <c r="JW102" s="12">
        <f t="shared" si="886"/>
        <v>0</v>
      </c>
      <c r="JX102" s="12">
        <f t="shared" si="996"/>
        <v>0</v>
      </c>
      <c r="JY102" s="12">
        <f>JY79+JY49+JY20</f>
        <v>0</v>
      </c>
      <c r="JZ102" s="12">
        <f t="shared" si="1124"/>
        <v>0</v>
      </c>
      <c r="KA102" s="12">
        <f t="shared" si="887"/>
        <v>0</v>
      </c>
      <c r="KB102" s="12">
        <f>KA102/8</f>
        <v>0</v>
      </c>
      <c r="KC102" s="12">
        <f t="shared" si="888"/>
        <v>0</v>
      </c>
      <c r="KD102" s="12">
        <f>KC102/1.5</f>
        <v>0</v>
      </c>
      <c r="KE102" s="12">
        <f t="shared" si="889"/>
        <v>0</v>
      </c>
      <c r="KF102" s="14">
        <f>KE102/17.5</f>
        <v>0</v>
      </c>
      <c r="KI102" s="11" t="s">
        <v>16</v>
      </c>
      <c r="KJ102" s="12">
        <f t="shared" si="890"/>
        <v>0</v>
      </c>
      <c r="KK102" s="12">
        <f t="shared" si="1125"/>
        <v>0</v>
      </c>
      <c r="KL102" s="12">
        <f t="shared" si="891"/>
        <v>0</v>
      </c>
      <c r="KM102" s="12">
        <f t="shared" si="997"/>
        <v>0</v>
      </c>
      <c r="KN102" s="12">
        <f>KN79+KN49+KN20</f>
        <v>0</v>
      </c>
      <c r="KO102" s="12">
        <f t="shared" si="1126"/>
        <v>0</v>
      </c>
      <c r="KP102" s="12">
        <f t="shared" si="892"/>
        <v>0</v>
      </c>
      <c r="KQ102" s="12">
        <f>KP102/8</f>
        <v>0</v>
      </c>
      <c r="KR102" s="12">
        <f t="shared" si="893"/>
        <v>0</v>
      </c>
      <c r="KS102" s="12">
        <f>KR102/1.5</f>
        <v>0</v>
      </c>
      <c r="KT102" s="12">
        <f t="shared" si="894"/>
        <v>0</v>
      </c>
      <c r="KU102" s="14">
        <f>KT102/17.5</f>
        <v>0</v>
      </c>
      <c r="KX102" s="11" t="s">
        <v>16</v>
      </c>
      <c r="KY102" s="12">
        <f t="shared" si="952"/>
        <v>91.037000000000006</v>
      </c>
      <c r="KZ102" s="12">
        <f t="shared" si="1127"/>
        <v>18.2074</v>
      </c>
      <c r="LA102" s="12">
        <f t="shared" si="895"/>
        <v>200.80950000000001</v>
      </c>
      <c r="LB102" s="12">
        <f t="shared" si="998"/>
        <v>10.040475000000001</v>
      </c>
      <c r="LC102" s="12">
        <f>LC79+LC49+LC20</f>
        <v>121.55650000000001</v>
      </c>
      <c r="LD102" s="12">
        <f t="shared" si="1128"/>
        <v>4.0518833333333335</v>
      </c>
      <c r="LE102" s="12">
        <f t="shared" si="896"/>
        <v>161.18299999999999</v>
      </c>
      <c r="LF102" s="12">
        <f>LE102/8</f>
        <v>20.147874999999999</v>
      </c>
      <c r="LG102" s="12">
        <f t="shared" si="897"/>
        <v>172.87299999999999</v>
      </c>
      <c r="LH102" s="12">
        <f>LG102/1.5</f>
        <v>115.24866666666667</v>
      </c>
      <c r="LI102" s="12">
        <f t="shared" si="898"/>
        <v>176.495</v>
      </c>
      <c r="LJ102" s="14">
        <f>LI102/17.5</f>
        <v>10.085428571428572</v>
      </c>
      <c r="LN102" s="11" t="s">
        <v>16</v>
      </c>
      <c r="LO102" s="12">
        <f t="shared" si="953"/>
        <v>146.20500000000001</v>
      </c>
      <c r="LP102" s="12">
        <f t="shared" si="1129"/>
        <v>29.241000000000003</v>
      </c>
      <c r="LQ102" s="12">
        <f t="shared" si="899"/>
        <v>367.0265</v>
      </c>
      <c r="LR102" s="12">
        <f t="shared" si="999"/>
        <v>18.351324999999999</v>
      </c>
      <c r="LS102" s="12">
        <f>LS79+LS49+LS20</f>
        <v>295.70549999999997</v>
      </c>
      <c r="LT102" s="12">
        <f t="shared" si="1130"/>
        <v>9.8568499999999997</v>
      </c>
      <c r="LU102" s="12">
        <f t="shared" si="900"/>
        <v>341.68600000000004</v>
      </c>
      <c r="LV102" s="12">
        <f>LU102/8</f>
        <v>42.710750000000004</v>
      </c>
      <c r="LW102" s="12">
        <f t="shared" si="901"/>
        <v>335.30399999999997</v>
      </c>
      <c r="LX102" s="12">
        <f>LW102/1.5</f>
        <v>223.53599999999997</v>
      </c>
      <c r="LY102" s="12">
        <f t="shared" si="902"/>
        <v>319.81849999999997</v>
      </c>
      <c r="LZ102" s="14">
        <f>LY102/17.5</f>
        <v>18.275342857142856</v>
      </c>
      <c r="MC102" s="11" t="s">
        <v>16</v>
      </c>
      <c r="MD102" s="12">
        <f t="shared" si="954"/>
        <v>0</v>
      </c>
      <c r="ME102" s="12">
        <f t="shared" si="1131"/>
        <v>0</v>
      </c>
      <c r="MF102" s="12">
        <f t="shared" si="903"/>
        <v>8.85</v>
      </c>
      <c r="MG102" s="12">
        <f t="shared" si="1000"/>
        <v>0.4425</v>
      </c>
      <c r="MH102" s="12">
        <f>MH79+MH49+MH20</f>
        <v>8.85</v>
      </c>
      <c r="MI102" s="12">
        <f t="shared" si="1132"/>
        <v>0.29499999999999998</v>
      </c>
      <c r="MJ102" s="12">
        <f t="shared" si="904"/>
        <v>0</v>
      </c>
      <c r="MK102" s="12">
        <f>MJ102/8</f>
        <v>0</v>
      </c>
      <c r="ML102" s="12">
        <f t="shared" si="905"/>
        <v>0.59</v>
      </c>
      <c r="MM102" s="12">
        <f>ML102/1.5</f>
        <v>0.39333333333333331</v>
      </c>
      <c r="MN102" s="12">
        <f t="shared" si="906"/>
        <v>0</v>
      </c>
      <c r="MO102" s="14">
        <f>MN102/17.5</f>
        <v>0</v>
      </c>
      <c r="MS102" s="11" t="s">
        <v>16</v>
      </c>
      <c r="MT102" s="12">
        <f t="shared" si="907"/>
        <v>12.132999999999999</v>
      </c>
      <c r="MU102" s="12">
        <f t="shared" si="1133"/>
        <v>2.4265999999999996</v>
      </c>
      <c r="MV102" s="12">
        <f t="shared" si="908"/>
        <v>12.131</v>
      </c>
      <c r="MW102" s="12">
        <f t="shared" si="1001"/>
        <v>0.60655000000000003</v>
      </c>
      <c r="MX102" s="12">
        <f>MX79+MX49+MX20</f>
        <v>0</v>
      </c>
      <c r="MY102" s="12">
        <f t="shared" si="1134"/>
        <v>0</v>
      </c>
      <c r="MZ102" s="12">
        <f t="shared" si="909"/>
        <v>8.85</v>
      </c>
      <c r="NA102" s="12">
        <f>MZ102/8</f>
        <v>1.10625</v>
      </c>
      <c r="NB102" s="12">
        <f t="shared" si="910"/>
        <v>10.862</v>
      </c>
      <c r="NC102" s="12">
        <f>NB102/1.5</f>
        <v>7.2413333333333334</v>
      </c>
      <c r="ND102" s="12">
        <f t="shared" si="911"/>
        <v>10.18</v>
      </c>
      <c r="NE102" s="14">
        <f>ND102/17.5</f>
        <v>0.58171428571428574</v>
      </c>
      <c r="NI102" s="11" t="s">
        <v>16</v>
      </c>
      <c r="NJ102" s="12">
        <f t="shared" si="912"/>
        <v>0</v>
      </c>
      <c r="NK102" s="12">
        <f t="shared" si="1135"/>
        <v>0</v>
      </c>
      <c r="NL102" s="12">
        <f t="shared" si="913"/>
        <v>0</v>
      </c>
      <c r="NM102" s="12">
        <f t="shared" si="1002"/>
        <v>0</v>
      </c>
      <c r="NN102" s="12">
        <f>NN79+NN49+NN20</f>
        <v>0</v>
      </c>
      <c r="NO102" s="12">
        <f t="shared" si="1136"/>
        <v>0</v>
      </c>
      <c r="NP102" s="12">
        <f t="shared" si="914"/>
        <v>12.132999999999999</v>
      </c>
      <c r="NQ102" s="12">
        <f>NP102/8</f>
        <v>1.5166249999999999</v>
      </c>
      <c r="NR102" s="12">
        <f t="shared" si="915"/>
        <v>2.0960000000000001</v>
      </c>
      <c r="NS102" s="12">
        <f>NR102/1.5</f>
        <v>1.3973333333333333</v>
      </c>
      <c r="NT102" s="12">
        <f t="shared" si="916"/>
        <v>12.131</v>
      </c>
      <c r="NU102" s="14">
        <f>NT102/17.5</f>
        <v>0.69320000000000004</v>
      </c>
      <c r="NY102" s="11" t="s">
        <v>16</v>
      </c>
      <c r="NZ102" s="12">
        <f t="shared" si="917"/>
        <v>0</v>
      </c>
      <c r="OA102" s="12">
        <f t="shared" si="1137"/>
        <v>0</v>
      </c>
      <c r="OB102" s="12">
        <f t="shared" si="918"/>
        <v>0</v>
      </c>
      <c r="OC102" s="12">
        <f t="shared" si="1003"/>
        <v>0</v>
      </c>
      <c r="OD102" s="12">
        <f>OD79+OD49+OD20</f>
        <v>0</v>
      </c>
      <c r="OE102" s="12">
        <f t="shared" si="1138"/>
        <v>0</v>
      </c>
      <c r="OF102" s="12">
        <f t="shared" si="919"/>
        <v>0</v>
      </c>
      <c r="OG102" s="12">
        <f>OF102/8</f>
        <v>0</v>
      </c>
      <c r="OH102" s="12">
        <f t="shared" si="920"/>
        <v>0</v>
      </c>
      <c r="OI102" s="12">
        <f>OH102/1.5</f>
        <v>0</v>
      </c>
      <c r="OJ102" s="12">
        <f t="shared" si="921"/>
        <v>0</v>
      </c>
      <c r="OK102" s="14">
        <f>OJ102/17.5</f>
        <v>0</v>
      </c>
      <c r="ON102" s="11" t="s">
        <v>16</v>
      </c>
      <c r="OO102" s="12">
        <f t="shared" si="922"/>
        <v>16.18</v>
      </c>
      <c r="OP102" s="12">
        <f t="shared" si="1139"/>
        <v>3.2359999999999998</v>
      </c>
      <c r="OQ102" s="12">
        <f t="shared" si="923"/>
        <v>41.286000000000001</v>
      </c>
      <c r="OR102" s="12">
        <f t="shared" si="1004"/>
        <v>2.0643000000000002</v>
      </c>
      <c r="OS102" s="12">
        <f>OS79+OS49+OS20</f>
        <v>41.286000000000001</v>
      </c>
      <c r="OT102" s="12">
        <f t="shared" si="1140"/>
        <v>1.3762000000000001</v>
      </c>
      <c r="OU102" s="12">
        <f t="shared" si="924"/>
        <v>41.286000000000001</v>
      </c>
      <c r="OV102" s="12">
        <f>OU102/8</f>
        <v>5.1607500000000002</v>
      </c>
      <c r="OW102" s="12">
        <f t="shared" si="925"/>
        <v>25.106000000000002</v>
      </c>
      <c r="OX102" s="12">
        <f>OW102/1.5</f>
        <v>16.737333333333336</v>
      </c>
      <c r="OY102" s="12">
        <f t="shared" si="926"/>
        <v>0</v>
      </c>
      <c r="OZ102" s="14">
        <f>OY102/17.5</f>
        <v>0</v>
      </c>
      <c r="PE102" s="11" t="s">
        <v>16</v>
      </c>
      <c r="PF102" s="12">
        <f t="shared" si="955"/>
        <v>28.312999999999999</v>
      </c>
      <c r="PG102" s="12">
        <f t="shared" si="1141"/>
        <v>5.6625999999999994</v>
      </c>
      <c r="PH102" s="12">
        <f t="shared" ref="PH102" si="1167">PH79+PH49+PH20</f>
        <v>62.267000000000003</v>
      </c>
      <c r="PI102" s="12">
        <f t="shared" si="1006"/>
        <v>3.1133500000000001</v>
      </c>
      <c r="PJ102" s="12">
        <f t="shared" ref="PJ102" si="1168">PJ79+PJ49+PJ20</f>
        <v>50.136000000000003</v>
      </c>
      <c r="PK102" s="12">
        <f t="shared" si="1144"/>
        <v>1.6712</v>
      </c>
      <c r="PL102" s="12">
        <f t="shared" ref="PL102" si="1169">PL79+PL49+PL20</f>
        <v>62.269000000000005</v>
      </c>
      <c r="PM102" s="12">
        <f>PL102/8</f>
        <v>7.7836250000000007</v>
      </c>
      <c r="PN102" s="12">
        <f t="shared" ref="PN102" si="1170">PN79+PN49+PN20</f>
        <v>38.654000000000003</v>
      </c>
      <c r="PO102" s="12">
        <f>PN102/1.5</f>
        <v>25.769333333333336</v>
      </c>
      <c r="PP102" s="12">
        <f t="shared" ref="PP102" si="1171">PP79+PP49+PP20</f>
        <v>22.311</v>
      </c>
      <c r="PQ102" s="14">
        <f>PP102/17.5</f>
        <v>1.2749142857142857</v>
      </c>
      <c r="PT102" s="11" t="s">
        <v>16</v>
      </c>
      <c r="PU102" s="12">
        <f t="shared" si="961"/>
        <v>174.51800000000003</v>
      </c>
      <c r="PV102" s="12">
        <f>PU102/4.5</f>
        <v>38.781777777777783</v>
      </c>
      <c r="PW102" s="12">
        <f t="shared" ref="PW102" si="1172">PW79+PW49+PW20</f>
        <v>429.29349999999999</v>
      </c>
      <c r="PX102" s="12">
        <f t="shared" si="1012"/>
        <v>21.464675</v>
      </c>
      <c r="PY102" s="12">
        <f t="shared" ref="PY102" si="1173">PY79+PY49+PY20</f>
        <v>345.8415</v>
      </c>
      <c r="PZ102" s="12">
        <f t="shared" si="1150"/>
        <v>11.52805</v>
      </c>
      <c r="QA102" s="12">
        <f t="shared" ref="QA102" si="1174">QA79+QA49+QA20</f>
        <v>403.95500000000004</v>
      </c>
      <c r="QB102" s="12">
        <f>QA102/8</f>
        <v>50.494375000000005</v>
      </c>
      <c r="QC102" s="12">
        <f t="shared" ref="QC102" si="1175">QC79+QC49+QC20</f>
        <v>373.95799999999997</v>
      </c>
      <c r="QD102" s="12">
        <f>QC102/1.5</f>
        <v>249.30533333333332</v>
      </c>
      <c r="QE102" s="12">
        <f t="shared" ref="QE102" si="1176">QE79+QE49+QE20</f>
        <v>342.12950000000001</v>
      </c>
      <c r="QF102" s="14">
        <f>QE102/17.5</f>
        <v>19.550257142857145</v>
      </c>
      <c r="QI102" s="11" t="s">
        <v>16</v>
      </c>
      <c r="QJ102" s="12">
        <f t="shared" si="927"/>
        <v>17.251000000000001</v>
      </c>
      <c r="QK102" s="12">
        <f t="shared" si="1154"/>
        <v>3.4502000000000002</v>
      </c>
      <c r="QL102" s="12">
        <f t="shared" si="928"/>
        <v>24.286000000000001</v>
      </c>
      <c r="QM102" s="12">
        <f t="shared" si="1017"/>
        <v>1.2143000000000002</v>
      </c>
      <c r="QN102" s="12">
        <f>QN79+QN49+QN20</f>
        <v>24.286000000000001</v>
      </c>
      <c r="QO102" s="12">
        <f t="shared" si="1155"/>
        <v>0.80953333333333333</v>
      </c>
      <c r="QP102" s="12">
        <f t="shared" si="929"/>
        <v>17.251000000000001</v>
      </c>
      <c r="QQ102" s="12">
        <f>QP102/8</f>
        <v>2.1563750000000002</v>
      </c>
      <c r="QR102" s="12">
        <f t="shared" si="930"/>
        <v>17.251000000000001</v>
      </c>
      <c r="QS102" s="12">
        <f>QR102/1.5</f>
        <v>11.500666666666667</v>
      </c>
      <c r="QT102" s="12">
        <f t="shared" si="931"/>
        <v>23.920500000000001</v>
      </c>
      <c r="QU102" s="14">
        <f>QT102/17.5</f>
        <v>1.3668857142857143</v>
      </c>
      <c r="QX102" s="11" t="s">
        <v>16</v>
      </c>
      <c r="QY102" s="12">
        <f t="shared" si="932"/>
        <v>0</v>
      </c>
      <c r="QZ102" s="12">
        <f t="shared" si="1156"/>
        <v>0</v>
      </c>
      <c r="RA102" s="12">
        <f t="shared" si="933"/>
        <v>37.801000000000002</v>
      </c>
      <c r="RB102" s="12">
        <f t="shared" si="1018"/>
        <v>1.89005</v>
      </c>
      <c r="RC102" s="12">
        <f>RC79+RC49+RC20</f>
        <v>37.801000000000002</v>
      </c>
      <c r="RD102" s="12">
        <f t="shared" si="1157"/>
        <v>1.2600333333333333</v>
      </c>
      <c r="RE102" s="12">
        <f t="shared" si="934"/>
        <v>35.93</v>
      </c>
      <c r="RF102" s="12">
        <f>RE102/8</f>
        <v>4.49125</v>
      </c>
      <c r="RG102" s="12">
        <f t="shared" si="935"/>
        <v>23.215</v>
      </c>
      <c r="RH102" s="12">
        <f>RG102/1.5</f>
        <v>15.476666666666667</v>
      </c>
      <c r="RI102" s="12">
        <f t="shared" si="936"/>
        <v>23.215029999999999</v>
      </c>
      <c r="RJ102" s="14">
        <f>RI102/17.5</f>
        <v>1.3265731428571428</v>
      </c>
      <c r="RM102" s="11" t="s">
        <v>16</v>
      </c>
      <c r="RN102" s="12">
        <f t="shared" si="937"/>
        <v>3.7759999999999998</v>
      </c>
      <c r="RO102" s="12">
        <f t="shared" si="1158"/>
        <v>0.75519999999999998</v>
      </c>
      <c r="RP102" s="12">
        <f t="shared" si="938"/>
        <v>63.667000000000002</v>
      </c>
      <c r="RQ102" s="12">
        <f t="shared" si="1019"/>
        <v>3.1833499999999999</v>
      </c>
      <c r="RR102" s="12">
        <f>RR79+RR49+RR20</f>
        <v>63.671999999999997</v>
      </c>
      <c r="RS102" s="12">
        <f t="shared" si="1159"/>
        <v>2.1223999999999998</v>
      </c>
      <c r="RT102" s="12">
        <f t="shared" si="939"/>
        <v>10.09</v>
      </c>
      <c r="RU102" s="12">
        <f>RT102/8</f>
        <v>1.26125</v>
      </c>
      <c r="RV102" s="12">
        <f t="shared" si="940"/>
        <v>28.901</v>
      </c>
      <c r="RW102" s="12">
        <f>RV102/1.5</f>
        <v>19.267333333333333</v>
      </c>
      <c r="RX102" s="12">
        <f t="shared" si="941"/>
        <v>28.895</v>
      </c>
      <c r="RY102" s="14">
        <f>RX102/17.5</f>
        <v>1.651142857142857</v>
      </c>
      <c r="SB102" s="11" t="s">
        <v>16</v>
      </c>
      <c r="SC102" s="12">
        <f t="shared" si="942"/>
        <v>18.891999999999999</v>
      </c>
      <c r="SD102" s="12">
        <f t="shared" si="1160"/>
        <v>3.7784</v>
      </c>
      <c r="SE102" s="12">
        <f t="shared" si="943"/>
        <v>42.878999999999998</v>
      </c>
      <c r="SF102" s="12">
        <f t="shared" si="1020"/>
        <v>2.1439499999999998</v>
      </c>
      <c r="SG102" s="12">
        <f>SG79+SG49+SG20</f>
        <v>52.878999999999998</v>
      </c>
      <c r="SH102" s="12">
        <f t="shared" si="1161"/>
        <v>1.7626333333333333</v>
      </c>
      <c r="SI102" s="12">
        <f t="shared" si="944"/>
        <v>66.478999999999999</v>
      </c>
      <c r="SJ102" s="12">
        <f>SI102/8</f>
        <v>8.3098749999999999</v>
      </c>
      <c r="SK102" s="12">
        <f t="shared" si="945"/>
        <v>22.192999999999998</v>
      </c>
      <c r="SL102" s="12">
        <f>SK102/1.5</f>
        <v>14.795333333333332</v>
      </c>
      <c r="SM102" s="12">
        <f t="shared" si="946"/>
        <v>8.9060000000000006</v>
      </c>
      <c r="SN102" s="14">
        <f>SM102/17.5</f>
        <v>0.50891428571428576</v>
      </c>
      <c r="SQ102" s="11" t="s">
        <v>16</v>
      </c>
      <c r="SR102" s="12">
        <f t="shared" si="947"/>
        <v>0.35399999999999998</v>
      </c>
      <c r="SS102" s="12">
        <f t="shared" si="1162"/>
        <v>7.0800000000000002E-2</v>
      </c>
      <c r="ST102" s="12">
        <f t="shared" si="948"/>
        <v>27</v>
      </c>
      <c r="SU102" s="12">
        <f t="shared" si="1021"/>
        <v>1.35</v>
      </c>
      <c r="SV102" s="12">
        <f>SV79+SV49+SV20</f>
        <v>0</v>
      </c>
      <c r="SW102" s="12">
        <f t="shared" si="1163"/>
        <v>0</v>
      </c>
      <c r="SX102" s="12">
        <f t="shared" si="949"/>
        <v>32.362000000000002</v>
      </c>
      <c r="SY102" s="12">
        <f>SX102/8</f>
        <v>4.0452500000000002</v>
      </c>
      <c r="SZ102" s="12">
        <f t="shared" si="950"/>
        <v>13.433</v>
      </c>
      <c r="TA102" s="12">
        <f>SZ102/1.5</f>
        <v>8.9553333333333338</v>
      </c>
      <c r="TB102" s="12">
        <f t="shared" si="951"/>
        <v>22.365000000000002</v>
      </c>
      <c r="TC102" s="14">
        <f>TB102/17.5</f>
        <v>1.278</v>
      </c>
      <c r="TH102" s="11" t="s">
        <v>16</v>
      </c>
      <c r="TI102" s="12">
        <f t="shared" si="967"/>
        <v>40.272999999999996</v>
      </c>
      <c r="TJ102" s="12">
        <f t="shared" si="1164"/>
        <v>8.0545999999999989</v>
      </c>
      <c r="TK102" s="12">
        <f t="shared" si="968"/>
        <v>195.63299999999998</v>
      </c>
      <c r="TL102" s="12">
        <f t="shared" si="1022"/>
        <v>9.7816499999999991</v>
      </c>
      <c r="TM102" s="12">
        <f t="shared" si="969"/>
        <v>178.63800000000001</v>
      </c>
      <c r="TN102" s="12">
        <f t="shared" si="1165"/>
        <v>5.9546000000000001</v>
      </c>
      <c r="TO102" s="12">
        <f t="shared" si="970"/>
        <v>162.11200000000002</v>
      </c>
      <c r="TP102" s="12">
        <f>TO102/8</f>
        <v>20.264000000000003</v>
      </c>
      <c r="TQ102" s="12">
        <f t="shared" si="971"/>
        <v>104.99299999999999</v>
      </c>
      <c r="TR102" s="12">
        <f>TQ102/1.5</f>
        <v>69.995333333333335</v>
      </c>
      <c r="TS102" s="12">
        <f t="shared" si="972"/>
        <v>107.30153000000001</v>
      </c>
      <c r="TT102" s="14">
        <f>TS102/17.5</f>
        <v>6.1315160000000004</v>
      </c>
      <c r="TW102" s="11" t="s">
        <v>16</v>
      </c>
      <c r="TX102" s="12">
        <f t="shared" si="973"/>
        <v>214.791</v>
      </c>
      <c r="TY102" s="12">
        <f>TX102/4.5</f>
        <v>47.731333333333332</v>
      </c>
      <c r="TZ102" s="12">
        <f t="shared" si="974"/>
        <v>624.92650000000003</v>
      </c>
      <c r="UA102" s="12">
        <f t="shared" si="1023"/>
        <v>31.246325000000002</v>
      </c>
      <c r="UB102" s="12">
        <f t="shared" si="975"/>
        <v>524.47950000000003</v>
      </c>
      <c r="UC102" s="12">
        <f t="shared" si="1166"/>
        <v>17.48265</v>
      </c>
      <c r="UD102" s="12">
        <f t="shared" si="976"/>
        <v>566.06700000000001</v>
      </c>
      <c r="UE102" s="12">
        <f>UD102/8</f>
        <v>70.758375000000001</v>
      </c>
      <c r="UF102" s="12">
        <f t="shared" si="977"/>
        <v>478.95100000000002</v>
      </c>
      <c r="UG102" s="12">
        <f>UF102/1.5</f>
        <v>319.3006666666667</v>
      </c>
      <c r="UH102" s="12">
        <f t="shared" si="978"/>
        <v>449.43102999999996</v>
      </c>
      <c r="UI102" s="14">
        <f>UH102/17.5</f>
        <v>25.681773142857139</v>
      </c>
    </row>
    <row r="103" spans="18:556" x14ac:dyDescent="0.25">
      <c r="R103" s="11" t="s">
        <v>17</v>
      </c>
      <c r="S103" s="12">
        <f t="shared" si="800"/>
        <v>3.302</v>
      </c>
      <c r="T103" s="12">
        <f>S103/5</f>
        <v>0.66039999999999999</v>
      </c>
      <c r="U103" s="12">
        <f t="shared" si="801"/>
        <v>3.302</v>
      </c>
      <c r="V103" s="12">
        <f t="shared" si="979"/>
        <v>0.1651</v>
      </c>
      <c r="W103" s="12">
        <f>W80+W50+W21</f>
        <v>3.302</v>
      </c>
      <c r="X103" s="12">
        <f t="shared" si="1090"/>
        <v>0.11006666666666667</v>
      </c>
      <c r="Y103" s="12">
        <f t="shared" si="802"/>
        <v>3.302</v>
      </c>
      <c r="Z103" s="12">
        <f>Y103/7</f>
        <v>0.4717142857142857</v>
      </c>
      <c r="AA103" s="12">
        <f t="shared" si="803"/>
        <v>3.302</v>
      </c>
      <c r="AB103" s="12">
        <f>AA103/1.5</f>
        <v>2.2013333333333334</v>
      </c>
      <c r="AC103" s="12">
        <f t="shared" si="804"/>
        <v>19.841999999999999</v>
      </c>
      <c r="AD103" s="14">
        <f>AC103/17.5</f>
        <v>1.1338285714285714</v>
      </c>
      <c r="AH103" s="11" t="s">
        <v>17</v>
      </c>
      <c r="AI103" s="12">
        <f t="shared" si="805"/>
        <v>0</v>
      </c>
      <c r="AJ103" s="12">
        <f>AI103/5</f>
        <v>0</v>
      </c>
      <c r="AK103" s="12">
        <f t="shared" si="806"/>
        <v>11.182</v>
      </c>
      <c r="AL103" s="12">
        <f t="shared" si="980"/>
        <v>0.55910000000000004</v>
      </c>
      <c r="AM103" s="12">
        <f>AM80+AM50+AM21</f>
        <v>11.182</v>
      </c>
      <c r="AN103" s="12">
        <f t="shared" si="1092"/>
        <v>0.37273333333333336</v>
      </c>
      <c r="AO103" s="12">
        <f t="shared" si="807"/>
        <v>0</v>
      </c>
      <c r="AP103" s="12">
        <f>AO103/7</f>
        <v>0</v>
      </c>
      <c r="AQ103" s="12">
        <f t="shared" si="808"/>
        <v>0</v>
      </c>
      <c r="AR103" s="12">
        <f>AQ103/1.5</f>
        <v>0</v>
      </c>
      <c r="AS103" s="12">
        <f t="shared" si="809"/>
        <v>0</v>
      </c>
      <c r="AT103" s="14">
        <f>AS103/17.5</f>
        <v>0</v>
      </c>
      <c r="AX103" s="11" t="s">
        <v>17</v>
      </c>
      <c r="AY103" s="12">
        <f t="shared" si="810"/>
        <v>0</v>
      </c>
      <c r="AZ103" s="12">
        <f>AY103/5</f>
        <v>0</v>
      </c>
      <c r="BA103" s="12">
        <f t="shared" si="811"/>
        <v>0</v>
      </c>
      <c r="BB103" s="12">
        <f t="shared" si="981"/>
        <v>0</v>
      </c>
      <c r="BC103" s="12">
        <f>BC80+BC50+BC21</f>
        <v>0</v>
      </c>
      <c r="BD103" s="12">
        <f t="shared" si="1094"/>
        <v>0</v>
      </c>
      <c r="BE103" s="12">
        <f t="shared" si="812"/>
        <v>0</v>
      </c>
      <c r="BF103" s="12">
        <f>BE103/7</f>
        <v>0</v>
      </c>
      <c r="BG103" s="12">
        <f t="shared" si="813"/>
        <v>0</v>
      </c>
      <c r="BH103" s="12">
        <f>BG103/1.5</f>
        <v>0</v>
      </c>
      <c r="BI103" s="12">
        <f t="shared" si="814"/>
        <v>0</v>
      </c>
      <c r="BJ103" s="14">
        <f>BI103/17.5</f>
        <v>0</v>
      </c>
      <c r="BN103" s="11" t="s">
        <v>17</v>
      </c>
      <c r="BO103" s="12">
        <f t="shared" si="815"/>
        <v>0</v>
      </c>
      <c r="BP103" s="12">
        <f>BO103/5</f>
        <v>0</v>
      </c>
      <c r="BQ103" s="12">
        <f t="shared" si="816"/>
        <v>0</v>
      </c>
      <c r="BR103" s="12">
        <f t="shared" si="982"/>
        <v>0</v>
      </c>
      <c r="BS103" s="12">
        <f>BS80+BS50+BS21</f>
        <v>0</v>
      </c>
      <c r="BT103" s="12">
        <f t="shared" si="1096"/>
        <v>0</v>
      </c>
      <c r="BU103" s="12">
        <f t="shared" si="817"/>
        <v>0</v>
      </c>
      <c r="BV103" s="12">
        <f>BU103/7</f>
        <v>0</v>
      </c>
      <c r="BW103" s="12">
        <f t="shared" si="818"/>
        <v>0</v>
      </c>
      <c r="BX103" s="12">
        <f>BW103/1.5</f>
        <v>0</v>
      </c>
      <c r="BY103" s="12">
        <f t="shared" si="819"/>
        <v>0</v>
      </c>
      <c r="BZ103" s="14">
        <f>BY103/17.5</f>
        <v>0</v>
      </c>
      <c r="CC103" s="11" t="s">
        <v>17</v>
      </c>
      <c r="CD103" s="12">
        <f t="shared" si="820"/>
        <v>0</v>
      </c>
      <c r="CE103" s="12">
        <f>CD103/5</f>
        <v>0</v>
      </c>
      <c r="CF103" s="12">
        <f t="shared" si="821"/>
        <v>0</v>
      </c>
      <c r="CG103" s="12">
        <f t="shared" si="983"/>
        <v>0</v>
      </c>
      <c r="CH103" s="12">
        <f>CH80+CH50+CH21</f>
        <v>0</v>
      </c>
      <c r="CI103" s="12">
        <f t="shared" si="1098"/>
        <v>0</v>
      </c>
      <c r="CJ103" s="12">
        <f t="shared" si="822"/>
        <v>0</v>
      </c>
      <c r="CK103" s="12">
        <f>CJ103/7</f>
        <v>0</v>
      </c>
      <c r="CL103" s="12">
        <f t="shared" si="823"/>
        <v>0</v>
      </c>
      <c r="CM103" s="12">
        <f>CL103/1.5</f>
        <v>0</v>
      </c>
      <c r="CN103" s="12">
        <f t="shared" si="824"/>
        <v>0</v>
      </c>
      <c r="CO103" s="14">
        <f>CN103/17.5</f>
        <v>0</v>
      </c>
      <c r="CR103" s="11" t="s">
        <v>17</v>
      </c>
      <c r="CS103" s="12">
        <f t="shared" si="825"/>
        <v>3.302</v>
      </c>
      <c r="CT103" s="12">
        <f>CS103/5</f>
        <v>0.66039999999999999</v>
      </c>
      <c r="CU103" s="12">
        <f t="shared" si="826"/>
        <v>14.484</v>
      </c>
      <c r="CV103" s="12">
        <f t="shared" si="984"/>
        <v>0.72419999999999995</v>
      </c>
      <c r="CW103" s="12">
        <f>CW80+CW50+CW21</f>
        <v>14.484</v>
      </c>
      <c r="CX103" s="12">
        <f t="shared" si="1100"/>
        <v>0.48280000000000001</v>
      </c>
      <c r="CY103" s="12">
        <f t="shared" si="827"/>
        <v>3.302</v>
      </c>
      <c r="CZ103" s="12">
        <f>CY103/7</f>
        <v>0.4717142857142857</v>
      </c>
      <c r="DA103" s="12">
        <f t="shared" si="828"/>
        <v>3.302</v>
      </c>
      <c r="DB103" s="12">
        <f>DA103/1.5</f>
        <v>2.2013333333333334</v>
      </c>
      <c r="DC103" s="12">
        <f t="shared" si="829"/>
        <v>19.841999999999999</v>
      </c>
      <c r="DD103" s="14">
        <f>DC103/17.5</f>
        <v>1.1338285714285714</v>
      </c>
      <c r="DG103" s="11" t="s">
        <v>17</v>
      </c>
      <c r="DH103" s="12">
        <f t="shared" si="830"/>
        <v>0</v>
      </c>
      <c r="DI103" s="12">
        <f>DH103/5</f>
        <v>0</v>
      </c>
      <c r="DJ103" s="12">
        <f t="shared" si="831"/>
        <v>0</v>
      </c>
      <c r="DK103" s="12">
        <f t="shared" si="985"/>
        <v>0</v>
      </c>
      <c r="DL103" s="12">
        <f>DL80+DL50+DL21</f>
        <v>0</v>
      </c>
      <c r="DM103" s="12">
        <f t="shared" si="1102"/>
        <v>0</v>
      </c>
      <c r="DN103" s="12">
        <f t="shared" si="832"/>
        <v>11.182</v>
      </c>
      <c r="DO103" s="12">
        <f>DN103/7</f>
        <v>1.5974285714285714</v>
      </c>
      <c r="DP103" s="12">
        <f t="shared" si="833"/>
        <v>11.182</v>
      </c>
      <c r="DQ103" s="12">
        <f>DP103/1.5</f>
        <v>7.4546666666666672</v>
      </c>
      <c r="DR103" s="12">
        <f t="shared" si="834"/>
        <v>11.182</v>
      </c>
      <c r="DS103" s="14">
        <f>DR103/17.5</f>
        <v>0.63897142857142863</v>
      </c>
      <c r="DV103" s="11" t="s">
        <v>17</v>
      </c>
      <c r="DW103" s="12">
        <f t="shared" si="835"/>
        <v>0</v>
      </c>
      <c r="DX103" s="12">
        <f>DW103/5</f>
        <v>0</v>
      </c>
      <c r="DY103" s="12">
        <f t="shared" si="836"/>
        <v>24.009999999999998</v>
      </c>
      <c r="DZ103" s="12">
        <f t="shared" si="986"/>
        <v>1.2004999999999999</v>
      </c>
      <c r="EA103" s="12">
        <f>EA80+EA50+EA21</f>
        <v>20.515000000000001</v>
      </c>
      <c r="EB103" s="12">
        <f t="shared" si="1104"/>
        <v>0.6838333333333334</v>
      </c>
      <c r="EC103" s="12">
        <f t="shared" si="837"/>
        <v>23.83</v>
      </c>
      <c r="ED103" s="12">
        <f>EC103/7</f>
        <v>3.4042857142857139</v>
      </c>
      <c r="EE103" s="12">
        <f t="shared" si="838"/>
        <v>0</v>
      </c>
      <c r="EF103" s="12">
        <f>EE103/1.5</f>
        <v>0</v>
      </c>
      <c r="EG103" s="12">
        <f t="shared" si="839"/>
        <v>0</v>
      </c>
      <c r="EH103" s="14">
        <f>EG103/17.5</f>
        <v>0</v>
      </c>
      <c r="EK103" s="11" t="s">
        <v>17</v>
      </c>
      <c r="EL103" s="12">
        <f t="shared" si="840"/>
        <v>0</v>
      </c>
      <c r="EM103" s="12">
        <f>EL103/5</f>
        <v>0</v>
      </c>
      <c r="EN103" s="12">
        <f t="shared" si="841"/>
        <v>26.591999999999999</v>
      </c>
      <c r="EO103" s="12">
        <f t="shared" si="987"/>
        <v>1.3295999999999999</v>
      </c>
      <c r="EP103" s="12">
        <f>EP80+EP50+EP21</f>
        <v>26.591999999999999</v>
      </c>
      <c r="EQ103" s="12">
        <f t="shared" si="1106"/>
        <v>0.88639999999999997</v>
      </c>
      <c r="ER103" s="12">
        <f t="shared" si="842"/>
        <v>0</v>
      </c>
      <c r="ES103" s="12">
        <f>ER103/7</f>
        <v>0</v>
      </c>
      <c r="ET103" s="12">
        <f t="shared" si="843"/>
        <v>23.830000000000002</v>
      </c>
      <c r="EU103" s="12">
        <f>ET103/1.5</f>
        <v>15.886666666666668</v>
      </c>
      <c r="EV103" s="12">
        <f t="shared" si="844"/>
        <v>23.830000000000002</v>
      </c>
      <c r="EW103" s="14">
        <f>EV103/17.5</f>
        <v>1.3617142857142859</v>
      </c>
      <c r="EZ103" s="11" t="s">
        <v>17</v>
      </c>
      <c r="FA103" s="12">
        <f t="shared" si="845"/>
        <v>0</v>
      </c>
      <c r="FB103" s="12">
        <f>FA103/5</f>
        <v>0</v>
      </c>
      <c r="FC103" s="12">
        <f t="shared" si="846"/>
        <v>16.739000000000001</v>
      </c>
      <c r="FD103" s="12">
        <f t="shared" si="988"/>
        <v>0.83695000000000008</v>
      </c>
      <c r="FE103" s="12">
        <f>FE80+FE50+FE21</f>
        <v>16.739000000000001</v>
      </c>
      <c r="FF103" s="12">
        <f t="shared" si="1108"/>
        <v>0.55796666666666672</v>
      </c>
      <c r="FG103" s="12">
        <f t="shared" si="847"/>
        <v>60.07</v>
      </c>
      <c r="FH103" s="12">
        <f>FG103/7</f>
        <v>8.581428571428571</v>
      </c>
      <c r="FI103" s="12">
        <f t="shared" si="848"/>
        <v>18.678000000000001</v>
      </c>
      <c r="FJ103" s="12">
        <f>FI103/1.5</f>
        <v>12.452</v>
      </c>
      <c r="FK103" s="12">
        <f t="shared" si="849"/>
        <v>3.468</v>
      </c>
      <c r="FL103" s="14">
        <f>FK103/17.5</f>
        <v>0.19817142857142858</v>
      </c>
      <c r="FO103" s="11" t="s">
        <v>17</v>
      </c>
      <c r="FP103" s="12">
        <f t="shared" si="850"/>
        <v>0</v>
      </c>
      <c r="FQ103" s="12">
        <f>FP103/5</f>
        <v>0</v>
      </c>
      <c r="FR103" s="12">
        <f t="shared" si="851"/>
        <v>0</v>
      </c>
      <c r="FS103" s="12">
        <f t="shared" si="989"/>
        <v>0</v>
      </c>
      <c r="FT103" s="12">
        <f>FT80+FT50+FT21</f>
        <v>0</v>
      </c>
      <c r="FU103" s="12">
        <f t="shared" si="1110"/>
        <v>0</v>
      </c>
      <c r="FV103" s="12">
        <f t="shared" si="852"/>
        <v>0</v>
      </c>
      <c r="FW103" s="12">
        <f>FV103/7</f>
        <v>0</v>
      </c>
      <c r="FX103" s="12">
        <f t="shared" si="853"/>
        <v>0</v>
      </c>
      <c r="FY103" s="12">
        <f>FX103/1.5</f>
        <v>0</v>
      </c>
      <c r="FZ103" s="12">
        <f t="shared" si="854"/>
        <v>0</v>
      </c>
      <c r="GA103" s="14">
        <f>FZ103/17.5</f>
        <v>0</v>
      </c>
      <c r="GD103" s="11" t="s">
        <v>17</v>
      </c>
      <c r="GE103" s="12">
        <f t="shared" si="855"/>
        <v>0</v>
      </c>
      <c r="GF103" s="12">
        <f>GE103/5</f>
        <v>0</v>
      </c>
      <c r="GG103" s="12">
        <f t="shared" si="856"/>
        <v>67.341000000000008</v>
      </c>
      <c r="GH103" s="12">
        <f t="shared" si="990"/>
        <v>3.3670500000000003</v>
      </c>
      <c r="GI103" s="12">
        <f>GI80+GI50+GI21</f>
        <v>63.846000000000004</v>
      </c>
      <c r="GJ103" s="12">
        <f t="shared" si="1112"/>
        <v>2.1282000000000001</v>
      </c>
      <c r="GK103" s="12">
        <f t="shared" si="857"/>
        <v>95.081999999999994</v>
      </c>
      <c r="GL103" s="12">
        <f>GK103/7</f>
        <v>13.583142857142857</v>
      </c>
      <c r="GM103" s="12">
        <f t="shared" si="858"/>
        <v>53.690000000000012</v>
      </c>
      <c r="GN103" s="12">
        <f>GM103/1.5</f>
        <v>35.793333333333344</v>
      </c>
      <c r="GO103" s="12">
        <f t="shared" si="859"/>
        <v>38.480000000000004</v>
      </c>
      <c r="GP103" s="14">
        <f>GO103/17.5</f>
        <v>2.1988571428571433</v>
      </c>
      <c r="GT103" s="11" t="s">
        <v>17</v>
      </c>
      <c r="GU103" s="12">
        <f t="shared" si="860"/>
        <v>3.302</v>
      </c>
      <c r="GV103" s="12">
        <f>GU103/5</f>
        <v>0.66039999999999999</v>
      </c>
      <c r="GW103" s="12">
        <f t="shared" si="861"/>
        <v>81.825000000000003</v>
      </c>
      <c r="GX103" s="12">
        <f t="shared" si="991"/>
        <v>4.0912500000000005</v>
      </c>
      <c r="GY103" s="12">
        <f>GY80+GY50+GY21</f>
        <v>78.33</v>
      </c>
      <c r="GZ103" s="12">
        <f t="shared" si="1114"/>
        <v>2.6109999999999998</v>
      </c>
      <c r="HA103" s="12">
        <f t="shared" si="862"/>
        <v>98.384000000000015</v>
      </c>
      <c r="HB103" s="12">
        <f>HA103/7</f>
        <v>14.054857142857145</v>
      </c>
      <c r="HC103" s="12">
        <f t="shared" si="863"/>
        <v>56.992000000000004</v>
      </c>
      <c r="HD103" s="12">
        <f>HC103/1.5</f>
        <v>37.994666666666667</v>
      </c>
      <c r="HE103" s="12">
        <f t="shared" si="864"/>
        <v>58.322000000000003</v>
      </c>
      <c r="HF103" s="14">
        <f>HE103/17.5</f>
        <v>3.3326857142857143</v>
      </c>
      <c r="HI103" s="11" t="s">
        <v>17</v>
      </c>
      <c r="HJ103" s="12">
        <f t="shared" si="865"/>
        <v>0</v>
      </c>
      <c r="HK103" s="12">
        <f>HJ103/5</f>
        <v>0</v>
      </c>
      <c r="HL103" s="12">
        <f t="shared" si="866"/>
        <v>0</v>
      </c>
      <c r="HM103" s="12">
        <f t="shared" si="992"/>
        <v>0</v>
      </c>
      <c r="HN103" s="12">
        <f>HN80+HN50+HN21</f>
        <v>0</v>
      </c>
      <c r="HO103" s="12">
        <f t="shared" si="1116"/>
        <v>0</v>
      </c>
      <c r="HP103" s="12">
        <f t="shared" si="867"/>
        <v>0</v>
      </c>
      <c r="HQ103" s="12">
        <f>HP103/7</f>
        <v>0</v>
      </c>
      <c r="HR103" s="12">
        <f t="shared" si="868"/>
        <v>41.392000000000003</v>
      </c>
      <c r="HS103" s="12">
        <f>HR103/1.5</f>
        <v>27.594666666666669</v>
      </c>
      <c r="HT103" s="12">
        <f t="shared" si="869"/>
        <v>34.273000000000003</v>
      </c>
      <c r="HU103" s="14">
        <f>HT103/17.5</f>
        <v>1.9584571428571431</v>
      </c>
      <c r="HY103" s="11" t="s">
        <v>17</v>
      </c>
      <c r="HZ103" s="12">
        <f t="shared" si="870"/>
        <v>0</v>
      </c>
      <c r="IA103" s="12">
        <f>HZ103/5</f>
        <v>0</v>
      </c>
      <c r="IB103" s="12">
        <f t="shared" si="871"/>
        <v>0</v>
      </c>
      <c r="IC103" s="12">
        <f t="shared" si="993"/>
        <v>0</v>
      </c>
      <c r="ID103" s="12">
        <f>ID80+ID50+ID21</f>
        <v>0</v>
      </c>
      <c r="IE103" s="12">
        <f t="shared" si="1118"/>
        <v>0</v>
      </c>
      <c r="IF103" s="12">
        <f t="shared" si="872"/>
        <v>0</v>
      </c>
      <c r="IG103" s="12">
        <f>IF103/7</f>
        <v>0</v>
      </c>
      <c r="IH103" s="12">
        <f t="shared" si="873"/>
        <v>0</v>
      </c>
      <c r="II103" s="12">
        <f>IH103/1.5</f>
        <v>0</v>
      </c>
      <c r="IJ103" s="12">
        <f t="shared" si="874"/>
        <v>0</v>
      </c>
      <c r="IK103" s="14">
        <f>IJ103/17.5</f>
        <v>0</v>
      </c>
      <c r="IO103" s="11" t="s">
        <v>17</v>
      </c>
      <c r="IP103" s="12">
        <f t="shared" si="875"/>
        <v>0</v>
      </c>
      <c r="IQ103" s="12">
        <f>IP103/5</f>
        <v>0</v>
      </c>
      <c r="IR103" s="12">
        <f t="shared" si="876"/>
        <v>0</v>
      </c>
      <c r="IS103" s="12">
        <f t="shared" si="994"/>
        <v>0</v>
      </c>
      <c r="IT103" s="12">
        <f>IT80+IT50+IT21</f>
        <v>0</v>
      </c>
      <c r="IU103" s="12">
        <f t="shared" si="1120"/>
        <v>0</v>
      </c>
      <c r="IV103" s="12">
        <f t="shared" si="877"/>
        <v>0</v>
      </c>
      <c r="IW103" s="12">
        <f>IV103/7</f>
        <v>0</v>
      </c>
      <c r="IX103" s="12">
        <f t="shared" si="878"/>
        <v>0</v>
      </c>
      <c r="IY103" s="12">
        <f>IX103/1.5</f>
        <v>0</v>
      </c>
      <c r="IZ103" s="12">
        <f t="shared" si="879"/>
        <v>0</v>
      </c>
      <c r="JA103" s="14">
        <f>IZ103/17.5</f>
        <v>0</v>
      </c>
      <c r="JE103" s="11" t="s">
        <v>17</v>
      </c>
      <c r="JF103" s="12">
        <f t="shared" si="880"/>
        <v>0</v>
      </c>
      <c r="JG103" s="12">
        <f>JF103/5</f>
        <v>0</v>
      </c>
      <c r="JH103" s="12">
        <f t="shared" si="881"/>
        <v>21.486000000000001</v>
      </c>
      <c r="JI103" s="12">
        <f t="shared" si="995"/>
        <v>1.0743</v>
      </c>
      <c r="JJ103" s="12">
        <f>JJ80+JJ50+JJ21</f>
        <v>21.486000000000001</v>
      </c>
      <c r="JK103" s="12">
        <f t="shared" si="1122"/>
        <v>0.71620000000000006</v>
      </c>
      <c r="JL103" s="12">
        <f t="shared" si="882"/>
        <v>21.486000000000001</v>
      </c>
      <c r="JM103" s="12">
        <f>JL103/7</f>
        <v>3.0694285714285714</v>
      </c>
      <c r="JN103" s="12">
        <f t="shared" si="883"/>
        <v>21.486000000000001</v>
      </c>
      <c r="JO103" s="12">
        <f>JN103/1.5</f>
        <v>14.324</v>
      </c>
      <c r="JP103" s="12">
        <f t="shared" si="884"/>
        <v>15.843</v>
      </c>
      <c r="JQ103" s="14">
        <f>JP103/17.5</f>
        <v>0.90531428571428574</v>
      </c>
      <c r="JT103" s="11" t="s">
        <v>17</v>
      </c>
      <c r="JU103" s="12">
        <f t="shared" si="885"/>
        <v>0</v>
      </c>
      <c r="JV103" s="12">
        <f>JU103/5</f>
        <v>0</v>
      </c>
      <c r="JW103" s="12">
        <f t="shared" si="886"/>
        <v>0</v>
      </c>
      <c r="JX103" s="12">
        <f t="shared" si="996"/>
        <v>0</v>
      </c>
      <c r="JY103" s="12">
        <f>JY80+JY50+JY21</f>
        <v>5.6429999999999998</v>
      </c>
      <c r="JZ103" s="12">
        <f t="shared" si="1124"/>
        <v>0.18809999999999999</v>
      </c>
      <c r="KA103" s="12">
        <f t="shared" si="887"/>
        <v>0</v>
      </c>
      <c r="KB103" s="12">
        <f>KA103/7</f>
        <v>0</v>
      </c>
      <c r="KC103" s="12">
        <f t="shared" si="888"/>
        <v>0</v>
      </c>
      <c r="KD103" s="12">
        <f>KC103/1.5</f>
        <v>0</v>
      </c>
      <c r="KE103" s="12">
        <f t="shared" si="889"/>
        <v>0</v>
      </c>
      <c r="KF103" s="14">
        <f>KE103/17.5</f>
        <v>0</v>
      </c>
      <c r="KI103" s="11" t="s">
        <v>17</v>
      </c>
      <c r="KJ103" s="12">
        <f t="shared" si="890"/>
        <v>0</v>
      </c>
      <c r="KK103" s="12">
        <f>KJ103/5</f>
        <v>0</v>
      </c>
      <c r="KL103" s="12">
        <f t="shared" si="891"/>
        <v>0</v>
      </c>
      <c r="KM103" s="12">
        <f t="shared" si="997"/>
        <v>0</v>
      </c>
      <c r="KN103" s="12">
        <f>KN80+KN50+KN21</f>
        <v>0</v>
      </c>
      <c r="KO103" s="12">
        <f t="shared" si="1126"/>
        <v>0</v>
      </c>
      <c r="KP103" s="12">
        <f t="shared" si="892"/>
        <v>0</v>
      </c>
      <c r="KQ103" s="12">
        <f>KP103/7</f>
        <v>0</v>
      </c>
      <c r="KR103" s="12">
        <f t="shared" si="893"/>
        <v>0</v>
      </c>
      <c r="KS103" s="12">
        <f>KR103/1.5</f>
        <v>0</v>
      </c>
      <c r="KT103" s="12">
        <f t="shared" si="894"/>
        <v>0</v>
      </c>
      <c r="KU103" s="14">
        <f>KT103/17.5</f>
        <v>0</v>
      </c>
      <c r="KX103" s="11" t="s">
        <v>17</v>
      </c>
      <c r="KY103" s="12">
        <f t="shared" si="952"/>
        <v>0</v>
      </c>
      <c r="KZ103" s="12">
        <f>KY103/5</f>
        <v>0</v>
      </c>
      <c r="LA103" s="12">
        <f t="shared" si="895"/>
        <v>21.486000000000001</v>
      </c>
      <c r="LB103" s="12">
        <f t="shared" si="998"/>
        <v>1.0743</v>
      </c>
      <c r="LC103" s="12">
        <f>LC80+LC50+LC21</f>
        <v>27.128999999999998</v>
      </c>
      <c r="LD103" s="12">
        <f t="shared" si="1128"/>
        <v>0.90429999999999988</v>
      </c>
      <c r="LE103" s="12">
        <f t="shared" si="896"/>
        <v>21.486000000000001</v>
      </c>
      <c r="LF103" s="12">
        <f>LE103/7</f>
        <v>3.0694285714285714</v>
      </c>
      <c r="LG103" s="12">
        <f t="shared" si="897"/>
        <v>62.878</v>
      </c>
      <c r="LH103" s="12">
        <f>LG103/1.5</f>
        <v>41.918666666666667</v>
      </c>
      <c r="LI103" s="12">
        <f t="shared" si="898"/>
        <v>50.116</v>
      </c>
      <c r="LJ103" s="14">
        <f>LI103/17.5</f>
        <v>2.8637714285714284</v>
      </c>
      <c r="LN103" s="11" t="s">
        <v>17</v>
      </c>
      <c r="LO103" s="12">
        <f t="shared" si="953"/>
        <v>3.302</v>
      </c>
      <c r="LP103" s="12">
        <f>LO103/5</f>
        <v>0.66039999999999999</v>
      </c>
      <c r="LQ103" s="12">
        <f t="shared" si="899"/>
        <v>103.31100000000001</v>
      </c>
      <c r="LR103" s="12">
        <f t="shared" si="999"/>
        <v>5.1655500000000005</v>
      </c>
      <c r="LS103" s="12">
        <f>LS80+LS50+LS21</f>
        <v>105.459</v>
      </c>
      <c r="LT103" s="12">
        <f t="shared" si="1130"/>
        <v>3.5153000000000003</v>
      </c>
      <c r="LU103" s="12">
        <f t="shared" si="900"/>
        <v>119.87</v>
      </c>
      <c r="LV103" s="12">
        <f>LU103/7</f>
        <v>17.124285714285715</v>
      </c>
      <c r="LW103" s="12">
        <f t="shared" si="901"/>
        <v>119.87000000000002</v>
      </c>
      <c r="LX103" s="12">
        <f>LW103/1.5</f>
        <v>79.913333333333341</v>
      </c>
      <c r="LY103" s="12">
        <f t="shared" si="902"/>
        <v>108.438</v>
      </c>
      <c r="LZ103" s="14">
        <f>LY103/17.5</f>
        <v>6.1964571428571427</v>
      </c>
      <c r="MC103" s="11" t="s">
        <v>17</v>
      </c>
      <c r="MD103" s="12">
        <f t="shared" si="954"/>
        <v>0</v>
      </c>
      <c r="ME103" s="12">
        <f>MD103/5</f>
        <v>0</v>
      </c>
      <c r="MF103" s="12">
        <f t="shared" si="903"/>
        <v>14.026999999999999</v>
      </c>
      <c r="MG103" s="12">
        <f t="shared" si="1000"/>
        <v>0.70134999999999992</v>
      </c>
      <c r="MH103" s="12">
        <f>MH80+MH50+MH21</f>
        <v>14.026999999999999</v>
      </c>
      <c r="MI103" s="12">
        <f t="shared" si="1132"/>
        <v>0.46756666666666663</v>
      </c>
      <c r="MJ103" s="12">
        <f t="shared" si="904"/>
        <v>14.028</v>
      </c>
      <c r="MK103" s="12">
        <f>MJ103/7</f>
        <v>2.004</v>
      </c>
      <c r="ML103" s="12">
        <f t="shared" si="905"/>
        <v>14.026999999999999</v>
      </c>
      <c r="MM103" s="12">
        <f>ML103/1.5</f>
        <v>9.3513333333333328</v>
      </c>
      <c r="MN103" s="12">
        <f t="shared" si="906"/>
        <v>0</v>
      </c>
      <c r="MO103" s="14">
        <f>MN103/17.5</f>
        <v>0</v>
      </c>
      <c r="MS103" s="11" t="s">
        <v>17</v>
      </c>
      <c r="MT103" s="12">
        <f t="shared" si="907"/>
        <v>0</v>
      </c>
      <c r="MU103" s="12">
        <f>MT103/5</f>
        <v>0</v>
      </c>
      <c r="MV103" s="12">
        <f t="shared" si="908"/>
        <v>1.583</v>
      </c>
      <c r="MW103" s="12">
        <f t="shared" si="1001"/>
        <v>7.9149999999999998E-2</v>
      </c>
      <c r="MX103" s="12">
        <f>MX80+MX50+MX21</f>
        <v>0</v>
      </c>
      <c r="MY103" s="12">
        <f t="shared" si="1134"/>
        <v>0</v>
      </c>
      <c r="MZ103" s="12">
        <f t="shared" si="909"/>
        <v>0</v>
      </c>
      <c r="NA103" s="12">
        <f>MZ103/7</f>
        <v>0</v>
      </c>
      <c r="NB103" s="12">
        <f t="shared" si="910"/>
        <v>0</v>
      </c>
      <c r="NC103" s="12">
        <f>NB103/1.5</f>
        <v>0</v>
      </c>
      <c r="ND103" s="12">
        <f t="shared" si="911"/>
        <v>14.026999999999999</v>
      </c>
      <c r="NE103" s="14">
        <f>ND103/17.5</f>
        <v>0.80154285714285711</v>
      </c>
      <c r="NI103" s="11" t="s">
        <v>17</v>
      </c>
      <c r="NJ103" s="12">
        <f t="shared" si="912"/>
        <v>0</v>
      </c>
      <c r="NK103" s="12">
        <f>NJ103/5</f>
        <v>0</v>
      </c>
      <c r="NL103" s="12">
        <f t="shared" si="913"/>
        <v>26.318999999999999</v>
      </c>
      <c r="NM103" s="12">
        <f t="shared" si="1002"/>
        <v>1.31595</v>
      </c>
      <c r="NN103" s="12">
        <f>NN80+NN50+NN21</f>
        <v>26.318999999999999</v>
      </c>
      <c r="NO103" s="12">
        <f t="shared" si="1136"/>
        <v>0.87729999999999997</v>
      </c>
      <c r="NP103" s="12">
        <f t="shared" si="914"/>
        <v>3.8959999999999999</v>
      </c>
      <c r="NQ103" s="12">
        <f>NP103/7</f>
        <v>0.55657142857142861</v>
      </c>
      <c r="NR103" s="12">
        <f t="shared" si="915"/>
        <v>4.2969999999999997</v>
      </c>
      <c r="NS103" s="12">
        <f>NR103/1.5</f>
        <v>2.8646666666666665</v>
      </c>
      <c r="NT103" s="12">
        <f t="shared" si="916"/>
        <v>1.583</v>
      </c>
      <c r="NU103" s="14">
        <f>NT103/17.5</f>
        <v>9.0457142857142861E-2</v>
      </c>
      <c r="NY103" s="11" t="s">
        <v>17</v>
      </c>
      <c r="NZ103" s="12">
        <f t="shared" si="917"/>
        <v>0</v>
      </c>
      <c r="OA103" s="12">
        <f>NZ103/5</f>
        <v>0</v>
      </c>
      <c r="OB103" s="12">
        <f t="shared" si="918"/>
        <v>0</v>
      </c>
      <c r="OC103" s="12">
        <f t="shared" si="1003"/>
        <v>0</v>
      </c>
      <c r="OD103" s="12">
        <f>OD80+OD50+OD21</f>
        <v>0</v>
      </c>
      <c r="OE103" s="12">
        <f t="shared" si="1138"/>
        <v>0</v>
      </c>
      <c r="OF103" s="12">
        <f t="shared" si="919"/>
        <v>18.318000000000001</v>
      </c>
      <c r="OG103" s="12">
        <f>OF103/7</f>
        <v>2.616857142857143</v>
      </c>
      <c r="OH103" s="12">
        <f t="shared" si="920"/>
        <v>15.372</v>
      </c>
      <c r="OI103" s="12">
        <f>OH103/1.5</f>
        <v>10.247999999999999</v>
      </c>
      <c r="OJ103" s="12">
        <f t="shared" si="921"/>
        <v>21.126999999999999</v>
      </c>
      <c r="OK103" s="14">
        <f>OJ103/17.5</f>
        <v>1.2072571428571428</v>
      </c>
      <c r="ON103" s="11" t="s">
        <v>17</v>
      </c>
      <c r="OO103" s="12">
        <f t="shared" si="922"/>
        <v>0</v>
      </c>
      <c r="OP103" s="12">
        <f>OO103/5</f>
        <v>0</v>
      </c>
      <c r="OQ103" s="12">
        <f t="shared" si="923"/>
        <v>3.08</v>
      </c>
      <c r="OR103" s="12">
        <f t="shared" si="1004"/>
        <v>0.154</v>
      </c>
      <c r="OS103" s="12">
        <f>OS80+OS50+OS21</f>
        <v>3.08</v>
      </c>
      <c r="OT103" s="12">
        <f t="shared" si="1140"/>
        <v>0.10266666666666667</v>
      </c>
      <c r="OU103" s="12">
        <f t="shared" si="924"/>
        <v>0</v>
      </c>
      <c r="OV103" s="12">
        <f>OU103/7</f>
        <v>0</v>
      </c>
      <c r="OW103" s="12">
        <f t="shared" si="925"/>
        <v>0</v>
      </c>
      <c r="OX103" s="12">
        <f>OW103/1.5</f>
        <v>0</v>
      </c>
      <c r="OY103" s="12">
        <f t="shared" si="926"/>
        <v>0</v>
      </c>
      <c r="OZ103" s="14">
        <f>OY103/17.5</f>
        <v>0</v>
      </c>
      <c r="PE103" s="11" t="s">
        <v>17</v>
      </c>
      <c r="PF103" s="12">
        <f t="shared" si="955"/>
        <v>0</v>
      </c>
      <c r="PG103" s="12">
        <f>PF103/5</f>
        <v>0</v>
      </c>
      <c r="PH103" s="12">
        <f t="shared" ref="PH103" si="1177">PH80+PH50+PH21</f>
        <v>45.009</v>
      </c>
      <c r="PI103" s="12">
        <f t="shared" si="1006"/>
        <v>2.2504499999999998</v>
      </c>
      <c r="PJ103" s="12">
        <f t="shared" ref="PJ103" si="1178">PJ80+PJ50+PJ21</f>
        <v>43.426000000000002</v>
      </c>
      <c r="PK103" s="12">
        <f t="shared" si="1144"/>
        <v>1.4475333333333333</v>
      </c>
      <c r="PL103" s="12">
        <f t="shared" ref="PL103" si="1179">PL80+PL50+PL21</f>
        <v>36.242000000000004</v>
      </c>
      <c r="PM103" s="12">
        <f>PL103/7</f>
        <v>5.1774285714285719</v>
      </c>
      <c r="PN103" s="12">
        <f t="shared" ref="PN103" si="1180">PN80+PN50+PN21</f>
        <v>33.696000000000005</v>
      </c>
      <c r="PO103" s="12">
        <f>PN103/1.5</f>
        <v>22.464000000000002</v>
      </c>
      <c r="PP103" s="12">
        <f t="shared" ref="PP103" si="1181">PP80+PP50+PP21</f>
        <v>36.736999999999995</v>
      </c>
      <c r="PQ103" s="14">
        <f>PP103/17.5</f>
        <v>2.0992571428571427</v>
      </c>
      <c r="PT103" s="11" t="s">
        <v>17</v>
      </c>
      <c r="PU103" s="12">
        <f t="shared" si="961"/>
        <v>3.302</v>
      </c>
      <c r="PV103" s="12">
        <f>PU103/4.5</f>
        <v>0.73377777777777775</v>
      </c>
      <c r="PW103" s="12">
        <f t="shared" ref="PW103" si="1182">PW80+PW50+PW21</f>
        <v>148.32</v>
      </c>
      <c r="PX103" s="12">
        <f t="shared" si="1012"/>
        <v>7.4159999999999995</v>
      </c>
      <c r="PY103" s="12">
        <f t="shared" ref="PY103" si="1183">PY80+PY50+PY21</f>
        <v>148.88499999999999</v>
      </c>
      <c r="PZ103" s="12">
        <f t="shared" si="1150"/>
        <v>4.9628333333333332</v>
      </c>
      <c r="QA103" s="12">
        <f t="shared" ref="QA103" si="1184">QA80+QA50+QA21</f>
        <v>156.11199999999999</v>
      </c>
      <c r="QB103" s="12">
        <f>QA103/7</f>
        <v>22.301714285714286</v>
      </c>
      <c r="QC103" s="12">
        <f t="shared" ref="QC103" si="1185">QC80+QC50+QC21</f>
        <v>153.56600000000003</v>
      </c>
      <c r="QD103" s="12">
        <f>QC103/1.5</f>
        <v>102.37733333333335</v>
      </c>
      <c r="QE103" s="12">
        <f t="shared" ref="QE103" si="1186">QE80+QE50+QE21</f>
        <v>145.17500000000001</v>
      </c>
      <c r="QF103" s="14">
        <f>QE103/17.5</f>
        <v>8.2957142857142863</v>
      </c>
      <c r="QI103" s="11" t="s">
        <v>17</v>
      </c>
      <c r="QJ103" s="12">
        <f t="shared" si="927"/>
        <v>0</v>
      </c>
      <c r="QK103" s="12">
        <f>QJ103/5</f>
        <v>0</v>
      </c>
      <c r="QL103" s="12">
        <f t="shared" si="928"/>
        <v>23.076000000000001</v>
      </c>
      <c r="QM103" s="12">
        <f t="shared" si="1017"/>
        <v>1.1537999999999999</v>
      </c>
      <c r="QN103" s="12">
        <f>QN80+QN50+QN21</f>
        <v>23.076000000000001</v>
      </c>
      <c r="QO103" s="12">
        <f t="shared" si="1155"/>
        <v>0.76919999999999999</v>
      </c>
      <c r="QP103" s="12">
        <f t="shared" si="929"/>
        <v>3.08</v>
      </c>
      <c r="QQ103" s="12">
        <f>QP103/7</f>
        <v>0.44</v>
      </c>
      <c r="QR103" s="12">
        <f t="shared" si="930"/>
        <v>3.08</v>
      </c>
      <c r="QS103" s="12">
        <f>QR103/1.5</f>
        <v>2.0533333333333332</v>
      </c>
      <c r="QT103" s="12">
        <f t="shared" si="931"/>
        <v>3.4780000000000002</v>
      </c>
      <c r="QU103" s="14">
        <f>QT103/17.5</f>
        <v>0.19874285714285717</v>
      </c>
      <c r="QX103" s="11" t="s">
        <v>17</v>
      </c>
      <c r="QY103" s="12">
        <f t="shared" si="932"/>
        <v>0</v>
      </c>
      <c r="QZ103" s="12">
        <f>QY103/5</f>
        <v>0</v>
      </c>
      <c r="RA103" s="12">
        <f t="shared" si="933"/>
        <v>0</v>
      </c>
      <c r="RB103" s="12">
        <f t="shared" si="1018"/>
        <v>0</v>
      </c>
      <c r="RC103" s="12">
        <f>RC80+RC50+RC21</f>
        <v>0</v>
      </c>
      <c r="RD103" s="12">
        <f t="shared" si="1157"/>
        <v>0</v>
      </c>
      <c r="RE103" s="12">
        <f t="shared" si="934"/>
        <v>23.08</v>
      </c>
      <c r="RF103" s="12">
        <f>RE103/7</f>
        <v>3.2971428571428567</v>
      </c>
      <c r="RG103" s="12">
        <f t="shared" si="935"/>
        <v>23.076000000000001</v>
      </c>
      <c r="RH103" s="12">
        <f>RG103/1.5</f>
        <v>15.384</v>
      </c>
      <c r="RI103" s="12">
        <f t="shared" si="936"/>
        <v>23.076999999999998</v>
      </c>
      <c r="RJ103" s="14">
        <f>RI103/17.5</f>
        <v>1.3186857142857142</v>
      </c>
      <c r="RM103" s="11" t="s">
        <v>17</v>
      </c>
      <c r="RN103" s="12">
        <f t="shared" si="937"/>
        <v>0</v>
      </c>
      <c r="RO103" s="12">
        <f>RN103/5</f>
        <v>0</v>
      </c>
      <c r="RP103" s="12">
        <f t="shared" si="938"/>
        <v>0</v>
      </c>
      <c r="RQ103" s="12">
        <f t="shared" si="1019"/>
        <v>0</v>
      </c>
      <c r="RR103" s="12">
        <f>RR80+RR50+RR21</f>
        <v>0</v>
      </c>
      <c r="RS103" s="12">
        <f t="shared" si="1159"/>
        <v>0</v>
      </c>
      <c r="RT103" s="12">
        <f t="shared" si="939"/>
        <v>0</v>
      </c>
      <c r="RU103" s="12">
        <f>RT103/7</f>
        <v>0</v>
      </c>
      <c r="RV103" s="12">
        <f t="shared" si="940"/>
        <v>0</v>
      </c>
      <c r="RW103" s="12">
        <f>RV103/1.5</f>
        <v>0</v>
      </c>
      <c r="RX103" s="12">
        <f t="shared" si="941"/>
        <v>0</v>
      </c>
      <c r="RY103" s="14">
        <f>RX103/17.5</f>
        <v>0</v>
      </c>
      <c r="SB103" s="11" t="s">
        <v>17</v>
      </c>
      <c r="SC103" s="12">
        <f t="shared" si="942"/>
        <v>0</v>
      </c>
      <c r="SD103" s="12">
        <f>SC103/5</f>
        <v>0</v>
      </c>
      <c r="SE103" s="12">
        <f t="shared" si="943"/>
        <v>0</v>
      </c>
      <c r="SF103" s="12">
        <f t="shared" si="1020"/>
        <v>0</v>
      </c>
      <c r="SG103" s="12">
        <f>SG80+SG50+SG21</f>
        <v>0</v>
      </c>
      <c r="SH103" s="12">
        <f t="shared" si="1161"/>
        <v>0</v>
      </c>
      <c r="SI103" s="12">
        <f t="shared" si="944"/>
        <v>0</v>
      </c>
      <c r="SJ103" s="12">
        <f>SI103/7</f>
        <v>0</v>
      </c>
      <c r="SK103" s="12">
        <f t="shared" si="945"/>
        <v>0</v>
      </c>
      <c r="SL103" s="12">
        <f>SK103/1.5</f>
        <v>0</v>
      </c>
      <c r="SM103" s="12">
        <f t="shared" si="946"/>
        <v>0</v>
      </c>
      <c r="SN103" s="14">
        <f>SM103/17.5</f>
        <v>0</v>
      </c>
      <c r="SQ103" s="11" t="s">
        <v>17</v>
      </c>
      <c r="SR103" s="12">
        <f t="shared" si="947"/>
        <v>0</v>
      </c>
      <c r="SS103" s="12">
        <f>SR103/5</f>
        <v>0</v>
      </c>
      <c r="ST103" s="12">
        <f t="shared" si="948"/>
        <v>0.11799999999999999</v>
      </c>
      <c r="SU103" s="12">
        <f t="shared" si="1021"/>
        <v>5.8999999999999999E-3</v>
      </c>
      <c r="SV103" s="12">
        <f>SV80+SV50+SV21</f>
        <v>0.11799999999999999</v>
      </c>
      <c r="SW103" s="12">
        <f t="shared" si="1163"/>
        <v>3.933333333333333E-3</v>
      </c>
      <c r="SX103" s="12">
        <f t="shared" si="949"/>
        <v>0</v>
      </c>
      <c r="SY103" s="12">
        <f>SX103/7</f>
        <v>0</v>
      </c>
      <c r="SZ103" s="12">
        <f t="shared" si="950"/>
        <v>0</v>
      </c>
      <c r="TA103" s="12">
        <f>SZ103/1.5</f>
        <v>0</v>
      </c>
      <c r="TB103" s="12">
        <f t="shared" si="951"/>
        <v>0</v>
      </c>
      <c r="TC103" s="14">
        <f>TB103/17.5</f>
        <v>0</v>
      </c>
      <c r="TH103" s="11" t="s">
        <v>17</v>
      </c>
      <c r="TI103" s="12">
        <f t="shared" si="967"/>
        <v>0</v>
      </c>
      <c r="TJ103" s="12">
        <f>TI103/5</f>
        <v>0</v>
      </c>
      <c r="TK103" s="12">
        <f t="shared" si="968"/>
        <v>23.193999999999999</v>
      </c>
      <c r="TL103" s="12">
        <f t="shared" si="1022"/>
        <v>1.1597</v>
      </c>
      <c r="TM103" s="12">
        <f t="shared" si="969"/>
        <v>23.193999999999999</v>
      </c>
      <c r="TN103" s="12">
        <f t="shared" si="1165"/>
        <v>0.77313333333333334</v>
      </c>
      <c r="TO103" s="12">
        <f t="shared" si="970"/>
        <v>26.159999999999997</v>
      </c>
      <c r="TP103" s="12">
        <f>TO103/7</f>
        <v>3.7371428571428567</v>
      </c>
      <c r="TQ103" s="12">
        <f t="shared" si="971"/>
        <v>26.155999999999999</v>
      </c>
      <c r="TR103" s="12">
        <f>TQ103/1.5</f>
        <v>17.437333333333331</v>
      </c>
      <c r="TS103" s="12">
        <f t="shared" si="972"/>
        <v>26.555</v>
      </c>
      <c r="TT103" s="14">
        <f>TS103/17.5</f>
        <v>1.5174285714285713</v>
      </c>
      <c r="TW103" s="11" t="s">
        <v>17</v>
      </c>
      <c r="TX103" s="12">
        <f t="shared" si="973"/>
        <v>3.302</v>
      </c>
      <c r="TY103" s="12">
        <f>TX103/4.5</f>
        <v>0.73377777777777775</v>
      </c>
      <c r="TZ103" s="12">
        <f t="shared" si="974"/>
        <v>171.51400000000001</v>
      </c>
      <c r="UA103" s="12">
        <f t="shared" si="1023"/>
        <v>8.5757000000000012</v>
      </c>
      <c r="UB103" s="12">
        <f t="shared" si="975"/>
        <v>172.07900000000001</v>
      </c>
      <c r="UC103" s="12">
        <f t="shared" si="1166"/>
        <v>5.7359666666666671</v>
      </c>
      <c r="UD103" s="12">
        <f t="shared" si="976"/>
        <v>182.27199999999999</v>
      </c>
      <c r="UE103" s="12">
        <f>UD103/7</f>
        <v>26.038857142857143</v>
      </c>
      <c r="UF103" s="12">
        <f t="shared" si="977"/>
        <v>179.72200000000001</v>
      </c>
      <c r="UG103" s="12">
        <f>UF103/1.5</f>
        <v>119.81466666666667</v>
      </c>
      <c r="UH103" s="12">
        <f t="shared" si="978"/>
        <v>171.73000000000002</v>
      </c>
      <c r="UI103" s="14">
        <f>UH103/17.5</f>
        <v>9.8131428571428589</v>
      </c>
    </row>
    <row r="104" spans="18:556" x14ac:dyDescent="0.25">
      <c r="R104" s="15" t="s">
        <v>18</v>
      </c>
      <c r="S104" s="12">
        <f t="shared" si="800"/>
        <v>0</v>
      </c>
      <c r="T104" s="12">
        <f t="shared" ref="T104:T106" si="1187">S104/2.6</f>
        <v>0</v>
      </c>
      <c r="U104" s="12"/>
      <c r="V104" s="12"/>
      <c r="W104" s="12"/>
      <c r="X104" s="12"/>
      <c r="Y104" s="12"/>
      <c r="Z104" s="12"/>
      <c r="AA104" s="12"/>
      <c r="AB104" s="12"/>
      <c r="AC104" s="12"/>
      <c r="AD104" s="14"/>
      <c r="AH104" s="15" t="s">
        <v>18</v>
      </c>
      <c r="AI104" s="12">
        <f t="shared" si="805"/>
        <v>98.84</v>
      </c>
      <c r="AJ104" s="12">
        <f t="shared" ref="AJ104:AJ106" si="1188">AI104/2.6</f>
        <v>38.015384615384619</v>
      </c>
      <c r="AK104" s="12"/>
      <c r="AL104" s="12"/>
      <c r="AM104" s="12"/>
      <c r="AN104" s="12"/>
      <c r="AO104" s="12"/>
      <c r="AP104" s="12"/>
      <c r="AQ104" s="12"/>
      <c r="AR104" s="12"/>
      <c r="AS104" s="12"/>
      <c r="AT104" s="14"/>
      <c r="AX104" s="15" t="s">
        <v>18</v>
      </c>
      <c r="AY104" s="12">
        <f t="shared" si="810"/>
        <v>0</v>
      </c>
      <c r="AZ104" s="12">
        <f t="shared" ref="AZ104:AZ106" si="1189">AY104/2.6</f>
        <v>0</v>
      </c>
      <c r="BA104" s="12"/>
      <c r="BB104" s="12"/>
      <c r="BC104" s="12"/>
      <c r="BD104" s="12"/>
      <c r="BE104" s="12"/>
      <c r="BF104" s="12"/>
      <c r="BG104" s="12"/>
      <c r="BH104" s="12"/>
      <c r="BI104" s="12"/>
      <c r="BJ104" s="14"/>
      <c r="BN104" s="15" t="s">
        <v>18</v>
      </c>
      <c r="BO104" s="12">
        <f t="shared" si="815"/>
        <v>0</v>
      </c>
      <c r="BP104" s="12">
        <f t="shared" ref="BP104:BP106" si="1190">BO104/2.6</f>
        <v>0</v>
      </c>
      <c r="BQ104" s="12"/>
      <c r="BR104" s="12"/>
      <c r="BS104" s="12"/>
      <c r="BT104" s="12"/>
      <c r="BU104" s="12"/>
      <c r="BV104" s="12"/>
      <c r="BW104" s="12"/>
      <c r="BX104" s="12"/>
      <c r="BY104" s="12"/>
      <c r="BZ104" s="14"/>
      <c r="CC104" s="15" t="s">
        <v>18</v>
      </c>
      <c r="CD104" s="12">
        <f t="shared" si="820"/>
        <v>0</v>
      </c>
      <c r="CE104" s="12">
        <f t="shared" ref="CE104:CE106" si="1191">CD104/2.6</f>
        <v>0</v>
      </c>
      <c r="CF104" s="12"/>
      <c r="CG104" s="12"/>
      <c r="CH104" s="12"/>
      <c r="CI104" s="12"/>
      <c r="CJ104" s="12"/>
      <c r="CK104" s="12"/>
      <c r="CL104" s="12"/>
      <c r="CM104" s="12"/>
      <c r="CN104" s="12"/>
      <c r="CO104" s="14"/>
      <c r="CR104" s="15" t="s">
        <v>18</v>
      </c>
      <c r="CS104" s="12">
        <f t="shared" si="825"/>
        <v>98.84</v>
      </c>
      <c r="CT104" s="12">
        <f t="shared" ref="CT104:CT106" si="1192">CS104/2.6</f>
        <v>38.015384615384619</v>
      </c>
      <c r="CU104" s="12"/>
      <c r="CV104" s="12"/>
      <c r="CW104" s="12"/>
      <c r="CX104" s="12"/>
      <c r="CY104" s="12"/>
      <c r="CZ104" s="12"/>
      <c r="DA104" s="12"/>
      <c r="DB104" s="12"/>
      <c r="DC104" s="12"/>
      <c r="DD104" s="14"/>
      <c r="DG104" s="15" t="s">
        <v>18</v>
      </c>
      <c r="DH104" s="12">
        <f t="shared" si="830"/>
        <v>0</v>
      </c>
      <c r="DI104" s="12">
        <f t="shared" ref="DI104:DI106" si="1193">DH104/2.6</f>
        <v>0</v>
      </c>
      <c r="DJ104" s="12"/>
      <c r="DK104" s="12"/>
      <c r="DL104" s="12"/>
      <c r="DM104" s="12"/>
      <c r="DN104" s="12"/>
      <c r="DO104" s="12"/>
      <c r="DP104" s="12"/>
      <c r="DQ104" s="12"/>
      <c r="DR104" s="12"/>
      <c r="DS104" s="14"/>
      <c r="DV104" s="15" t="s">
        <v>18</v>
      </c>
      <c r="DW104" s="12">
        <f t="shared" si="835"/>
        <v>13.048999999999999</v>
      </c>
      <c r="DX104" s="12">
        <f t="shared" ref="DX104:DX106" si="1194">DW104/2.6</f>
        <v>5.0188461538461535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4"/>
      <c r="EK104" s="15" t="s">
        <v>18</v>
      </c>
      <c r="EL104" s="12">
        <f t="shared" si="840"/>
        <v>0.16300000000000001</v>
      </c>
      <c r="EM104" s="12">
        <f t="shared" ref="EM104:EM106" si="1195">EL104/2.6</f>
        <v>6.2692307692307686E-2</v>
      </c>
      <c r="EN104" s="12"/>
      <c r="EO104" s="12"/>
      <c r="EP104" s="12"/>
      <c r="EQ104" s="12"/>
      <c r="ER104" s="12"/>
      <c r="ES104" s="12"/>
      <c r="ET104" s="12"/>
      <c r="EU104" s="12"/>
      <c r="EV104" s="12"/>
      <c r="EW104" s="14"/>
      <c r="EZ104" s="15" t="s">
        <v>18</v>
      </c>
      <c r="FA104" s="12">
        <f t="shared" si="845"/>
        <v>0</v>
      </c>
      <c r="FB104" s="12">
        <f t="shared" ref="FB104:FB106" si="1196">FA104/2.6</f>
        <v>0</v>
      </c>
      <c r="FC104" s="12"/>
      <c r="FD104" s="12"/>
      <c r="FE104" s="12"/>
      <c r="FF104" s="12"/>
      <c r="FG104" s="12"/>
      <c r="FH104" s="12"/>
      <c r="FI104" s="12"/>
      <c r="FJ104" s="12"/>
      <c r="FK104" s="12"/>
      <c r="FL104" s="14"/>
      <c r="FO104" s="15" t="s">
        <v>18</v>
      </c>
      <c r="FP104" s="12">
        <f t="shared" si="850"/>
        <v>0</v>
      </c>
      <c r="FQ104" s="12">
        <f t="shared" ref="FQ104:FQ106" si="1197">FP104/2.6</f>
        <v>0</v>
      </c>
      <c r="FR104" s="12"/>
      <c r="FS104" s="12"/>
      <c r="FT104" s="12"/>
      <c r="FU104" s="12"/>
      <c r="FV104" s="12"/>
      <c r="FW104" s="12"/>
      <c r="FX104" s="12"/>
      <c r="FY104" s="12"/>
      <c r="FZ104" s="12"/>
      <c r="GA104" s="14"/>
      <c r="GD104" s="15" t="s">
        <v>18</v>
      </c>
      <c r="GE104" s="12">
        <f t="shared" si="855"/>
        <v>13.212</v>
      </c>
      <c r="GF104" s="12">
        <f t="shared" ref="GF104:GF106" si="1198">GE104/2.6</f>
        <v>5.0815384615384609</v>
      </c>
      <c r="GG104" s="12"/>
      <c r="GH104" s="12"/>
      <c r="GI104" s="12"/>
      <c r="GJ104" s="12"/>
      <c r="GK104" s="12"/>
      <c r="GL104" s="12"/>
      <c r="GM104" s="12"/>
      <c r="GN104" s="12"/>
      <c r="GO104" s="12"/>
      <c r="GP104" s="14"/>
      <c r="GT104" s="15" t="s">
        <v>18</v>
      </c>
      <c r="GU104" s="12">
        <f t="shared" si="860"/>
        <v>112.05200000000001</v>
      </c>
      <c r="GV104" s="12">
        <f t="shared" ref="GV104:GV106" si="1199">GU104/2.6</f>
        <v>43.096923076923076</v>
      </c>
      <c r="GW104" s="12"/>
      <c r="GX104" s="12"/>
      <c r="GY104" s="12"/>
      <c r="GZ104" s="12"/>
      <c r="HA104" s="12"/>
      <c r="HB104" s="12"/>
      <c r="HC104" s="12"/>
      <c r="HD104" s="12"/>
      <c r="HE104" s="12"/>
      <c r="HF104" s="14"/>
      <c r="HI104" s="15" t="s">
        <v>18</v>
      </c>
      <c r="HJ104" s="12">
        <f t="shared" si="865"/>
        <v>0</v>
      </c>
      <c r="HK104" s="12">
        <f t="shared" ref="HK104:HK106" si="1200">HJ104/2.6</f>
        <v>0</v>
      </c>
      <c r="HL104" s="12"/>
      <c r="HM104" s="12"/>
      <c r="HN104" s="12"/>
      <c r="HO104" s="12"/>
      <c r="HP104" s="12"/>
      <c r="HQ104" s="12"/>
      <c r="HR104" s="12"/>
      <c r="HS104" s="12"/>
      <c r="HT104" s="12"/>
      <c r="HU104" s="14"/>
      <c r="HY104" s="15" t="s">
        <v>18</v>
      </c>
      <c r="HZ104" s="12">
        <f t="shared" si="870"/>
        <v>53.902000000000001</v>
      </c>
      <c r="IA104" s="12">
        <f t="shared" ref="IA104:IA106" si="1201">HZ104/2.6</f>
        <v>20.731538461538459</v>
      </c>
      <c r="IB104" s="12"/>
      <c r="IC104" s="12"/>
      <c r="ID104" s="12"/>
      <c r="IE104" s="12"/>
      <c r="IF104" s="12"/>
      <c r="IG104" s="12"/>
      <c r="IH104" s="12"/>
      <c r="II104" s="12"/>
      <c r="IJ104" s="12"/>
      <c r="IK104" s="14"/>
      <c r="IO104" s="15" t="s">
        <v>18</v>
      </c>
      <c r="IP104" s="12">
        <f t="shared" si="875"/>
        <v>16.28</v>
      </c>
      <c r="IQ104" s="12">
        <f t="shared" ref="IQ104:IQ106" si="1202">IP104/2.6</f>
        <v>6.2615384615384615</v>
      </c>
      <c r="IR104" s="12"/>
      <c r="IS104" s="12"/>
      <c r="IT104" s="12"/>
      <c r="IU104" s="12"/>
      <c r="IV104" s="12"/>
      <c r="IW104" s="12"/>
      <c r="IX104" s="12"/>
      <c r="IY104" s="12"/>
      <c r="IZ104" s="12"/>
      <c r="JA104" s="14"/>
      <c r="JE104" s="15" t="s">
        <v>18</v>
      </c>
      <c r="JF104" s="12">
        <f t="shared" si="880"/>
        <v>0</v>
      </c>
      <c r="JG104" s="12">
        <f t="shared" ref="JG104:JG106" si="1203">JF104/2.6</f>
        <v>0</v>
      </c>
      <c r="JH104" s="12"/>
      <c r="JI104" s="12"/>
      <c r="JJ104" s="12"/>
      <c r="JK104" s="12"/>
      <c r="JL104" s="12"/>
      <c r="JM104" s="12"/>
      <c r="JN104" s="12"/>
      <c r="JO104" s="12"/>
      <c r="JP104" s="12"/>
      <c r="JQ104" s="14"/>
      <c r="JT104" s="15" t="s">
        <v>18</v>
      </c>
      <c r="JU104" s="12">
        <f t="shared" si="885"/>
        <v>0</v>
      </c>
      <c r="JV104" s="12">
        <f t="shared" ref="JV104:JV106" si="1204">JU104/2.6</f>
        <v>0</v>
      </c>
      <c r="JW104" s="12"/>
      <c r="JX104" s="12"/>
      <c r="JY104" s="12"/>
      <c r="JZ104" s="12"/>
      <c r="KA104" s="12"/>
      <c r="KB104" s="12"/>
      <c r="KC104" s="12"/>
      <c r="KD104" s="12"/>
      <c r="KE104" s="12"/>
      <c r="KF104" s="14"/>
      <c r="KI104" s="15" t="s">
        <v>18</v>
      </c>
      <c r="KJ104" s="12">
        <f t="shared" si="890"/>
        <v>0</v>
      </c>
      <c r="KK104" s="12">
        <f t="shared" ref="KK104:KK106" si="1205">KJ104/2.6</f>
        <v>0</v>
      </c>
      <c r="KL104" s="12"/>
      <c r="KM104" s="12"/>
      <c r="KN104" s="12"/>
      <c r="KO104" s="12"/>
      <c r="KP104" s="12"/>
      <c r="KQ104" s="12"/>
      <c r="KR104" s="12"/>
      <c r="KS104" s="12"/>
      <c r="KT104" s="12"/>
      <c r="KU104" s="14"/>
      <c r="KX104" s="15" t="s">
        <v>18</v>
      </c>
      <c r="KY104" s="12">
        <f t="shared" si="952"/>
        <v>70.182000000000002</v>
      </c>
      <c r="KZ104" s="12">
        <f t="shared" ref="KZ104:KZ106" si="1206">KY104/2.6</f>
        <v>26.993076923076924</v>
      </c>
      <c r="LA104" s="12"/>
      <c r="LB104" s="12"/>
      <c r="LC104" s="12"/>
      <c r="LD104" s="12"/>
      <c r="LE104" s="12"/>
      <c r="LF104" s="12"/>
      <c r="LG104" s="12"/>
      <c r="LH104" s="12"/>
      <c r="LI104" s="12"/>
      <c r="LJ104" s="14"/>
      <c r="LN104" s="15" t="s">
        <v>18</v>
      </c>
      <c r="LO104" s="12">
        <f t="shared" si="953"/>
        <v>182.23400000000001</v>
      </c>
      <c r="LP104" s="12">
        <f t="shared" ref="LP104:LP106" si="1207">LO104/2.6</f>
        <v>70.09</v>
      </c>
      <c r="LQ104" s="12"/>
      <c r="LR104" s="12"/>
      <c r="LS104" s="12"/>
      <c r="LT104" s="12"/>
      <c r="LU104" s="12"/>
      <c r="LV104" s="12"/>
      <c r="LW104" s="12"/>
      <c r="LX104" s="12"/>
      <c r="LY104" s="12"/>
      <c r="LZ104" s="14"/>
      <c r="MC104" s="15" t="s">
        <v>18</v>
      </c>
      <c r="MD104" s="12">
        <f t="shared" si="954"/>
        <v>8.85</v>
      </c>
      <c r="ME104" s="12">
        <f t="shared" ref="ME104:ME106" si="1208">MD104/2.6</f>
        <v>3.4038461538461537</v>
      </c>
      <c r="MF104" s="12"/>
      <c r="MG104" s="12"/>
      <c r="MH104" s="12"/>
      <c r="MI104" s="12"/>
      <c r="MJ104" s="12"/>
      <c r="MK104" s="12"/>
      <c r="ML104" s="12"/>
      <c r="MM104" s="12"/>
      <c r="MN104" s="12"/>
      <c r="MO104" s="14"/>
      <c r="MS104" s="15" t="s">
        <v>18</v>
      </c>
      <c r="MT104" s="12">
        <f t="shared" si="907"/>
        <v>0</v>
      </c>
      <c r="MU104" s="12">
        <f t="shared" ref="MU104:MU106" si="1209">MT104/2.6</f>
        <v>0</v>
      </c>
      <c r="MV104" s="12"/>
      <c r="MW104" s="12"/>
      <c r="MX104" s="12"/>
      <c r="MY104" s="12"/>
      <c r="MZ104" s="12"/>
      <c r="NA104" s="12"/>
      <c r="NB104" s="12"/>
      <c r="NC104" s="12"/>
      <c r="ND104" s="12"/>
      <c r="NE104" s="14"/>
      <c r="NI104" s="15" t="s">
        <v>18</v>
      </c>
      <c r="NJ104" s="12">
        <f t="shared" si="912"/>
        <v>0</v>
      </c>
      <c r="NK104" s="12">
        <f t="shared" ref="NK104:NK106" si="1210">NJ104/2.6</f>
        <v>0</v>
      </c>
      <c r="NL104" s="12"/>
      <c r="NM104" s="12"/>
      <c r="NN104" s="12"/>
      <c r="NO104" s="12"/>
      <c r="NP104" s="12"/>
      <c r="NQ104" s="12"/>
      <c r="NR104" s="12"/>
      <c r="NS104" s="12"/>
      <c r="NT104" s="12"/>
      <c r="NU104" s="14"/>
      <c r="NY104" s="15" t="s">
        <v>18</v>
      </c>
      <c r="NZ104" s="12">
        <f t="shared" si="917"/>
        <v>27.948</v>
      </c>
      <c r="OA104" s="12">
        <f t="shared" ref="OA104:OA106" si="1211">NZ104/2.6</f>
        <v>10.749230769230769</v>
      </c>
      <c r="OB104" s="12"/>
      <c r="OC104" s="12"/>
      <c r="OD104" s="12"/>
      <c r="OE104" s="12"/>
      <c r="OF104" s="12"/>
      <c r="OG104" s="12"/>
      <c r="OH104" s="12"/>
      <c r="OI104" s="12"/>
      <c r="OJ104" s="12"/>
      <c r="OK104" s="14"/>
      <c r="ON104" s="15" t="s">
        <v>18</v>
      </c>
      <c r="OO104" s="12">
        <f t="shared" si="922"/>
        <v>0</v>
      </c>
      <c r="OP104" s="12">
        <f t="shared" ref="OP104:OP106" si="1212">OO104/2.6</f>
        <v>0</v>
      </c>
      <c r="OQ104" s="12"/>
      <c r="OR104" s="12"/>
      <c r="OS104" s="12"/>
      <c r="OT104" s="12"/>
      <c r="OU104" s="12"/>
      <c r="OV104" s="12"/>
      <c r="OW104" s="12"/>
      <c r="OX104" s="12"/>
      <c r="OY104" s="12"/>
      <c r="OZ104" s="14"/>
      <c r="PE104" s="15" t="s">
        <v>18</v>
      </c>
      <c r="PF104" s="12">
        <f t="shared" si="955"/>
        <v>36.798000000000002</v>
      </c>
      <c r="PG104" s="12">
        <f t="shared" ref="PG104:PG106" si="1213">PF104/2.6</f>
        <v>14.153076923076924</v>
      </c>
      <c r="PH104" s="12">
        <f t="shared" ref="PH104" si="1214">PH81+PH51+PH22</f>
        <v>0</v>
      </c>
      <c r="PI104" s="12"/>
      <c r="PJ104" s="12">
        <f t="shared" ref="PJ104" si="1215">PJ81+PJ51+PJ22</f>
        <v>0</v>
      </c>
      <c r="PK104" s="12"/>
      <c r="PL104" s="12">
        <f t="shared" ref="PL104" si="1216">PL81+PL51+PL22</f>
        <v>0</v>
      </c>
      <c r="PM104" s="12"/>
      <c r="PN104" s="12">
        <f t="shared" ref="PN104" si="1217">PN81+PN51+PN22</f>
        <v>0</v>
      </c>
      <c r="PO104" s="12"/>
      <c r="PP104" s="12">
        <f t="shared" ref="PP104" si="1218">PP81+PP51+PP22</f>
        <v>0</v>
      </c>
      <c r="PQ104" s="14"/>
      <c r="PT104" s="15" t="s">
        <v>18</v>
      </c>
      <c r="PU104" s="12">
        <f t="shared" si="961"/>
        <v>219.03199999999998</v>
      </c>
      <c r="PV104" s="12">
        <f>PU104/2.6</f>
        <v>84.243076923076913</v>
      </c>
      <c r="PW104" s="12">
        <f t="shared" ref="PW104" si="1219">PW81+PW51+PW22</f>
        <v>0</v>
      </c>
      <c r="PX104" s="12"/>
      <c r="PY104" s="12">
        <f t="shared" ref="PY104" si="1220">PY81+PY51+PY22</f>
        <v>0</v>
      </c>
      <c r="PZ104" s="12"/>
      <c r="QA104" s="12">
        <f t="shared" ref="QA104" si="1221">QA81+QA51+QA22</f>
        <v>0</v>
      </c>
      <c r="QB104" s="12"/>
      <c r="QC104" s="12">
        <f t="shared" ref="QC104" si="1222">QC81+QC51+QC22</f>
        <v>0</v>
      </c>
      <c r="QD104" s="12"/>
      <c r="QE104" s="12">
        <f t="shared" ref="QE104" si="1223">QE81+QE51+QE22</f>
        <v>0</v>
      </c>
      <c r="QF104" s="14"/>
      <c r="QI104" s="15" t="s">
        <v>18</v>
      </c>
      <c r="QJ104" s="12">
        <f t="shared" si="927"/>
        <v>35.93</v>
      </c>
      <c r="QK104" s="12">
        <f t="shared" ref="QK104:QK106" si="1224">QJ104/2.6</f>
        <v>13.819230769230769</v>
      </c>
      <c r="QL104" s="12"/>
      <c r="QM104" s="12"/>
      <c r="QN104" s="12"/>
      <c r="QO104" s="12"/>
      <c r="QP104" s="12"/>
      <c r="QQ104" s="12"/>
      <c r="QR104" s="12"/>
      <c r="QS104" s="12"/>
      <c r="QT104" s="12"/>
      <c r="QU104" s="14"/>
      <c r="QX104" s="15" t="s">
        <v>18</v>
      </c>
      <c r="QY104" s="12">
        <f t="shared" si="932"/>
        <v>8.9060000000000006</v>
      </c>
      <c r="QZ104" s="12">
        <f t="shared" ref="QZ104:QZ106" si="1225">QY104/2.6</f>
        <v>3.4253846153846155</v>
      </c>
      <c r="RA104" s="12"/>
      <c r="RB104" s="12"/>
      <c r="RC104" s="12"/>
      <c r="RD104" s="12"/>
      <c r="RE104" s="12"/>
      <c r="RF104" s="12"/>
      <c r="RG104" s="12"/>
      <c r="RH104" s="12"/>
      <c r="RI104" s="12"/>
      <c r="RJ104" s="14"/>
      <c r="RM104" s="15" t="s">
        <v>18</v>
      </c>
      <c r="RN104" s="12">
        <f t="shared" si="937"/>
        <v>59.901000000000003</v>
      </c>
      <c r="RO104" s="12">
        <f t="shared" ref="RO104:RO106" si="1226">RN104/2.6</f>
        <v>23.038846153846155</v>
      </c>
      <c r="RP104" s="12"/>
      <c r="RQ104" s="12"/>
      <c r="RR104" s="12"/>
      <c r="RS104" s="12"/>
      <c r="RT104" s="12"/>
      <c r="RU104" s="12"/>
      <c r="RV104" s="12"/>
      <c r="RW104" s="12"/>
      <c r="RX104" s="12"/>
      <c r="RY104" s="14"/>
      <c r="SB104" s="15" t="s">
        <v>18</v>
      </c>
      <c r="SC104" s="12">
        <f t="shared" si="942"/>
        <v>34.186999999999998</v>
      </c>
      <c r="SD104" s="12">
        <f t="shared" ref="SD104:SD106" si="1227">SC104/2.6</f>
        <v>13.148846153846153</v>
      </c>
      <c r="SE104" s="12"/>
      <c r="SF104" s="12"/>
      <c r="SG104" s="12"/>
      <c r="SH104" s="12"/>
      <c r="SI104" s="12"/>
      <c r="SJ104" s="12"/>
      <c r="SK104" s="12"/>
      <c r="SL104" s="12"/>
      <c r="SM104" s="12"/>
      <c r="SN104" s="14"/>
      <c r="SQ104" s="15" t="s">
        <v>18</v>
      </c>
      <c r="SR104" s="12">
        <f t="shared" si="947"/>
        <v>0</v>
      </c>
      <c r="SS104" s="12">
        <f t="shared" ref="SS104:SS106" si="1228">SR104/2.6</f>
        <v>0</v>
      </c>
      <c r="ST104" s="12"/>
      <c r="SU104" s="12"/>
      <c r="SV104" s="12"/>
      <c r="SW104" s="12"/>
      <c r="SX104" s="12"/>
      <c r="SY104" s="12"/>
      <c r="SZ104" s="12"/>
      <c r="TA104" s="12"/>
      <c r="TB104" s="12"/>
      <c r="TC104" s="14"/>
      <c r="TH104" s="15" t="s">
        <v>18</v>
      </c>
      <c r="TI104" s="12">
        <f t="shared" si="967"/>
        <v>138.92400000000001</v>
      </c>
      <c r="TJ104" s="12">
        <f t="shared" ref="TJ104:TJ106" si="1229">TI104/2.6</f>
        <v>53.432307692307695</v>
      </c>
      <c r="TK104" s="12">
        <f t="shared" si="968"/>
        <v>0</v>
      </c>
      <c r="TL104" s="12"/>
      <c r="TM104" s="12">
        <f t="shared" si="969"/>
        <v>0</v>
      </c>
      <c r="TN104" s="12"/>
      <c r="TO104" s="12">
        <f t="shared" si="970"/>
        <v>0</v>
      </c>
      <c r="TP104" s="12"/>
      <c r="TQ104" s="12">
        <f t="shared" si="971"/>
        <v>0</v>
      </c>
      <c r="TR104" s="12"/>
      <c r="TS104" s="12">
        <f t="shared" si="972"/>
        <v>0</v>
      </c>
      <c r="TT104" s="14"/>
      <c r="TW104" s="15" t="s">
        <v>18</v>
      </c>
      <c r="TX104" s="12">
        <f t="shared" si="973"/>
        <v>357.95600000000002</v>
      </c>
      <c r="TY104" s="12">
        <f>TX104/2.6</f>
        <v>137.67538461538462</v>
      </c>
      <c r="TZ104" s="12">
        <f t="shared" si="974"/>
        <v>0</v>
      </c>
      <c r="UA104" s="12"/>
      <c r="UB104" s="12">
        <f t="shared" si="975"/>
        <v>0</v>
      </c>
      <c r="UC104" s="12"/>
      <c r="UD104" s="12">
        <f t="shared" si="976"/>
        <v>0</v>
      </c>
      <c r="UE104" s="12"/>
      <c r="UF104" s="12">
        <f t="shared" si="977"/>
        <v>0</v>
      </c>
      <c r="UG104" s="12"/>
      <c r="UH104" s="12">
        <f t="shared" si="978"/>
        <v>0</v>
      </c>
      <c r="UI104" s="14"/>
    </row>
    <row r="105" spans="18:556" x14ac:dyDescent="0.25">
      <c r="R105" s="15" t="s">
        <v>19</v>
      </c>
      <c r="S105" s="12">
        <f t="shared" si="800"/>
        <v>0</v>
      </c>
      <c r="T105" s="12">
        <f t="shared" si="1187"/>
        <v>0</v>
      </c>
      <c r="U105" s="12"/>
      <c r="V105" s="12"/>
      <c r="W105" s="12"/>
      <c r="X105" s="12"/>
      <c r="Y105" s="12"/>
      <c r="Z105" s="12"/>
      <c r="AA105" s="12"/>
      <c r="AB105" s="12"/>
      <c r="AC105" s="12"/>
      <c r="AD105" s="14"/>
      <c r="AH105" s="15" t="s">
        <v>19</v>
      </c>
      <c r="AI105" s="12">
        <f t="shared" si="805"/>
        <v>10.247</v>
      </c>
      <c r="AJ105" s="12">
        <f t="shared" si="1188"/>
        <v>3.941153846153846</v>
      </c>
      <c r="AK105" s="12"/>
      <c r="AL105" s="12"/>
      <c r="AM105" s="12"/>
      <c r="AN105" s="12"/>
      <c r="AO105" s="12"/>
      <c r="AP105" s="12"/>
      <c r="AQ105" s="12"/>
      <c r="AR105" s="12"/>
      <c r="AS105" s="12"/>
      <c r="AT105" s="14"/>
      <c r="AX105" s="15" t="s">
        <v>19</v>
      </c>
      <c r="AY105" s="12">
        <f t="shared" si="810"/>
        <v>0</v>
      </c>
      <c r="AZ105" s="12">
        <f t="shared" si="1189"/>
        <v>0</v>
      </c>
      <c r="BA105" s="12"/>
      <c r="BB105" s="12"/>
      <c r="BC105" s="12"/>
      <c r="BD105" s="12"/>
      <c r="BE105" s="12"/>
      <c r="BF105" s="12"/>
      <c r="BG105" s="12"/>
      <c r="BH105" s="12"/>
      <c r="BI105" s="12"/>
      <c r="BJ105" s="14"/>
      <c r="BN105" s="15" t="s">
        <v>19</v>
      </c>
      <c r="BO105" s="12">
        <f t="shared" si="815"/>
        <v>0</v>
      </c>
      <c r="BP105" s="12">
        <f t="shared" si="1190"/>
        <v>0</v>
      </c>
      <c r="BQ105" s="12"/>
      <c r="BR105" s="12"/>
      <c r="BS105" s="12"/>
      <c r="BT105" s="12"/>
      <c r="BU105" s="12"/>
      <c r="BV105" s="12"/>
      <c r="BW105" s="12"/>
      <c r="BX105" s="12"/>
      <c r="BY105" s="12"/>
      <c r="BZ105" s="14"/>
      <c r="CC105" s="15" t="s">
        <v>19</v>
      </c>
      <c r="CD105" s="12">
        <f t="shared" si="820"/>
        <v>0</v>
      </c>
      <c r="CE105" s="12">
        <f t="shared" si="1191"/>
        <v>0</v>
      </c>
      <c r="CF105" s="12"/>
      <c r="CG105" s="12"/>
      <c r="CH105" s="12"/>
      <c r="CI105" s="12"/>
      <c r="CJ105" s="12"/>
      <c r="CK105" s="12"/>
      <c r="CL105" s="12"/>
      <c r="CM105" s="12"/>
      <c r="CN105" s="12"/>
      <c r="CO105" s="14"/>
      <c r="CR105" s="15" t="s">
        <v>19</v>
      </c>
      <c r="CS105" s="12">
        <f t="shared" si="825"/>
        <v>10.247</v>
      </c>
      <c r="CT105" s="12">
        <f t="shared" si="1192"/>
        <v>3.941153846153846</v>
      </c>
      <c r="CU105" s="12"/>
      <c r="CV105" s="12"/>
      <c r="CW105" s="12"/>
      <c r="CX105" s="12"/>
      <c r="CY105" s="12"/>
      <c r="CZ105" s="12"/>
      <c r="DA105" s="12"/>
      <c r="DB105" s="12"/>
      <c r="DC105" s="12"/>
      <c r="DD105" s="14"/>
      <c r="DG105" s="15" t="s">
        <v>19</v>
      </c>
      <c r="DH105" s="12">
        <f t="shared" si="830"/>
        <v>110.443</v>
      </c>
      <c r="DI105" s="12">
        <f t="shared" si="1193"/>
        <v>42.47807692307692</v>
      </c>
      <c r="DJ105" s="12"/>
      <c r="DK105" s="12"/>
      <c r="DL105" s="12"/>
      <c r="DM105" s="12"/>
      <c r="DN105" s="12"/>
      <c r="DO105" s="12"/>
      <c r="DP105" s="12"/>
      <c r="DQ105" s="12"/>
      <c r="DR105" s="12"/>
      <c r="DS105" s="14"/>
      <c r="DV105" s="15" t="s">
        <v>19</v>
      </c>
      <c r="DW105" s="12">
        <f t="shared" si="835"/>
        <v>29.656999999999996</v>
      </c>
      <c r="DX105" s="12">
        <f t="shared" si="1194"/>
        <v>11.40653846153846</v>
      </c>
      <c r="DY105" s="12"/>
      <c r="DZ105" s="12"/>
      <c r="EA105" s="12"/>
      <c r="EB105" s="12"/>
      <c r="EC105" s="12"/>
      <c r="ED105" s="12"/>
      <c r="EE105" s="12"/>
      <c r="EF105" s="12"/>
      <c r="EG105" s="12"/>
      <c r="EH105" s="14"/>
      <c r="EK105" s="15" t="s">
        <v>19</v>
      </c>
      <c r="EL105" s="12">
        <f t="shared" si="840"/>
        <v>0</v>
      </c>
      <c r="EM105" s="12">
        <f t="shared" si="1195"/>
        <v>0</v>
      </c>
      <c r="EN105" s="12"/>
      <c r="EO105" s="12"/>
      <c r="EP105" s="12"/>
      <c r="EQ105" s="12"/>
      <c r="ER105" s="12"/>
      <c r="ES105" s="12"/>
      <c r="ET105" s="12"/>
      <c r="EU105" s="12"/>
      <c r="EV105" s="12"/>
      <c r="EW105" s="14"/>
      <c r="EZ105" s="15" t="s">
        <v>19</v>
      </c>
      <c r="FA105" s="12">
        <f t="shared" si="845"/>
        <v>0</v>
      </c>
      <c r="FB105" s="12">
        <f t="shared" si="1196"/>
        <v>0</v>
      </c>
      <c r="FC105" s="12"/>
      <c r="FD105" s="12"/>
      <c r="FE105" s="12"/>
      <c r="FF105" s="12"/>
      <c r="FG105" s="12"/>
      <c r="FH105" s="12"/>
      <c r="FI105" s="12"/>
      <c r="FJ105" s="12"/>
      <c r="FK105" s="12"/>
      <c r="FL105" s="14"/>
      <c r="FO105" s="15" t="s">
        <v>19</v>
      </c>
      <c r="FP105" s="12">
        <f t="shared" si="850"/>
        <v>0</v>
      </c>
      <c r="FQ105" s="12">
        <f t="shared" si="1197"/>
        <v>0</v>
      </c>
      <c r="FR105" s="12"/>
      <c r="FS105" s="12"/>
      <c r="FT105" s="12"/>
      <c r="FU105" s="12"/>
      <c r="FV105" s="12"/>
      <c r="FW105" s="12"/>
      <c r="FX105" s="12"/>
      <c r="FY105" s="12"/>
      <c r="FZ105" s="12"/>
      <c r="GA105" s="14"/>
      <c r="GD105" s="15" t="s">
        <v>19</v>
      </c>
      <c r="GE105" s="12">
        <f t="shared" si="855"/>
        <v>140.10000000000002</v>
      </c>
      <c r="GF105" s="12">
        <f t="shared" si="1198"/>
        <v>53.884615384615394</v>
      </c>
      <c r="GG105" s="12"/>
      <c r="GH105" s="12"/>
      <c r="GI105" s="12"/>
      <c r="GJ105" s="12"/>
      <c r="GK105" s="12"/>
      <c r="GL105" s="12"/>
      <c r="GM105" s="12"/>
      <c r="GN105" s="12"/>
      <c r="GO105" s="12"/>
      <c r="GP105" s="14"/>
      <c r="GT105" s="15" t="s">
        <v>19</v>
      </c>
      <c r="GU105" s="12">
        <f t="shared" si="860"/>
        <v>150.34700000000001</v>
      </c>
      <c r="GV105" s="12">
        <f t="shared" si="1199"/>
        <v>57.825769230769232</v>
      </c>
      <c r="GW105" s="12"/>
      <c r="GX105" s="12"/>
      <c r="GY105" s="12"/>
      <c r="GZ105" s="12"/>
      <c r="HA105" s="12"/>
      <c r="HB105" s="12"/>
      <c r="HC105" s="12"/>
      <c r="HD105" s="12"/>
      <c r="HE105" s="12"/>
      <c r="HF105" s="14"/>
      <c r="HI105" s="15" t="s">
        <v>19</v>
      </c>
      <c r="HJ105" s="12">
        <f t="shared" si="865"/>
        <v>39.029000000000003</v>
      </c>
      <c r="HK105" s="12">
        <f t="shared" si="1200"/>
        <v>15.011153846153848</v>
      </c>
      <c r="HL105" s="12"/>
      <c r="HM105" s="12"/>
      <c r="HN105" s="12"/>
      <c r="HO105" s="12"/>
      <c r="HP105" s="12"/>
      <c r="HQ105" s="12"/>
      <c r="HR105" s="12"/>
      <c r="HS105" s="12"/>
      <c r="HT105" s="12"/>
      <c r="HU105" s="14"/>
      <c r="HY105" s="15" t="s">
        <v>19</v>
      </c>
      <c r="HZ105" s="12">
        <f t="shared" si="870"/>
        <v>10.55</v>
      </c>
      <c r="IA105" s="12">
        <f t="shared" si="1201"/>
        <v>4.0576923076923075</v>
      </c>
      <c r="IB105" s="12"/>
      <c r="IC105" s="12"/>
      <c r="ID105" s="12"/>
      <c r="IE105" s="12"/>
      <c r="IF105" s="12"/>
      <c r="IG105" s="12"/>
      <c r="IH105" s="12"/>
      <c r="II105" s="12"/>
      <c r="IJ105" s="12"/>
      <c r="IK105" s="14"/>
      <c r="IO105" s="15" t="s">
        <v>19</v>
      </c>
      <c r="IP105" s="12">
        <f t="shared" si="875"/>
        <v>0</v>
      </c>
      <c r="IQ105" s="12">
        <f t="shared" si="1202"/>
        <v>0</v>
      </c>
      <c r="IR105" s="12"/>
      <c r="IS105" s="12"/>
      <c r="IT105" s="12"/>
      <c r="IU105" s="12"/>
      <c r="IV105" s="12"/>
      <c r="IW105" s="12"/>
      <c r="IX105" s="12"/>
      <c r="IY105" s="12"/>
      <c r="IZ105" s="12"/>
      <c r="JA105" s="14"/>
      <c r="JE105" s="15" t="s">
        <v>19</v>
      </c>
      <c r="JF105" s="12">
        <f t="shared" si="880"/>
        <v>0</v>
      </c>
      <c r="JG105" s="12">
        <f t="shared" si="1203"/>
        <v>0</v>
      </c>
      <c r="JH105" s="12"/>
      <c r="JI105" s="12"/>
      <c r="JJ105" s="12"/>
      <c r="JK105" s="12"/>
      <c r="JL105" s="12"/>
      <c r="JM105" s="12"/>
      <c r="JN105" s="12"/>
      <c r="JO105" s="12"/>
      <c r="JP105" s="12"/>
      <c r="JQ105" s="14"/>
      <c r="JT105" s="15" t="s">
        <v>19</v>
      </c>
      <c r="JU105" s="12">
        <f t="shared" si="885"/>
        <v>15.135999999999999</v>
      </c>
      <c r="JV105" s="12">
        <f t="shared" si="1204"/>
        <v>5.8215384615384611</v>
      </c>
      <c r="JW105" s="12"/>
      <c r="JX105" s="12"/>
      <c r="JY105" s="12"/>
      <c r="JZ105" s="12"/>
      <c r="KA105" s="12"/>
      <c r="KB105" s="12"/>
      <c r="KC105" s="12"/>
      <c r="KD105" s="12"/>
      <c r="KE105" s="12"/>
      <c r="KF105" s="14"/>
      <c r="KI105" s="15" t="s">
        <v>19</v>
      </c>
      <c r="KJ105" s="12">
        <f t="shared" si="890"/>
        <v>0</v>
      </c>
      <c r="KK105" s="12">
        <f t="shared" si="1205"/>
        <v>0</v>
      </c>
      <c r="KL105" s="12"/>
      <c r="KM105" s="12"/>
      <c r="KN105" s="12"/>
      <c r="KO105" s="12"/>
      <c r="KP105" s="12"/>
      <c r="KQ105" s="12"/>
      <c r="KR105" s="12"/>
      <c r="KS105" s="12"/>
      <c r="KT105" s="12"/>
      <c r="KU105" s="14"/>
      <c r="KX105" s="15" t="s">
        <v>19</v>
      </c>
      <c r="KY105" s="12">
        <f t="shared" si="952"/>
        <v>64.715000000000003</v>
      </c>
      <c r="KZ105" s="12">
        <f t="shared" si="1206"/>
        <v>24.890384615384615</v>
      </c>
      <c r="LA105" s="12"/>
      <c r="LB105" s="12"/>
      <c r="LC105" s="12"/>
      <c r="LD105" s="12"/>
      <c r="LE105" s="12"/>
      <c r="LF105" s="12"/>
      <c r="LG105" s="12"/>
      <c r="LH105" s="12"/>
      <c r="LI105" s="12"/>
      <c r="LJ105" s="14"/>
      <c r="LN105" s="15" t="s">
        <v>19</v>
      </c>
      <c r="LO105" s="12">
        <f t="shared" si="953"/>
        <v>215.06200000000001</v>
      </c>
      <c r="LP105" s="12">
        <f t="shared" si="1207"/>
        <v>82.716153846153844</v>
      </c>
      <c r="LQ105" s="12"/>
      <c r="LR105" s="12"/>
      <c r="LS105" s="12"/>
      <c r="LT105" s="12"/>
      <c r="LU105" s="12"/>
      <c r="LV105" s="12"/>
      <c r="LW105" s="12"/>
      <c r="LX105" s="12"/>
      <c r="LY105" s="12"/>
      <c r="LZ105" s="14"/>
      <c r="MC105" s="15" t="s">
        <v>19</v>
      </c>
      <c r="MD105" s="12">
        <f t="shared" si="954"/>
        <v>0</v>
      </c>
      <c r="ME105" s="12">
        <f t="shared" si="1208"/>
        <v>0</v>
      </c>
      <c r="MF105" s="12"/>
      <c r="MG105" s="12"/>
      <c r="MH105" s="12"/>
      <c r="MI105" s="12"/>
      <c r="MJ105" s="12"/>
      <c r="MK105" s="12"/>
      <c r="ML105" s="12"/>
      <c r="MM105" s="12"/>
      <c r="MN105" s="12"/>
      <c r="MO105" s="14"/>
      <c r="MS105" s="15" t="s">
        <v>19</v>
      </c>
      <c r="MT105" s="12">
        <f t="shared" si="907"/>
        <v>9.8919999999999995</v>
      </c>
      <c r="MU105" s="12">
        <f t="shared" si="1209"/>
        <v>3.8046153846153841</v>
      </c>
      <c r="MV105" s="12"/>
      <c r="MW105" s="12"/>
      <c r="MX105" s="12"/>
      <c r="MY105" s="12"/>
      <c r="MZ105" s="12"/>
      <c r="NA105" s="12"/>
      <c r="NB105" s="12"/>
      <c r="NC105" s="12"/>
      <c r="ND105" s="12"/>
      <c r="NE105" s="14"/>
      <c r="NI105" s="15" t="s">
        <v>19</v>
      </c>
      <c r="NJ105" s="12">
        <f t="shared" si="912"/>
        <v>9.0830000000000002</v>
      </c>
      <c r="NK105" s="12">
        <f t="shared" si="1210"/>
        <v>3.4934615384615384</v>
      </c>
      <c r="NL105" s="12"/>
      <c r="NM105" s="12"/>
      <c r="NN105" s="12"/>
      <c r="NO105" s="12"/>
      <c r="NP105" s="12"/>
      <c r="NQ105" s="12"/>
      <c r="NR105" s="12"/>
      <c r="NS105" s="12"/>
      <c r="NT105" s="12"/>
      <c r="NU105" s="14"/>
      <c r="NY105" s="15" t="s">
        <v>19</v>
      </c>
      <c r="NZ105" s="12">
        <f t="shared" si="917"/>
        <v>16.948</v>
      </c>
      <c r="OA105" s="12">
        <f t="shared" si="1211"/>
        <v>6.5184615384615388</v>
      </c>
      <c r="OB105" s="12"/>
      <c r="OC105" s="12"/>
      <c r="OD105" s="12"/>
      <c r="OE105" s="12"/>
      <c r="OF105" s="12"/>
      <c r="OG105" s="12"/>
      <c r="OH105" s="12"/>
      <c r="OI105" s="12"/>
      <c r="OJ105" s="12"/>
      <c r="OK105" s="14"/>
      <c r="ON105" s="15" t="s">
        <v>19</v>
      </c>
      <c r="OO105" s="12">
        <f t="shared" si="922"/>
        <v>0</v>
      </c>
      <c r="OP105" s="12">
        <f t="shared" si="1212"/>
        <v>0</v>
      </c>
      <c r="OQ105" s="12"/>
      <c r="OR105" s="12"/>
      <c r="OS105" s="12"/>
      <c r="OT105" s="12"/>
      <c r="OU105" s="12"/>
      <c r="OV105" s="12"/>
      <c r="OW105" s="12"/>
      <c r="OX105" s="12"/>
      <c r="OY105" s="12"/>
      <c r="OZ105" s="14"/>
      <c r="PE105" s="15" t="s">
        <v>19</v>
      </c>
      <c r="PF105" s="12">
        <f t="shared" si="955"/>
        <v>35.923000000000002</v>
      </c>
      <c r="PG105" s="12">
        <f t="shared" si="1213"/>
        <v>13.816538461538462</v>
      </c>
      <c r="PH105" s="12">
        <f t="shared" ref="PH105" si="1230">PH82+PH52+PH23</f>
        <v>0</v>
      </c>
      <c r="PI105" s="12"/>
      <c r="PJ105" s="12">
        <f t="shared" ref="PJ105" si="1231">PJ82+PJ52+PJ23</f>
        <v>0</v>
      </c>
      <c r="PK105" s="12"/>
      <c r="PL105" s="12">
        <f t="shared" ref="PL105" si="1232">PL82+PL52+PL23</f>
        <v>0</v>
      </c>
      <c r="PM105" s="12"/>
      <c r="PN105" s="12">
        <f t="shared" ref="PN105" si="1233">PN82+PN52+PN23</f>
        <v>0</v>
      </c>
      <c r="PO105" s="12"/>
      <c r="PP105" s="12">
        <f t="shared" ref="PP105" si="1234">PP82+PP52+PP23</f>
        <v>0</v>
      </c>
      <c r="PQ105" s="14"/>
      <c r="PT105" s="15" t="s">
        <v>19</v>
      </c>
      <c r="PU105" s="12">
        <f t="shared" si="961"/>
        <v>250.98500000000001</v>
      </c>
      <c r="PV105" s="12">
        <f>PU105/2.6</f>
        <v>96.532692307692315</v>
      </c>
      <c r="PW105" s="12">
        <f t="shared" ref="PW105" si="1235">PW82+PW52+PW23</f>
        <v>0</v>
      </c>
      <c r="PX105" s="12"/>
      <c r="PY105" s="12">
        <f t="shared" ref="PY105" si="1236">PY82+PY52+PY23</f>
        <v>0</v>
      </c>
      <c r="PZ105" s="12"/>
      <c r="QA105" s="12">
        <f t="shared" ref="QA105" si="1237">QA82+QA52+QA23</f>
        <v>0</v>
      </c>
      <c r="QB105" s="12"/>
      <c r="QC105" s="12">
        <f t="shared" ref="QC105" si="1238">QC82+QC52+QC23</f>
        <v>0</v>
      </c>
      <c r="QD105" s="12"/>
      <c r="QE105" s="12">
        <f t="shared" ref="QE105" si="1239">QE82+QE52+QE23</f>
        <v>0</v>
      </c>
      <c r="QF105" s="14"/>
      <c r="QI105" s="15" t="s">
        <v>19</v>
      </c>
      <c r="QJ105" s="12">
        <f t="shared" si="927"/>
        <v>0</v>
      </c>
      <c r="QK105" s="12">
        <f t="shared" si="1224"/>
        <v>0</v>
      </c>
      <c r="QL105" s="12"/>
      <c r="QM105" s="12"/>
      <c r="QN105" s="12"/>
      <c r="QO105" s="12"/>
      <c r="QP105" s="12"/>
      <c r="QQ105" s="12"/>
      <c r="QR105" s="12"/>
      <c r="QS105" s="12"/>
      <c r="QT105" s="12"/>
      <c r="QU105" s="14"/>
      <c r="QX105" s="15" t="s">
        <v>19</v>
      </c>
      <c r="QY105" s="12">
        <f t="shared" si="932"/>
        <v>7.6230000000000002</v>
      </c>
      <c r="QZ105" s="12">
        <f t="shared" si="1225"/>
        <v>2.9319230769230771</v>
      </c>
      <c r="RA105" s="12"/>
      <c r="RB105" s="12"/>
      <c r="RC105" s="12"/>
      <c r="RD105" s="12"/>
      <c r="RE105" s="12"/>
      <c r="RF105" s="12"/>
      <c r="RG105" s="12"/>
      <c r="RH105" s="12"/>
      <c r="RI105" s="12"/>
      <c r="RJ105" s="14"/>
      <c r="RM105" s="15" t="s">
        <v>19</v>
      </c>
      <c r="RN105" s="12">
        <f t="shared" si="937"/>
        <v>0</v>
      </c>
      <c r="RO105" s="12">
        <f t="shared" si="1226"/>
        <v>0</v>
      </c>
      <c r="RP105" s="12"/>
      <c r="RQ105" s="12"/>
      <c r="RR105" s="12"/>
      <c r="RS105" s="12"/>
      <c r="RT105" s="12"/>
      <c r="RU105" s="12"/>
      <c r="RV105" s="12"/>
      <c r="RW105" s="12"/>
      <c r="RX105" s="12"/>
      <c r="RY105" s="14"/>
      <c r="SB105" s="15" t="s">
        <v>19</v>
      </c>
      <c r="SC105" s="12">
        <f t="shared" si="942"/>
        <v>0</v>
      </c>
      <c r="SD105" s="12">
        <f t="shared" si="1227"/>
        <v>0</v>
      </c>
      <c r="SE105" s="12"/>
      <c r="SF105" s="12"/>
      <c r="SG105" s="12"/>
      <c r="SH105" s="12"/>
      <c r="SI105" s="12"/>
      <c r="SJ105" s="12"/>
      <c r="SK105" s="12"/>
      <c r="SL105" s="12"/>
      <c r="SM105" s="12"/>
      <c r="SN105" s="14"/>
      <c r="SQ105" s="15" t="s">
        <v>19</v>
      </c>
      <c r="SR105" s="12">
        <f t="shared" si="947"/>
        <v>12.044</v>
      </c>
      <c r="SS105" s="12">
        <f t="shared" si="1228"/>
        <v>4.632307692307692</v>
      </c>
      <c r="ST105" s="12"/>
      <c r="SU105" s="12"/>
      <c r="SV105" s="12"/>
      <c r="SW105" s="12"/>
      <c r="SX105" s="12"/>
      <c r="SY105" s="12"/>
      <c r="SZ105" s="12"/>
      <c r="TA105" s="12"/>
      <c r="TB105" s="12"/>
      <c r="TC105" s="14"/>
      <c r="TH105" s="15" t="s">
        <v>19</v>
      </c>
      <c r="TI105" s="12">
        <f t="shared" si="967"/>
        <v>19.667000000000002</v>
      </c>
      <c r="TJ105" s="12">
        <f t="shared" si="1229"/>
        <v>7.56423076923077</v>
      </c>
      <c r="TK105" s="12">
        <f t="shared" si="968"/>
        <v>0</v>
      </c>
      <c r="TL105" s="12"/>
      <c r="TM105" s="12">
        <f t="shared" si="969"/>
        <v>0</v>
      </c>
      <c r="TN105" s="12"/>
      <c r="TO105" s="12">
        <f t="shared" si="970"/>
        <v>0</v>
      </c>
      <c r="TP105" s="12"/>
      <c r="TQ105" s="12">
        <f t="shared" si="971"/>
        <v>0</v>
      </c>
      <c r="TR105" s="12"/>
      <c r="TS105" s="12">
        <f t="shared" si="972"/>
        <v>0</v>
      </c>
      <c r="TT105" s="14"/>
      <c r="TW105" s="15" t="s">
        <v>19</v>
      </c>
      <c r="TX105" s="12">
        <f t="shared" si="973"/>
        <v>270.65200000000004</v>
      </c>
      <c r="TY105" s="12">
        <f>TX105/2.6</f>
        <v>104.09692307692309</v>
      </c>
      <c r="TZ105" s="12">
        <f t="shared" si="974"/>
        <v>0</v>
      </c>
      <c r="UA105" s="12"/>
      <c r="UB105" s="12">
        <f t="shared" si="975"/>
        <v>0</v>
      </c>
      <c r="UC105" s="12"/>
      <c r="UD105" s="12">
        <f t="shared" si="976"/>
        <v>0</v>
      </c>
      <c r="UE105" s="12"/>
      <c r="UF105" s="12">
        <f t="shared" si="977"/>
        <v>0</v>
      </c>
      <c r="UG105" s="12"/>
      <c r="UH105" s="12">
        <f t="shared" si="978"/>
        <v>0</v>
      </c>
      <c r="UI105" s="14"/>
    </row>
    <row r="106" spans="18:556" x14ac:dyDescent="0.25">
      <c r="R106" s="15" t="s">
        <v>20</v>
      </c>
      <c r="S106" s="12">
        <f t="shared" si="800"/>
        <v>99.628</v>
      </c>
      <c r="T106" s="12">
        <f t="shared" si="1187"/>
        <v>38.318461538461534</v>
      </c>
      <c r="U106" s="12"/>
      <c r="V106" s="12"/>
      <c r="W106" s="12"/>
      <c r="X106" s="12"/>
      <c r="Y106" s="12"/>
      <c r="Z106" s="12"/>
      <c r="AA106" s="12"/>
      <c r="AB106" s="12"/>
      <c r="AC106" s="12"/>
      <c r="AD106" s="14"/>
      <c r="AH106" s="15" t="s">
        <v>20</v>
      </c>
      <c r="AI106" s="12">
        <f t="shared" si="805"/>
        <v>42.56</v>
      </c>
      <c r="AJ106" s="12">
        <f t="shared" si="1188"/>
        <v>16.369230769230768</v>
      </c>
      <c r="AK106" s="12"/>
      <c r="AL106" s="12"/>
      <c r="AM106" s="12"/>
      <c r="AN106" s="12"/>
      <c r="AO106" s="12"/>
      <c r="AP106" s="12"/>
      <c r="AQ106" s="12"/>
      <c r="AR106" s="12"/>
      <c r="AS106" s="12"/>
      <c r="AT106" s="14"/>
      <c r="AX106" s="15" t="s">
        <v>20</v>
      </c>
      <c r="AY106" s="12">
        <f t="shared" si="810"/>
        <v>0</v>
      </c>
      <c r="AZ106" s="12">
        <f t="shared" si="1189"/>
        <v>0</v>
      </c>
      <c r="BA106" s="12"/>
      <c r="BB106" s="12"/>
      <c r="BC106" s="12"/>
      <c r="BD106" s="12"/>
      <c r="BE106" s="12"/>
      <c r="BF106" s="12"/>
      <c r="BG106" s="12"/>
      <c r="BH106" s="12"/>
      <c r="BI106" s="12"/>
      <c r="BJ106" s="14"/>
      <c r="BN106" s="15" t="s">
        <v>20</v>
      </c>
      <c r="BO106" s="12">
        <f t="shared" si="815"/>
        <v>0</v>
      </c>
      <c r="BP106" s="12">
        <f t="shared" si="1190"/>
        <v>0</v>
      </c>
      <c r="BQ106" s="12"/>
      <c r="BR106" s="12"/>
      <c r="BS106" s="12"/>
      <c r="BT106" s="12"/>
      <c r="BU106" s="12"/>
      <c r="BV106" s="12"/>
      <c r="BW106" s="12"/>
      <c r="BX106" s="12"/>
      <c r="BY106" s="12"/>
      <c r="BZ106" s="14"/>
      <c r="CC106" s="15" t="s">
        <v>20</v>
      </c>
      <c r="CD106" s="12">
        <f t="shared" si="820"/>
        <v>0</v>
      </c>
      <c r="CE106" s="12">
        <f t="shared" si="1191"/>
        <v>0</v>
      </c>
      <c r="CF106" s="12"/>
      <c r="CG106" s="12"/>
      <c r="CH106" s="12"/>
      <c r="CI106" s="12"/>
      <c r="CJ106" s="12"/>
      <c r="CK106" s="12"/>
      <c r="CL106" s="12"/>
      <c r="CM106" s="12"/>
      <c r="CN106" s="12"/>
      <c r="CO106" s="14"/>
      <c r="CR106" s="15" t="s">
        <v>20</v>
      </c>
      <c r="CS106" s="12">
        <f t="shared" si="825"/>
        <v>142.18799999999999</v>
      </c>
      <c r="CT106" s="12">
        <f t="shared" si="1192"/>
        <v>54.687692307692302</v>
      </c>
      <c r="CU106" s="12"/>
      <c r="CV106" s="12"/>
      <c r="CW106" s="12"/>
      <c r="CX106" s="12"/>
      <c r="CY106" s="12"/>
      <c r="CZ106" s="12"/>
      <c r="DA106" s="12"/>
      <c r="DB106" s="12"/>
      <c r="DC106" s="12"/>
      <c r="DD106" s="14"/>
      <c r="DG106" s="15" t="s">
        <v>20</v>
      </c>
      <c r="DH106" s="12">
        <f t="shared" si="830"/>
        <v>0</v>
      </c>
      <c r="DI106" s="12">
        <f t="shared" si="1193"/>
        <v>0</v>
      </c>
      <c r="DJ106" s="12"/>
      <c r="DK106" s="12"/>
      <c r="DL106" s="12"/>
      <c r="DM106" s="12"/>
      <c r="DN106" s="12"/>
      <c r="DO106" s="12"/>
      <c r="DP106" s="12"/>
      <c r="DQ106" s="12"/>
      <c r="DR106" s="12"/>
      <c r="DS106" s="14"/>
      <c r="DV106" s="15" t="s">
        <v>20</v>
      </c>
      <c r="DW106" s="12">
        <f t="shared" si="835"/>
        <v>0</v>
      </c>
      <c r="DX106" s="12">
        <f t="shared" si="1194"/>
        <v>0</v>
      </c>
      <c r="DY106" s="12"/>
      <c r="DZ106" s="12"/>
      <c r="EA106" s="12"/>
      <c r="EB106" s="12"/>
      <c r="EC106" s="12"/>
      <c r="ED106" s="12"/>
      <c r="EE106" s="12"/>
      <c r="EF106" s="12"/>
      <c r="EG106" s="12"/>
      <c r="EH106" s="14"/>
      <c r="EK106" s="15" t="s">
        <v>20</v>
      </c>
      <c r="EL106" s="12">
        <f t="shared" si="840"/>
        <v>47.931000000000004</v>
      </c>
      <c r="EM106" s="12">
        <f t="shared" si="1195"/>
        <v>18.435000000000002</v>
      </c>
      <c r="EN106" s="12"/>
      <c r="EO106" s="12"/>
      <c r="EP106" s="12"/>
      <c r="EQ106" s="12"/>
      <c r="ER106" s="12"/>
      <c r="ES106" s="12"/>
      <c r="ET106" s="12"/>
      <c r="EU106" s="12"/>
      <c r="EV106" s="12"/>
      <c r="EW106" s="14"/>
      <c r="EZ106" s="15" t="s">
        <v>20</v>
      </c>
      <c r="FA106" s="12">
        <f t="shared" si="845"/>
        <v>0</v>
      </c>
      <c r="FB106" s="12">
        <f t="shared" si="1196"/>
        <v>0</v>
      </c>
      <c r="FC106" s="12"/>
      <c r="FD106" s="12"/>
      <c r="FE106" s="12"/>
      <c r="FF106" s="12"/>
      <c r="FG106" s="12"/>
      <c r="FH106" s="12"/>
      <c r="FI106" s="12"/>
      <c r="FJ106" s="12"/>
      <c r="FK106" s="12"/>
      <c r="FL106" s="14"/>
      <c r="FO106" s="15" t="s">
        <v>20</v>
      </c>
      <c r="FP106" s="12">
        <f t="shared" si="850"/>
        <v>0</v>
      </c>
      <c r="FQ106" s="12">
        <f t="shared" si="1197"/>
        <v>0</v>
      </c>
      <c r="FR106" s="12"/>
      <c r="FS106" s="12"/>
      <c r="FT106" s="12"/>
      <c r="FU106" s="12"/>
      <c r="FV106" s="12"/>
      <c r="FW106" s="12"/>
      <c r="FX106" s="12"/>
      <c r="FY106" s="12"/>
      <c r="FZ106" s="12"/>
      <c r="GA106" s="14"/>
      <c r="GD106" s="15" t="s">
        <v>20</v>
      </c>
      <c r="GE106" s="12">
        <f t="shared" si="855"/>
        <v>47.931000000000004</v>
      </c>
      <c r="GF106" s="12">
        <f t="shared" si="1198"/>
        <v>18.435000000000002</v>
      </c>
      <c r="GG106" s="12"/>
      <c r="GH106" s="12"/>
      <c r="GI106" s="12"/>
      <c r="GJ106" s="12"/>
      <c r="GK106" s="12"/>
      <c r="GL106" s="12"/>
      <c r="GM106" s="12"/>
      <c r="GN106" s="12"/>
      <c r="GO106" s="12"/>
      <c r="GP106" s="14"/>
      <c r="GT106" s="15" t="s">
        <v>20</v>
      </c>
      <c r="GU106" s="12">
        <f t="shared" si="860"/>
        <v>190.119</v>
      </c>
      <c r="GV106" s="12">
        <f t="shared" si="1199"/>
        <v>73.122692307692304</v>
      </c>
      <c r="GW106" s="12"/>
      <c r="GX106" s="12"/>
      <c r="GY106" s="12"/>
      <c r="GZ106" s="12"/>
      <c r="HA106" s="12"/>
      <c r="HB106" s="12"/>
      <c r="HC106" s="12"/>
      <c r="HD106" s="12"/>
      <c r="HE106" s="12"/>
      <c r="HF106" s="14"/>
      <c r="HI106" s="15" t="s">
        <v>20</v>
      </c>
      <c r="HJ106" s="12">
        <f t="shared" si="865"/>
        <v>38.807000000000002</v>
      </c>
      <c r="HK106" s="12">
        <f t="shared" si="1200"/>
        <v>14.92576923076923</v>
      </c>
      <c r="HL106" s="12"/>
      <c r="HM106" s="12"/>
      <c r="HN106" s="12"/>
      <c r="HO106" s="12"/>
      <c r="HP106" s="12"/>
      <c r="HQ106" s="12"/>
      <c r="HR106" s="12"/>
      <c r="HS106" s="12"/>
      <c r="HT106" s="12"/>
      <c r="HU106" s="14"/>
      <c r="HY106" s="15" t="s">
        <v>20</v>
      </c>
      <c r="HZ106" s="12">
        <f t="shared" si="870"/>
        <v>0</v>
      </c>
      <c r="IA106" s="12">
        <f t="shared" si="1201"/>
        <v>0</v>
      </c>
      <c r="IB106" s="12"/>
      <c r="IC106" s="12"/>
      <c r="ID106" s="12"/>
      <c r="IE106" s="12"/>
      <c r="IF106" s="12"/>
      <c r="IG106" s="12"/>
      <c r="IH106" s="12"/>
      <c r="II106" s="12"/>
      <c r="IJ106" s="12"/>
      <c r="IK106" s="14"/>
      <c r="IO106" s="15" t="s">
        <v>20</v>
      </c>
      <c r="IP106" s="12">
        <f t="shared" si="875"/>
        <v>40.522999999999996</v>
      </c>
      <c r="IQ106" s="12">
        <f t="shared" si="1202"/>
        <v>15.585769230769229</v>
      </c>
      <c r="IR106" s="12"/>
      <c r="IS106" s="12"/>
      <c r="IT106" s="12"/>
      <c r="IU106" s="12"/>
      <c r="IV106" s="12"/>
      <c r="IW106" s="12"/>
      <c r="IX106" s="12"/>
      <c r="IY106" s="12"/>
      <c r="IZ106" s="12"/>
      <c r="JA106" s="14"/>
      <c r="JE106" s="15" t="s">
        <v>20</v>
      </c>
      <c r="JF106" s="12">
        <f t="shared" si="880"/>
        <v>0</v>
      </c>
      <c r="JG106" s="12">
        <f t="shared" si="1203"/>
        <v>0</v>
      </c>
      <c r="JH106" s="12"/>
      <c r="JI106" s="12"/>
      <c r="JJ106" s="12"/>
      <c r="JK106" s="12"/>
      <c r="JL106" s="12"/>
      <c r="JM106" s="12"/>
      <c r="JN106" s="12"/>
      <c r="JO106" s="12"/>
      <c r="JP106" s="12"/>
      <c r="JQ106" s="14"/>
      <c r="JT106" s="15" t="s">
        <v>20</v>
      </c>
      <c r="JU106" s="12">
        <f t="shared" si="885"/>
        <v>11.177</v>
      </c>
      <c r="JV106" s="12">
        <f t="shared" si="1204"/>
        <v>4.2988461538461538</v>
      </c>
      <c r="JW106" s="12"/>
      <c r="JX106" s="12"/>
      <c r="JY106" s="12"/>
      <c r="JZ106" s="12"/>
      <c r="KA106" s="12"/>
      <c r="KB106" s="12"/>
      <c r="KC106" s="12"/>
      <c r="KD106" s="12"/>
      <c r="KE106" s="12"/>
      <c r="KF106" s="14"/>
      <c r="KI106" s="15" t="s">
        <v>20</v>
      </c>
      <c r="KJ106" s="12">
        <f t="shared" si="890"/>
        <v>0</v>
      </c>
      <c r="KK106" s="12">
        <f t="shared" si="1205"/>
        <v>0</v>
      </c>
      <c r="KL106" s="12"/>
      <c r="KM106" s="12"/>
      <c r="KN106" s="12"/>
      <c r="KO106" s="12"/>
      <c r="KP106" s="12"/>
      <c r="KQ106" s="12"/>
      <c r="KR106" s="12"/>
      <c r="KS106" s="12"/>
      <c r="KT106" s="12"/>
      <c r="KU106" s="14"/>
      <c r="KX106" s="15" t="s">
        <v>20</v>
      </c>
      <c r="KY106" s="12">
        <f t="shared" si="952"/>
        <v>90.507000000000005</v>
      </c>
      <c r="KZ106" s="12">
        <f t="shared" si="1206"/>
        <v>34.810384615384613</v>
      </c>
      <c r="LA106" s="12"/>
      <c r="LB106" s="12"/>
      <c r="LC106" s="12"/>
      <c r="LD106" s="12"/>
      <c r="LE106" s="12"/>
      <c r="LF106" s="12"/>
      <c r="LG106" s="12"/>
      <c r="LH106" s="12"/>
      <c r="LI106" s="12"/>
      <c r="LJ106" s="14"/>
      <c r="LN106" s="15" t="s">
        <v>20</v>
      </c>
      <c r="LO106" s="12">
        <f t="shared" si="953"/>
        <v>280.62599999999998</v>
      </c>
      <c r="LP106" s="12">
        <f t="shared" si="1207"/>
        <v>107.93307692307691</v>
      </c>
      <c r="LQ106" s="12"/>
      <c r="LR106" s="12"/>
      <c r="LS106" s="12"/>
      <c r="LT106" s="12"/>
      <c r="LU106" s="12"/>
      <c r="LV106" s="12"/>
      <c r="LW106" s="12"/>
      <c r="LX106" s="12"/>
      <c r="LY106" s="12"/>
      <c r="LZ106" s="14"/>
      <c r="MC106" s="15" t="s">
        <v>20</v>
      </c>
      <c r="MD106" s="12">
        <f t="shared" si="954"/>
        <v>33.435000000000002</v>
      </c>
      <c r="ME106" s="12">
        <f t="shared" si="1208"/>
        <v>12.859615384615385</v>
      </c>
      <c r="MF106" s="12"/>
      <c r="MG106" s="12"/>
      <c r="MH106" s="12"/>
      <c r="MI106" s="12"/>
      <c r="MJ106" s="12"/>
      <c r="MK106" s="12"/>
      <c r="ML106" s="12"/>
      <c r="MM106" s="12"/>
      <c r="MN106" s="12"/>
      <c r="MO106" s="14"/>
      <c r="MS106" s="15" t="s">
        <v>20</v>
      </c>
      <c r="MT106" s="12">
        <f t="shared" si="907"/>
        <v>38.167999999999999</v>
      </c>
      <c r="MU106" s="12">
        <f t="shared" si="1209"/>
        <v>14.68</v>
      </c>
      <c r="MV106" s="12"/>
      <c r="MW106" s="12"/>
      <c r="MX106" s="12"/>
      <c r="MY106" s="12"/>
      <c r="MZ106" s="12"/>
      <c r="NA106" s="12"/>
      <c r="NB106" s="12"/>
      <c r="NC106" s="12"/>
      <c r="ND106" s="12"/>
      <c r="NE106" s="14"/>
      <c r="NI106" s="15" t="s">
        <v>20</v>
      </c>
      <c r="NJ106" s="12">
        <f t="shared" si="912"/>
        <v>56.961999999999996</v>
      </c>
      <c r="NK106" s="12">
        <f t="shared" si="1210"/>
        <v>21.908461538461538</v>
      </c>
      <c r="NL106" s="12"/>
      <c r="NM106" s="12"/>
      <c r="NN106" s="12"/>
      <c r="NO106" s="12"/>
      <c r="NP106" s="12"/>
      <c r="NQ106" s="12"/>
      <c r="NR106" s="12"/>
      <c r="NS106" s="12"/>
      <c r="NT106" s="12"/>
      <c r="NU106" s="14"/>
      <c r="NY106" s="15" t="s">
        <v>20</v>
      </c>
      <c r="NZ106" s="12">
        <f t="shared" si="917"/>
        <v>34.264000000000003</v>
      </c>
      <c r="OA106" s="12">
        <f t="shared" si="1211"/>
        <v>13.178461538461539</v>
      </c>
      <c r="OB106" s="12"/>
      <c r="OC106" s="12"/>
      <c r="OD106" s="12"/>
      <c r="OE106" s="12"/>
      <c r="OF106" s="12"/>
      <c r="OG106" s="12"/>
      <c r="OH106" s="12"/>
      <c r="OI106" s="12"/>
      <c r="OJ106" s="12"/>
      <c r="OK106" s="14"/>
      <c r="ON106" s="15" t="s">
        <v>20</v>
      </c>
      <c r="OO106" s="12">
        <f t="shared" si="922"/>
        <v>0</v>
      </c>
      <c r="OP106" s="12">
        <f t="shared" si="1212"/>
        <v>0</v>
      </c>
      <c r="OQ106" s="12"/>
      <c r="OR106" s="12"/>
      <c r="OS106" s="12"/>
      <c r="OT106" s="12"/>
      <c r="OU106" s="12"/>
      <c r="OV106" s="12"/>
      <c r="OW106" s="12"/>
      <c r="OX106" s="12"/>
      <c r="OY106" s="12"/>
      <c r="OZ106" s="14"/>
      <c r="PE106" s="15" t="s">
        <v>20</v>
      </c>
      <c r="PF106" s="12">
        <f t="shared" si="955"/>
        <v>162.82900000000001</v>
      </c>
      <c r="PG106" s="12">
        <f t="shared" si="1213"/>
        <v>62.626538461538459</v>
      </c>
      <c r="PH106" s="12">
        <f t="shared" ref="PH106" si="1240">PH83+PH53+PH24</f>
        <v>0</v>
      </c>
      <c r="PI106" s="12"/>
      <c r="PJ106" s="12">
        <f t="shared" ref="PJ106" si="1241">PJ83+PJ53+PJ24</f>
        <v>0</v>
      </c>
      <c r="PK106" s="12"/>
      <c r="PL106" s="12">
        <f t="shared" ref="PL106" si="1242">PL83+PL53+PL24</f>
        <v>0</v>
      </c>
      <c r="PM106" s="12"/>
      <c r="PN106" s="12">
        <f t="shared" ref="PN106" si="1243">PN83+PN53+PN24</f>
        <v>0</v>
      </c>
      <c r="PO106" s="12"/>
      <c r="PP106" s="12">
        <f t="shared" ref="PP106" si="1244">PP83+PP53+PP24</f>
        <v>0</v>
      </c>
      <c r="PQ106" s="14"/>
      <c r="PT106" s="15" t="s">
        <v>20</v>
      </c>
      <c r="PU106" s="12">
        <f t="shared" si="961"/>
        <v>443.45500000000004</v>
      </c>
      <c r="PV106" s="12">
        <f t="shared" ref="PV106" si="1245">PU106/2.6</f>
        <v>170.5596153846154</v>
      </c>
      <c r="PW106" s="12">
        <f t="shared" ref="PW106" si="1246">PW83+PW53+PW24</f>
        <v>0</v>
      </c>
      <c r="PX106" s="12"/>
      <c r="PY106" s="12">
        <f t="shared" ref="PY106" si="1247">PY83+PY53+PY24</f>
        <v>0</v>
      </c>
      <c r="PZ106" s="12"/>
      <c r="QA106" s="12">
        <f t="shared" ref="QA106" si="1248">QA83+QA53+QA24</f>
        <v>0</v>
      </c>
      <c r="QB106" s="12"/>
      <c r="QC106" s="12">
        <f t="shared" ref="QC106" si="1249">QC83+QC53+QC24</f>
        <v>0</v>
      </c>
      <c r="QD106" s="12"/>
      <c r="QE106" s="12">
        <f t="shared" ref="QE106" si="1250">QE83+QE53+QE24</f>
        <v>0</v>
      </c>
      <c r="QF106" s="14"/>
      <c r="QI106" s="15" t="s">
        <v>20</v>
      </c>
      <c r="QJ106" s="12">
        <f t="shared" si="927"/>
        <v>0</v>
      </c>
      <c r="QK106" s="12">
        <f t="shared" si="1224"/>
        <v>0</v>
      </c>
      <c r="QL106" s="12"/>
      <c r="QM106" s="12"/>
      <c r="QN106" s="12"/>
      <c r="QO106" s="12"/>
      <c r="QP106" s="12"/>
      <c r="QQ106" s="12"/>
      <c r="QR106" s="12"/>
      <c r="QS106" s="12"/>
      <c r="QT106" s="12"/>
      <c r="QU106" s="14"/>
      <c r="QX106" s="15" t="s">
        <v>20</v>
      </c>
      <c r="QY106" s="12">
        <f t="shared" si="932"/>
        <v>35.706000000000003</v>
      </c>
      <c r="QZ106" s="12">
        <f t="shared" si="1225"/>
        <v>13.733076923076924</v>
      </c>
      <c r="RA106" s="12"/>
      <c r="RB106" s="12"/>
      <c r="RC106" s="12"/>
      <c r="RD106" s="12"/>
      <c r="RE106" s="12"/>
      <c r="RF106" s="12"/>
      <c r="RG106" s="12"/>
      <c r="RH106" s="12"/>
      <c r="RI106" s="12"/>
      <c r="RJ106" s="14"/>
      <c r="RM106" s="15" t="s">
        <v>20</v>
      </c>
      <c r="RN106" s="12">
        <f t="shared" si="937"/>
        <v>0</v>
      </c>
      <c r="RO106" s="12">
        <f t="shared" si="1226"/>
        <v>0</v>
      </c>
      <c r="RP106" s="12"/>
      <c r="RQ106" s="12"/>
      <c r="RR106" s="12"/>
      <c r="RS106" s="12"/>
      <c r="RT106" s="12"/>
      <c r="RU106" s="12"/>
      <c r="RV106" s="12"/>
      <c r="RW106" s="12"/>
      <c r="RX106" s="12"/>
      <c r="RY106" s="14"/>
      <c r="SB106" s="15" t="s">
        <v>20</v>
      </c>
      <c r="SC106" s="12">
        <f t="shared" si="942"/>
        <v>0</v>
      </c>
      <c r="SD106" s="12">
        <f t="shared" si="1227"/>
        <v>0</v>
      </c>
      <c r="SE106" s="12"/>
      <c r="SF106" s="12"/>
      <c r="SG106" s="12"/>
      <c r="SH106" s="12"/>
      <c r="SI106" s="12"/>
      <c r="SJ106" s="12"/>
      <c r="SK106" s="12"/>
      <c r="SL106" s="12"/>
      <c r="SM106" s="12"/>
      <c r="SN106" s="14"/>
      <c r="SQ106" s="15" t="s">
        <v>20</v>
      </c>
      <c r="SR106" s="12">
        <f t="shared" si="947"/>
        <v>11.157</v>
      </c>
      <c r="SS106" s="12">
        <f t="shared" si="1228"/>
        <v>4.2911538461538461</v>
      </c>
      <c r="ST106" s="12"/>
      <c r="SU106" s="12"/>
      <c r="SV106" s="12"/>
      <c r="SW106" s="12"/>
      <c r="SX106" s="12"/>
      <c r="SY106" s="12"/>
      <c r="SZ106" s="12"/>
      <c r="TA106" s="12"/>
      <c r="TB106" s="12"/>
      <c r="TC106" s="14"/>
      <c r="TH106" s="15" t="s">
        <v>20</v>
      </c>
      <c r="TI106" s="12">
        <f t="shared" si="967"/>
        <v>46.863</v>
      </c>
      <c r="TJ106" s="12">
        <f t="shared" si="1229"/>
        <v>18.024230769230769</v>
      </c>
      <c r="TK106" s="12">
        <f t="shared" si="968"/>
        <v>0</v>
      </c>
      <c r="TL106" s="12"/>
      <c r="TM106" s="12">
        <f t="shared" si="969"/>
        <v>0</v>
      </c>
      <c r="TN106" s="12"/>
      <c r="TO106" s="12">
        <f t="shared" si="970"/>
        <v>0</v>
      </c>
      <c r="TP106" s="12"/>
      <c r="TQ106" s="12">
        <f t="shared" si="971"/>
        <v>0</v>
      </c>
      <c r="TR106" s="12"/>
      <c r="TS106" s="12">
        <f t="shared" si="972"/>
        <v>0</v>
      </c>
      <c r="TT106" s="14"/>
      <c r="TW106" s="15" t="s">
        <v>20</v>
      </c>
      <c r="TX106" s="12">
        <f t="shared" si="973"/>
        <v>490.31799999999998</v>
      </c>
      <c r="TY106" s="12">
        <f t="shared" ref="TY106" si="1251">TX106/2.6</f>
        <v>188.58384615384614</v>
      </c>
      <c r="TZ106" s="12">
        <f t="shared" si="974"/>
        <v>0</v>
      </c>
      <c r="UA106" s="12"/>
      <c r="UB106" s="12">
        <f t="shared" si="975"/>
        <v>0</v>
      </c>
      <c r="UC106" s="12"/>
      <c r="UD106" s="12">
        <f t="shared" si="976"/>
        <v>0</v>
      </c>
      <c r="UE106" s="12"/>
      <c r="UF106" s="12">
        <f t="shared" si="977"/>
        <v>0</v>
      </c>
      <c r="UG106" s="12"/>
      <c r="UH106" s="12">
        <f t="shared" si="978"/>
        <v>0</v>
      </c>
      <c r="UI106" s="14"/>
    </row>
    <row r="107" spans="18:556" x14ac:dyDescent="0.25">
      <c r="R107" s="15" t="s">
        <v>21</v>
      </c>
      <c r="S107" s="12">
        <f t="shared" si="800"/>
        <v>0</v>
      </c>
      <c r="T107" s="12">
        <f>S107/2.6</f>
        <v>0</v>
      </c>
      <c r="U107" s="12"/>
      <c r="V107" s="12"/>
      <c r="W107" s="12"/>
      <c r="X107" s="12"/>
      <c r="Y107" s="12"/>
      <c r="Z107" s="12"/>
      <c r="AA107" s="12"/>
      <c r="AB107" s="12"/>
      <c r="AC107" s="12"/>
      <c r="AD107" s="14"/>
      <c r="AH107" s="15" t="s">
        <v>21</v>
      </c>
      <c r="AI107" s="12">
        <f t="shared" si="805"/>
        <v>11.183</v>
      </c>
      <c r="AJ107" s="12">
        <f>AI107/2.6</f>
        <v>4.3011538461538459</v>
      </c>
      <c r="AK107" s="12"/>
      <c r="AL107" s="12"/>
      <c r="AM107" s="12"/>
      <c r="AN107" s="12"/>
      <c r="AO107" s="12"/>
      <c r="AP107" s="12"/>
      <c r="AQ107" s="12"/>
      <c r="AR107" s="12"/>
      <c r="AS107" s="12"/>
      <c r="AT107" s="14"/>
      <c r="AX107" s="15" t="s">
        <v>21</v>
      </c>
      <c r="AY107" s="12">
        <f t="shared" si="810"/>
        <v>0</v>
      </c>
      <c r="AZ107" s="12">
        <f>AY107/2.6</f>
        <v>0</v>
      </c>
      <c r="BA107" s="12"/>
      <c r="BB107" s="12"/>
      <c r="BC107" s="12"/>
      <c r="BD107" s="12"/>
      <c r="BE107" s="12"/>
      <c r="BF107" s="12"/>
      <c r="BG107" s="12"/>
      <c r="BH107" s="12"/>
      <c r="BI107" s="12"/>
      <c r="BJ107" s="14"/>
      <c r="BN107" s="15" t="s">
        <v>21</v>
      </c>
      <c r="BO107" s="12">
        <f t="shared" si="815"/>
        <v>0</v>
      </c>
      <c r="BP107" s="12">
        <f>BO107/2.6</f>
        <v>0</v>
      </c>
      <c r="BQ107" s="12"/>
      <c r="BR107" s="12"/>
      <c r="BS107" s="12"/>
      <c r="BT107" s="12"/>
      <c r="BU107" s="12"/>
      <c r="BV107" s="12"/>
      <c r="BW107" s="12"/>
      <c r="BX107" s="12"/>
      <c r="BY107" s="12"/>
      <c r="BZ107" s="14"/>
      <c r="CC107" s="15" t="s">
        <v>21</v>
      </c>
      <c r="CD107" s="12">
        <f t="shared" si="820"/>
        <v>0</v>
      </c>
      <c r="CE107" s="12">
        <f>CD107/2.6</f>
        <v>0</v>
      </c>
      <c r="CF107" s="12"/>
      <c r="CG107" s="12"/>
      <c r="CH107" s="12"/>
      <c r="CI107" s="12"/>
      <c r="CJ107" s="12"/>
      <c r="CK107" s="12"/>
      <c r="CL107" s="12"/>
      <c r="CM107" s="12"/>
      <c r="CN107" s="12"/>
      <c r="CO107" s="14"/>
      <c r="CR107" s="15" t="s">
        <v>21</v>
      </c>
      <c r="CS107" s="12">
        <f t="shared" si="825"/>
        <v>11.183</v>
      </c>
      <c r="CT107" s="12">
        <f>CS107/2.6</f>
        <v>4.3011538461538459</v>
      </c>
      <c r="CU107" s="12"/>
      <c r="CV107" s="12"/>
      <c r="CW107" s="12"/>
      <c r="CX107" s="12"/>
      <c r="CY107" s="12"/>
      <c r="CZ107" s="12"/>
      <c r="DA107" s="12"/>
      <c r="DB107" s="12"/>
      <c r="DC107" s="12"/>
      <c r="DD107" s="14"/>
      <c r="DG107" s="15" t="s">
        <v>21</v>
      </c>
      <c r="DH107" s="12">
        <f t="shared" si="830"/>
        <v>0</v>
      </c>
      <c r="DI107" s="12">
        <f>DH107/2.6</f>
        <v>0</v>
      </c>
      <c r="DJ107" s="12"/>
      <c r="DK107" s="12"/>
      <c r="DL107" s="12"/>
      <c r="DM107" s="12"/>
      <c r="DN107" s="12"/>
      <c r="DO107" s="12"/>
      <c r="DP107" s="12"/>
      <c r="DQ107" s="12"/>
      <c r="DR107" s="12"/>
      <c r="DS107" s="14"/>
      <c r="DV107" s="15" t="s">
        <v>21</v>
      </c>
      <c r="DW107" s="12">
        <f t="shared" si="835"/>
        <v>23.83</v>
      </c>
      <c r="DX107" s="12">
        <f>DW107/2.6</f>
        <v>9.1653846153846139</v>
      </c>
      <c r="DY107" s="12"/>
      <c r="DZ107" s="12"/>
      <c r="EA107" s="12"/>
      <c r="EB107" s="12"/>
      <c r="EC107" s="12"/>
      <c r="ED107" s="12"/>
      <c r="EE107" s="12"/>
      <c r="EF107" s="12"/>
      <c r="EG107" s="12"/>
      <c r="EH107" s="14"/>
      <c r="EK107" s="15" t="s">
        <v>21</v>
      </c>
      <c r="EL107" s="12">
        <f t="shared" si="840"/>
        <v>60.07</v>
      </c>
      <c r="EM107" s="12">
        <f>EL107/2.6</f>
        <v>23.103846153846153</v>
      </c>
      <c r="EN107" s="12"/>
      <c r="EO107" s="12"/>
      <c r="EP107" s="12"/>
      <c r="EQ107" s="12"/>
      <c r="ER107" s="12"/>
      <c r="ES107" s="12"/>
      <c r="ET107" s="12"/>
      <c r="EU107" s="12"/>
      <c r="EV107" s="12"/>
      <c r="EW107" s="14"/>
      <c r="EZ107" s="15" t="s">
        <v>21</v>
      </c>
      <c r="FA107" s="12">
        <f t="shared" si="845"/>
        <v>0</v>
      </c>
      <c r="FB107" s="12">
        <f>FA107/2.6</f>
        <v>0</v>
      </c>
      <c r="FC107" s="12"/>
      <c r="FD107" s="12"/>
      <c r="FE107" s="12"/>
      <c r="FF107" s="12"/>
      <c r="FG107" s="12"/>
      <c r="FH107" s="12"/>
      <c r="FI107" s="12"/>
      <c r="FJ107" s="12"/>
      <c r="FK107" s="12"/>
      <c r="FL107" s="14"/>
      <c r="FO107" s="15" t="s">
        <v>21</v>
      </c>
      <c r="FP107" s="12">
        <f t="shared" si="850"/>
        <v>0</v>
      </c>
      <c r="FQ107" s="12">
        <f>FP107/2.6</f>
        <v>0</v>
      </c>
      <c r="FR107" s="12"/>
      <c r="FS107" s="12"/>
      <c r="FT107" s="12"/>
      <c r="FU107" s="12"/>
      <c r="FV107" s="12"/>
      <c r="FW107" s="12"/>
      <c r="FX107" s="12"/>
      <c r="FY107" s="12"/>
      <c r="FZ107" s="12"/>
      <c r="GA107" s="14"/>
      <c r="GD107" s="15" t="s">
        <v>21</v>
      </c>
      <c r="GE107" s="12">
        <f t="shared" si="855"/>
        <v>83.9</v>
      </c>
      <c r="GF107" s="12">
        <f>GE107/2.6</f>
        <v>32.269230769230774</v>
      </c>
      <c r="GG107" s="12"/>
      <c r="GH107" s="12"/>
      <c r="GI107" s="12"/>
      <c r="GJ107" s="12"/>
      <c r="GK107" s="12"/>
      <c r="GL107" s="12"/>
      <c r="GM107" s="12"/>
      <c r="GN107" s="12"/>
      <c r="GO107" s="12"/>
      <c r="GP107" s="14"/>
      <c r="GT107" s="15" t="s">
        <v>21</v>
      </c>
      <c r="GU107" s="12">
        <f t="shared" si="860"/>
        <v>95.083000000000013</v>
      </c>
      <c r="GV107" s="12">
        <f>GU107/2.6</f>
        <v>36.570384615384619</v>
      </c>
      <c r="GW107" s="12"/>
      <c r="GX107" s="12"/>
      <c r="GY107" s="12"/>
      <c r="GZ107" s="12"/>
      <c r="HA107" s="12"/>
      <c r="HB107" s="12"/>
      <c r="HC107" s="12"/>
      <c r="HD107" s="12"/>
      <c r="HE107" s="12"/>
      <c r="HF107" s="14"/>
      <c r="HI107" s="15" t="s">
        <v>21</v>
      </c>
      <c r="HJ107" s="12">
        <f t="shared" si="865"/>
        <v>0</v>
      </c>
      <c r="HK107" s="12">
        <f>HJ107/2.6</f>
        <v>0</v>
      </c>
      <c r="HL107" s="12"/>
      <c r="HM107" s="12"/>
      <c r="HN107" s="12"/>
      <c r="HO107" s="12"/>
      <c r="HP107" s="12"/>
      <c r="HQ107" s="12"/>
      <c r="HR107" s="12"/>
      <c r="HS107" s="12"/>
      <c r="HT107" s="12"/>
      <c r="HU107" s="14"/>
      <c r="HY107" s="15" t="s">
        <v>21</v>
      </c>
      <c r="HZ107" s="12">
        <f t="shared" si="870"/>
        <v>0</v>
      </c>
      <c r="IA107" s="12">
        <f>HZ107/2.6</f>
        <v>0</v>
      </c>
      <c r="IB107" s="12"/>
      <c r="IC107" s="12"/>
      <c r="ID107" s="12"/>
      <c r="IE107" s="12"/>
      <c r="IF107" s="12"/>
      <c r="IG107" s="12"/>
      <c r="IH107" s="12"/>
      <c r="II107" s="12"/>
      <c r="IJ107" s="12"/>
      <c r="IK107" s="14"/>
      <c r="IO107" s="15" t="s">
        <v>21</v>
      </c>
      <c r="IP107" s="12">
        <f t="shared" si="875"/>
        <v>0</v>
      </c>
      <c r="IQ107" s="12">
        <f>IP107/2.6</f>
        <v>0</v>
      </c>
      <c r="IR107" s="12"/>
      <c r="IS107" s="12"/>
      <c r="IT107" s="12"/>
      <c r="IU107" s="12"/>
      <c r="IV107" s="12"/>
      <c r="IW107" s="12"/>
      <c r="IX107" s="12"/>
      <c r="IY107" s="12"/>
      <c r="IZ107" s="12"/>
      <c r="JA107" s="14"/>
      <c r="JE107" s="15" t="s">
        <v>21</v>
      </c>
      <c r="JF107" s="12">
        <f t="shared" si="880"/>
        <v>21.486000000000001</v>
      </c>
      <c r="JG107" s="12">
        <f>JF107/2.6</f>
        <v>8.2638461538461545</v>
      </c>
      <c r="JH107" s="12"/>
      <c r="JI107" s="12"/>
      <c r="JJ107" s="12"/>
      <c r="JK107" s="12"/>
      <c r="JL107" s="12"/>
      <c r="JM107" s="12"/>
      <c r="JN107" s="12"/>
      <c r="JO107" s="12"/>
      <c r="JP107" s="12"/>
      <c r="JQ107" s="14"/>
      <c r="JT107" s="15" t="s">
        <v>21</v>
      </c>
      <c r="JU107" s="12">
        <f t="shared" si="885"/>
        <v>0</v>
      </c>
      <c r="JV107" s="12">
        <f>JU107/2.6</f>
        <v>0</v>
      </c>
      <c r="JW107" s="12"/>
      <c r="JX107" s="12"/>
      <c r="JY107" s="12"/>
      <c r="JZ107" s="12"/>
      <c r="KA107" s="12"/>
      <c r="KB107" s="12"/>
      <c r="KC107" s="12"/>
      <c r="KD107" s="12"/>
      <c r="KE107" s="12"/>
      <c r="KF107" s="14"/>
      <c r="KI107" s="15" t="s">
        <v>21</v>
      </c>
      <c r="KJ107" s="12">
        <f t="shared" si="890"/>
        <v>0</v>
      </c>
      <c r="KK107" s="12">
        <f>KJ107/2.6</f>
        <v>0</v>
      </c>
      <c r="KL107" s="12"/>
      <c r="KM107" s="12"/>
      <c r="KN107" s="12"/>
      <c r="KO107" s="12"/>
      <c r="KP107" s="12"/>
      <c r="KQ107" s="12"/>
      <c r="KR107" s="12"/>
      <c r="KS107" s="12"/>
      <c r="KT107" s="12"/>
      <c r="KU107" s="14"/>
      <c r="KX107" s="15" t="s">
        <v>21</v>
      </c>
      <c r="KY107" s="12">
        <f t="shared" si="952"/>
        <v>21.486000000000001</v>
      </c>
      <c r="KZ107" s="12">
        <f>KY107/2.6</f>
        <v>8.2638461538461545</v>
      </c>
      <c r="LA107" s="12"/>
      <c r="LB107" s="12"/>
      <c r="LC107" s="12"/>
      <c r="LD107" s="12"/>
      <c r="LE107" s="12"/>
      <c r="LF107" s="12"/>
      <c r="LG107" s="12"/>
      <c r="LH107" s="12"/>
      <c r="LI107" s="12"/>
      <c r="LJ107" s="14"/>
      <c r="LN107" s="15" t="s">
        <v>21</v>
      </c>
      <c r="LO107" s="12">
        <f t="shared" si="953"/>
        <v>116.56900000000002</v>
      </c>
      <c r="LP107" s="12">
        <f>LO107/2.6</f>
        <v>44.834230769230771</v>
      </c>
      <c r="LQ107" s="12"/>
      <c r="LR107" s="12"/>
      <c r="LS107" s="12"/>
      <c r="LT107" s="12"/>
      <c r="LU107" s="12"/>
      <c r="LV107" s="12"/>
      <c r="LW107" s="12"/>
      <c r="LX107" s="12"/>
      <c r="LY107" s="12"/>
      <c r="LZ107" s="14"/>
      <c r="MC107" s="15" t="s">
        <v>21</v>
      </c>
      <c r="MD107" s="12">
        <f t="shared" si="954"/>
        <v>0</v>
      </c>
      <c r="ME107" s="12">
        <f>MD107/2.6</f>
        <v>0</v>
      </c>
      <c r="MF107" s="12"/>
      <c r="MG107" s="12"/>
      <c r="MH107" s="12"/>
      <c r="MI107" s="12"/>
      <c r="MJ107" s="12"/>
      <c r="MK107" s="12"/>
      <c r="ML107" s="12"/>
      <c r="MM107" s="12"/>
      <c r="MN107" s="12"/>
      <c r="MO107" s="14"/>
      <c r="MS107" s="15" t="s">
        <v>21</v>
      </c>
      <c r="MT107" s="12">
        <f t="shared" si="907"/>
        <v>0</v>
      </c>
      <c r="MU107" s="12">
        <f>MT107/2.6</f>
        <v>0</v>
      </c>
      <c r="MV107" s="12"/>
      <c r="MW107" s="12"/>
      <c r="MX107" s="12"/>
      <c r="MY107" s="12"/>
      <c r="MZ107" s="12"/>
      <c r="NA107" s="12"/>
      <c r="NB107" s="12"/>
      <c r="NC107" s="12"/>
      <c r="ND107" s="12"/>
      <c r="NE107" s="14"/>
      <c r="NI107" s="15" t="s">
        <v>21</v>
      </c>
      <c r="NJ107" s="12">
        <f t="shared" si="912"/>
        <v>0</v>
      </c>
      <c r="NK107" s="12">
        <f>NJ107/2.6</f>
        <v>0</v>
      </c>
      <c r="NL107" s="12"/>
      <c r="NM107" s="12"/>
      <c r="NN107" s="12"/>
      <c r="NO107" s="12"/>
      <c r="NP107" s="12"/>
      <c r="NQ107" s="12"/>
      <c r="NR107" s="12"/>
      <c r="NS107" s="12"/>
      <c r="NT107" s="12"/>
      <c r="NU107" s="14"/>
      <c r="NY107" s="15" t="s">
        <v>21</v>
      </c>
      <c r="NZ107" s="12">
        <f t="shared" si="917"/>
        <v>0</v>
      </c>
      <c r="OA107" s="12">
        <f>NZ107/2.6</f>
        <v>0</v>
      </c>
      <c r="OB107" s="12"/>
      <c r="OC107" s="12"/>
      <c r="OD107" s="12"/>
      <c r="OE107" s="12"/>
      <c r="OF107" s="12"/>
      <c r="OG107" s="12"/>
      <c r="OH107" s="12"/>
      <c r="OI107" s="12"/>
      <c r="OJ107" s="12"/>
      <c r="OK107" s="14"/>
      <c r="ON107" s="15" t="s">
        <v>21</v>
      </c>
      <c r="OO107" s="12">
        <f t="shared" si="922"/>
        <v>29.513999999999999</v>
      </c>
      <c r="OP107" s="12">
        <f>OO107/2.6</f>
        <v>11.35153846153846</v>
      </c>
      <c r="OQ107" s="12"/>
      <c r="OR107" s="12"/>
      <c r="OS107" s="12"/>
      <c r="OT107" s="12"/>
      <c r="OU107" s="12"/>
      <c r="OV107" s="12"/>
      <c r="OW107" s="12"/>
      <c r="OX107" s="12"/>
      <c r="OY107" s="12"/>
      <c r="OZ107" s="14"/>
      <c r="PE107" s="15" t="s">
        <v>21</v>
      </c>
      <c r="PF107" s="12">
        <f t="shared" si="955"/>
        <v>29.513999999999999</v>
      </c>
      <c r="PG107" s="12">
        <f>PF107/2.6</f>
        <v>11.35153846153846</v>
      </c>
      <c r="PH107" s="12">
        <f t="shared" ref="PH107" si="1252">PH84+PH54+PH25</f>
        <v>0</v>
      </c>
      <c r="PI107" s="12"/>
      <c r="PJ107" s="12">
        <f t="shared" ref="PJ107" si="1253">PJ84+PJ54+PJ25</f>
        <v>0</v>
      </c>
      <c r="PK107" s="12"/>
      <c r="PL107" s="12">
        <f t="shared" ref="PL107" si="1254">PL84+PL54+PL25</f>
        <v>0</v>
      </c>
      <c r="PM107" s="12"/>
      <c r="PN107" s="12">
        <f t="shared" ref="PN107" si="1255">PN84+PN54+PN25</f>
        <v>0</v>
      </c>
      <c r="PO107" s="12"/>
      <c r="PP107" s="12">
        <f t="shared" ref="PP107" si="1256">PP84+PP54+PP25</f>
        <v>0</v>
      </c>
      <c r="PQ107" s="14"/>
      <c r="PT107" s="15" t="s">
        <v>21</v>
      </c>
      <c r="PU107" s="12">
        <f t="shared" si="961"/>
        <v>146.083</v>
      </c>
      <c r="PV107" s="12">
        <f>PU107/2.6</f>
        <v>56.185769230769225</v>
      </c>
      <c r="PW107" s="12">
        <f t="shared" ref="PW107" si="1257">PW84+PW54+PW25</f>
        <v>0</v>
      </c>
      <c r="PX107" s="12"/>
      <c r="PY107" s="12">
        <f t="shared" ref="PY107" si="1258">PY84+PY54+PY25</f>
        <v>0</v>
      </c>
      <c r="PZ107" s="12"/>
      <c r="QA107" s="12">
        <f t="shared" ref="QA107" si="1259">QA84+QA54+QA25</f>
        <v>0</v>
      </c>
      <c r="QB107" s="12"/>
      <c r="QC107" s="12">
        <f t="shared" ref="QC107" si="1260">QC84+QC54+QC25</f>
        <v>0</v>
      </c>
      <c r="QD107" s="12"/>
      <c r="QE107" s="12">
        <f t="shared" ref="QE107" si="1261">QE84+QE54+QE25</f>
        <v>0</v>
      </c>
      <c r="QF107" s="14"/>
      <c r="QI107" s="15" t="s">
        <v>21</v>
      </c>
      <c r="QJ107" s="12">
        <f t="shared" si="927"/>
        <v>23.076000000000001</v>
      </c>
      <c r="QK107" s="12">
        <f>QJ107/2.6</f>
        <v>8.8753846153846148</v>
      </c>
      <c r="QL107" s="12"/>
      <c r="QM107" s="12"/>
      <c r="QN107" s="12"/>
      <c r="QO107" s="12"/>
      <c r="QP107" s="12"/>
      <c r="QQ107" s="12"/>
      <c r="QR107" s="12"/>
      <c r="QS107" s="12"/>
      <c r="QT107" s="12"/>
      <c r="QU107" s="14"/>
      <c r="QX107" s="15" t="s">
        <v>21</v>
      </c>
      <c r="QY107" s="12">
        <f t="shared" si="932"/>
        <v>0</v>
      </c>
      <c r="QZ107" s="12">
        <f>QY107/2.6</f>
        <v>0</v>
      </c>
      <c r="RA107" s="12"/>
      <c r="RB107" s="12"/>
      <c r="RC107" s="12"/>
      <c r="RD107" s="12"/>
      <c r="RE107" s="12"/>
      <c r="RF107" s="12"/>
      <c r="RG107" s="12"/>
      <c r="RH107" s="12"/>
      <c r="RI107" s="12"/>
      <c r="RJ107" s="14"/>
      <c r="RM107" s="15" t="s">
        <v>21</v>
      </c>
      <c r="RN107" s="12">
        <f t="shared" si="937"/>
        <v>0</v>
      </c>
      <c r="RO107" s="12">
        <f>RN107/2.6</f>
        <v>0</v>
      </c>
      <c r="RP107" s="12"/>
      <c r="RQ107" s="12"/>
      <c r="RR107" s="12"/>
      <c r="RS107" s="12"/>
      <c r="RT107" s="12"/>
      <c r="RU107" s="12"/>
      <c r="RV107" s="12"/>
      <c r="RW107" s="12"/>
      <c r="RX107" s="12"/>
      <c r="RY107" s="14"/>
      <c r="SB107" s="15" t="s">
        <v>21</v>
      </c>
      <c r="SC107" s="12">
        <f t="shared" si="942"/>
        <v>0</v>
      </c>
      <c r="SD107" s="12">
        <f>SC107/2.6</f>
        <v>0</v>
      </c>
      <c r="SE107" s="12"/>
      <c r="SF107" s="12"/>
      <c r="SG107" s="12"/>
      <c r="SH107" s="12"/>
      <c r="SI107" s="12"/>
      <c r="SJ107" s="12"/>
      <c r="SK107" s="12"/>
      <c r="SL107" s="12"/>
      <c r="SM107" s="12"/>
      <c r="SN107" s="14"/>
      <c r="SQ107" s="15" t="s">
        <v>21</v>
      </c>
      <c r="SR107" s="12">
        <f t="shared" si="947"/>
        <v>0</v>
      </c>
      <c r="SS107" s="12">
        <f>SR107/2.6</f>
        <v>0</v>
      </c>
      <c r="ST107" s="12"/>
      <c r="SU107" s="12"/>
      <c r="SV107" s="12"/>
      <c r="SW107" s="12"/>
      <c r="SX107" s="12"/>
      <c r="SY107" s="12"/>
      <c r="SZ107" s="12"/>
      <c r="TA107" s="12"/>
      <c r="TB107" s="12"/>
      <c r="TC107" s="14"/>
      <c r="TH107" s="15" t="s">
        <v>21</v>
      </c>
      <c r="TI107" s="12">
        <f t="shared" si="967"/>
        <v>23.076000000000001</v>
      </c>
      <c r="TJ107" s="12">
        <f>TI107/2.6</f>
        <v>8.8753846153846148</v>
      </c>
      <c r="TK107" s="12">
        <f t="shared" si="968"/>
        <v>0</v>
      </c>
      <c r="TL107" s="12"/>
      <c r="TM107" s="12">
        <f t="shared" si="969"/>
        <v>0</v>
      </c>
      <c r="TN107" s="12"/>
      <c r="TO107" s="12">
        <f t="shared" si="970"/>
        <v>0</v>
      </c>
      <c r="TP107" s="12"/>
      <c r="TQ107" s="12">
        <f t="shared" si="971"/>
        <v>0</v>
      </c>
      <c r="TR107" s="12"/>
      <c r="TS107" s="12">
        <f t="shared" si="972"/>
        <v>0</v>
      </c>
      <c r="TT107" s="14"/>
      <c r="TW107" s="15" t="s">
        <v>21</v>
      </c>
      <c r="TX107" s="12">
        <f t="shared" si="973"/>
        <v>169.15899999999999</v>
      </c>
      <c r="TY107" s="12">
        <f>TX107/2.6</f>
        <v>65.061153846153843</v>
      </c>
      <c r="TZ107" s="12">
        <f t="shared" si="974"/>
        <v>0</v>
      </c>
      <c r="UA107" s="12"/>
      <c r="UB107" s="12">
        <f t="shared" si="975"/>
        <v>0</v>
      </c>
      <c r="UC107" s="12"/>
      <c r="UD107" s="12">
        <f t="shared" si="976"/>
        <v>0</v>
      </c>
      <c r="UE107" s="12"/>
      <c r="UF107" s="12">
        <f t="shared" si="977"/>
        <v>0</v>
      </c>
      <c r="UG107" s="12"/>
      <c r="UH107" s="12">
        <f t="shared" si="978"/>
        <v>0</v>
      </c>
      <c r="UI107" s="14"/>
    </row>
    <row r="108" spans="18:556" ht="15.75" thickBot="1" x14ac:dyDescent="0.3">
      <c r="R108" s="16" t="s">
        <v>22</v>
      </c>
      <c r="S108" s="12">
        <f t="shared" si="800"/>
        <v>34</v>
      </c>
      <c r="T108" s="17">
        <f>S108/15</f>
        <v>2.2666666666666666</v>
      </c>
      <c r="U108" s="12">
        <f>U85+U55+U26</f>
        <v>38</v>
      </c>
      <c r="V108" s="12">
        <f>U108/28</f>
        <v>1.3571428571428572</v>
      </c>
      <c r="W108" s="12"/>
      <c r="X108" s="18"/>
      <c r="Y108" s="12">
        <f>Y85+Y55+Y26</f>
        <v>37</v>
      </c>
      <c r="Z108" s="17">
        <f>Y108/20</f>
        <v>1.85</v>
      </c>
      <c r="AA108" s="12">
        <f>AA85+AA55+AA26</f>
        <v>37</v>
      </c>
      <c r="AB108" s="17">
        <f>AA108/10</f>
        <v>3.7</v>
      </c>
      <c r="AC108" s="12">
        <f>AC85+AC55+AC26</f>
        <v>38</v>
      </c>
      <c r="AD108" s="19">
        <f>AC108/20</f>
        <v>1.9</v>
      </c>
      <c r="AH108" s="16" t="s">
        <v>22</v>
      </c>
      <c r="AI108" s="12">
        <f t="shared" si="805"/>
        <v>13</v>
      </c>
      <c r="AJ108" s="17">
        <f>AI108/15</f>
        <v>0.8666666666666667</v>
      </c>
      <c r="AK108" s="12">
        <f>AK85+AK55+AK26</f>
        <v>13</v>
      </c>
      <c r="AL108" s="12">
        <f>AK108/28</f>
        <v>0.4642857142857143</v>
      </c>
      <c r="AM108" s="12"/>
      <c r="AN108" s="18"/>
      <c r="AO108" s="12">
        <f>AO85+AO55+AO26</f>
        <v>13</v>
      </c>
      <c r="AP108" s="17">
        <f>AO108/20</f>
        <v>0.65</v>
      </c>
      <c r="AQ108" s="12">
        <f>AQ85+AQ55+AQ26</f>
        <v>13</v>
      </c>
      <c r="AR108" s="17">
        <f>AQ108/10</f>
        <v>1.3</v>
      </c>
      <c r="AS108" s="12">
        <f>AS85+AS55+AS26</f>
        <v>10</v>
      </c>
      <c r="AT108" s="19">
        <f>AS108/20</f>
        <v>0.5</v>
      </c>
      <c r="AX108" s="16" t="s">
        <v>22</v>
      </c>
      <c r="AY108" s="12">
        <f t="shared" si="810"/>
        <v>0</v>
      </c>
      <c r="AZ108" s="17">
        <f>AY108/15</f>
        <v>0</v>
      </c>
      <c r="BA108" s="12">
        <f>BA85+BA55+BA26</f>
        <v>0</v>
      </c>
      <c r="BB108" s="12">
        <f>BA108/28</f>
        <v>0</v>
      </c>
      <c r="BC108" s="12"/>
      <c r="BD108" s="18"/>
      <c r="BE108" s="12">
        <f>BE85+BE55+BE26</f>
        <v>0</v>
      </c>
      <c r="BF108" s="17">
        <f>BE108/20</f>
        <v>0</v>
      </c>
      <c r="BG108" s="12">
        <f>BG85+BG55+BG26</f>
        <v>0</v>
      </c>
      <c r="BH108" s="17">
        <f>BG108/10</f>
        <v>0</v>
      </c>
      <c r="BI108" s="12">
        <f>BI85+BI55+BI26</f>
        <v>0</v>
      </c>
      <c r="BJ108" s="19">
        <f>BI108/20</f>
        <v>0</v>
      </c>
      <c r="BN108" s="16" t="s">
        <v>22</v>
      </c>
      <c r="BO108" s="12">
        <f t="shared" si="815"/>
        <v>0</v>
      </c>
      <c r="BP108" s="17">
        <f>BO108/15</f>
        <v>0</v>
      </c>
      <c r="BQ108" s="12">
        <f>BQ85+BQ55+BQ26</f>
        <v>0</v>
      </c>
      <c r="BR108" s="12">
        <f>BQ108/28</f>
        <v>0</v>
      </c>
      <c r="BS108" s="12"/>
      <c r="BT108" s="18"/>
      <c r="BU108" s="12">
        <f>BU85+BU55+BU26</f>
        <v>0</v>
      </c>
      <c r="BV108" s="17">
        <f>BU108/20</f>
        <v>0</v>
      </c>
      <c r="BW108" s="12">
        <f>BW85+BW55+BW26</f>
        <v>0</v>
      </c>
      <c r="BX108" s="17">
        <f>BW108/10</f>
        <v>0</v>
      </c>
      <c r="BY108" s="12">
        <f>BY85+BY55+BY26</f>
        <v>0</v>
      </c>
      <c r="BZ108" s="19">
        <f>BY108/20</f>
        <v>0</v>
      </c>
      <c r="CC108" s="16" t="s">
        <v>22</v>
      </c>
      <c r="CD108" s="12">
        <f t="shared" si="820"/>
        <v>0</v>
      </c>
      <c r="CE108" s="17">
        <f>CD108/15</f>
        <v>0</v>
      </c>
      <c r="CF108" s="12">
        <f>CF85+CF55+CF26</f>
        <v>0</v>
      </c>
      <c r="CG108" s="12">
        <f>CF108/28</f>
        <v>0</v>
      </c>
      <c r="CH108" s="12"/>
      <c r="CI108" s="18"/>
      <c r="CJ108" s="12">
        <f>CJ85+CJ55+CJ26</f>
        <v>0</v>
      </c>
      <c r="CK108" s="17">
        <f>CJ108/20</f>
        <v>0</v>
      </c>
      <c r="CL108" s="12">
        <f>CL85+CL55+CL26</f>
        <v>0</v>
      </c>
      <c r="CM108" s="17">
        <f>CL108/10</f>
        <v>0</v>
      </c>
      <c r="CN108" s="12">
        <f>CN85+CN55+CN26</f>
        <v>0</v>
      </c>
      <c r="CO108" s="19">
        <f>CN108/20</f>
        <v>0</v>
      </c>
      <c r="CR108" s="16" t="s">
        <v>22</v>
      </c>
      <c r="CS108" s="12">
        <f t="shared" si="825"/>
        <v>47</v>
      </c>
      <c r="CT108" s="17">
        <f>CS108/15</f>
        <v>3.1333333333333333</v>
      </c>
      <c r="CU108" s="12">
        <f>CU85+CU55+CU26</f>
        <v>51</v>
      </c>
      <c r="CV108" s="12">
        <f>CU108/28</f>
        <v>1.8214285714285714</v>
      </c>
      <c r="CW108" s="12"/>
      <c r="CX108" s="18"/>
      <c r="CY108" s="12">
        <f>CY85+CY55+CY26</f>
        <v>50</v>
      </c>
      <c r="CZ108" s="17">
        <f>CY108/20</f>
        <v>2.5</v>
      </c>
      <c r="DA108" s="12">
        <f>DA85+DA55+DA26</f>
        <v>50</v>
      </c>
      <c r="DB108" s="17">
        <f>DA108/10</f>
        <v>5</v>
      </c>
      <c r="DC108" s="12">
        <f>DC85+DC55+DC26</f>
        <v>48</v>
      </c>
      <c r="DD108" s="19">
        <f>DC108/20</f>
        <v>2.4</v>
      </c>
      <c r="DG108" s="16" t="s">
        <v>22</v>
      </c>
      <c r="DH108" s="12">
        <f t="shared" si="830"/>
        <v>20</v>
      </c>
      <c r="DI108" s="17">
        <f>DH108/15</f>
        <v>1.3333333333333333</v>
      </c>
      <c r="DJ108" s="12">
        <f>DJ85+DJ55+DJ26</f>
        <v>19</v>
      </c>
      <c r="DK108" s="12">
        <f>DJ108/28</f>
        <v>0.6785714285714286</v>
      </c>
      <c r="DL108" s="12"/>
      <c r="DM108" s="18"/>
      <c r="DN108" s="12">
        <f>DN85+DN55+DN26</f>
        <v>19</v>
      </c>
      <c r="DO108" s="17">
        <f>DN108/20</f>
        <v>0.95</v>
      </c>
      <c r="DP108" s="12">
        <f>DP85+DP55+DP26</f>
        <v>19</v>
      </c>
      <c r="DQ108" s="17">
        <f>DP108/10</f>
        <v>1.9</v>
      </c>
      <c r="DR108" s="12">
        <f>DR85+DR55+DR26</f>
        <v>19</v>
      </c>
      <c r="DS108" s="19">
        <f>DR108/20</f>
        <v>0.95</v>
      </c>
      <c r="DV108" s="16" t="s">
        <v>22</v>
      </c>
      <c r="DW108" s="12">
        <f t="shared" si="835"/>
        <v>29</v>
      </c>
      <c r="DX108" s="17">
        <f>DW108/15</f>
        <v>1.9333333333333333</v>
      </c>
      <c r="DY108" s="12">
        <f>DY85+DY55+DY26</f>
        <v>30</v>
      </c>
      <c r="DZ108" s="12">
        <f>DY108/28</f>
        <v>1.0714285714285714</v>
      </c>
      <c r="EA108" s="12"/>
      <c r="EB108" s="18"/>
      <c r="EC108" s="12">
        <f>EC85+EC55+EC26</f>
        <v>48</v>
      </c>
      <c r="ED108" s="17">
        <f>EC108/20</f>
        <v>2.4</v>
      </c>
      <c r="EE108" s="12">
        <f>EE85+EE55+EE26</f>
        <v>30</v>
      </c>
      <c r="EF108" s="17">
        <f>EE108/10</f>
        <v>3</v>
      </c>
      <c r="EG108" s="12">
        <f>EG85+EG55+EG26</f>
        <v>30</v>
      </c>
      <c r="EH108" s="19">
        <f>EG108/20</f>
        <v>1.5</v>
      </c>
      <c r="EK108" s="16" t="s">
        <v>22</v>
      </c>
      <c r="EL108" s="12">
        <f t="shared" si="840"/>
        <v>22</v>
      </c>
      <c r="EM108" s="17">
        <f>EL108/15</f>
        <v>1.4666666666666666</v>
      </c>
      <c r="EN108" s="12">
        <f>EN85+EN55+EN26</f>
        <v>21</v>
      </c>
      <c r="EO108" s="12">
        <f>EN108/28</f>
        <v>0.75</v>
      </c>
      <c r="EP108" s="12"/>
      <c r="EQ108" s="18"/>
      <c r="ER108" s="12">
        <f>ER85+ER55+ER26</f>
        <v>18</v>
      </c>
      <c r="ES108" s="17">
        <f>ER108/20</f>
        <v>0.9</v>
      </c>
      <c r="ET108" s="12">
        <f>ET85+ET55+ET26</f>
        <v>20</v>
      </c>
      <c r="EU108" s="17">
        <f>ET108/10</f>
        <v>2</v>
      </c>
      <c r="EV108" s="12">
        <f>EV85+EV55+EV26</f>
        <v>20</v>
      </c>
      <c r="EW108" s="19">
        <f>EV108/20</f>
        <v>1</v>
      </c>
      <c r="EZ108" s="16" t="s">
        <v>22</v>
      </c>
      <c r="FA108" s="12">
        <f t="shared" si="845"/>
        <v>0</v>
      </c>
      <c r="FB108" s="17">
        <f>FA108/15</f>
        <v>0</v>
      </c>
      <c r="FC108" s="12">
        <f>FC85+FC55+FC26</f>
        <v>0</v>
      </c>
      <c r="FD108" s="12">
        <f>FC108/28</f>
        <v>0</v>
      </c>
      <c r="FE108" s="12"/>
      <c r="FF108" s="18"/>
      <c r="FG108" s="12">
        <f>FG85+FG55+FG26</f>
        <v>0</v>
      </c>
      <c r="FH108" s="17">
        <f>FG108/20</f>
        <v>0</v>
      </c>
      <c r="FI108" s="12">
        <f>FI85+FI55+FI26</f>
        <v>0</v>
      </c>
      <c r="FJ108" s="17">
        <f>FI108/10</f>
        <v>0</v>
      </c>
      <c r="FK108" s="12">
        <f>FK85+FK55+FK26</f>
        <v>0</v>
      </c>
      <c r="FL108" s="19">
        <f>FK108/20</f>
        <v>0</v>
      </c>
      <c r="FO108" s="16" t="s">
        <v>22</v>
      </c>
      <c r="FP108" s="12">
        <f t="shared" si="850"/>
        <v>0</v>
      </c>
      <c r="FQ108" s="17">
        <f>FP108/15</f>
        <v>0</v>
      </c>
      <c r="FR108" s="12">
        <f>FR85+FR55+FR26</f>
        <v>0</v>
      </c>
      <c r="FS108" s="12">
        <f>FR108/28</f>
        <v>0</v>
      </c>
      <c r="FT108" s="12"/>
      <c r="FU108" s="18"/>
      <c r="FV108" s="12">
        <f>FV85+FV55+FV26</f>
        <v>0</v>
      </c>
      <c r="FW108" s="17">
        <f>FV108/20</f>
        <v>0</v>
      </c>
      <c r="FX108" s="12">
        <f>FX85+FX55+FX26</f>
        <v>0</v>
      </c>
      <c r="FY108" s="17">
        <f>FX108/10</f>
        <v>0</v>
      </c>
      <c r="FZ108" s="12">
        <f>FZ85+FZ55+FZ26</f>
        <v>0</v>
      </c>
      <c r="GA108" s="19">
        <f>FZ108/20</f>
        <v>0</v>
      </c>
      <c r="GD108" s="16" t="s">
        <v>22</v>
      </c>
      <c r="GE108" s="12">
        <f t="shared" si="855"/>
        <v>71</v>
      </c>
      <c r="GF108" s="17">
        <f>GE108/15</f>
        <v>4.7333333333333334</v>
      </c>
      <c r="GG108" s="12">
        <f>GG85+GG55+GG26</f>
        <v>70</v>
      </c>
      <c r="GH108" s="12">
        <f>GG108/28</f>
        <v>2.5</v>
      </c>
      <c r="GI108" s="12"/>
      <c r="GJ108" s="18"/>
      <c r="GK108" s="12">
        <f>GK85+GK55+GK26</f>
        <v>85</v>
      </c>
      <c r="GL108" s="17">
        <f>GK108/20</f>
        <v>4.25</v>
      </c>
      <c r="GM108" s="12">
        <f>GM85+GM55+GM26</f>
        <v>69</v>
      </c>
      <c r="GN108" s="17">
        <f>GM108/10</f>
        <v>6.9</v>
      </c>
      <c r="GO108" s="12">
        <f>GO85+GO55+GO26</f>
        <v>69</v>
      </c>
      <c r="GP108" s="19">
        <f>GO108/20</f>
        <v>3.45</v>
      </c>
      <c r="GT108" s="16" t="s">
        <v>22</v>
      </c>
      <c r="GU108" s="12">
        <f t="shared" si="860"/>
        <v>118</v>
      </c>
      <c r="GV108" s="17">
        <f>GU108/15</f>
        <v>7.8666666666666663</v>
      </c>
      <c r="GW108" s="12">
        <f>GW85+GW55+GW26</f>
        <v>121</v>
      </c>
      <c r="GX108" s="12">
        <f>GW108/28</f>
        <v>4.3214285714285712</v>
      </c>
      <c r="GY108" s="12"/>
      <c r="GZ108" s="18"/>
      <c r="HA108" s="12">
        <f>HA85+HA55+HA26</f>
        <v>135</v>
      </c>
      <c r="HB108" s="17">
        <f>HA108/20</f>
        <v>6.75</v>
      </c>
      <c r="HC108" s="12">
        <f>HC85+HC55+HC26</f>
        <v>119</v>
      </c>
      <c r="HD108" s="17">
        <f>HC108/10</f>
        <v>11.9</v>
      </c>
      <c r="HE108" s="12">
        <f>HE85+HE55+HE26</f>
        <v>117</v>
      </c>
      <c r="HF108" s="19">
        <f>HE108/20</f>
        <v>5.85</v>
      </c>
      <c r="HI108" s="16" t="s">
        <v>22</v>
      </c>
      <c r="HJ108" s="12">
        <f t="shared" si="865"/>
        <v>37</v>
      </c>
      <c r="HK108" s="17">
        <f>HJ108/15</f>
        <v>2.4666666666666668</v>
      </c>
      <c r="HL108" s="12">
        <f>HL85+HL55+HL26</f>
        <v>37</v>
      </c>
      <c r="HM108" s="12">
        <f>HL108/28</f>
        <v>1.3214285714285714</v>
      </c>
      <c r="HN108" s="12"/>
      <c r="HO108" s="18"/>
      <c r="HP108" s="12">
        <f>HP85+HP55+HP26</f>
        <v>38</v>
      </c>
      <c r="HQ108" s="17">
        <f>HP108/20</f>
        <v>1.9</v>
      </c>
      <c r="HR108" s="12">
        <f>HR85+HR55+HR26</f>
        <v>37</v>
      </c>
      <c r="HS108" s="17">
        <f>HR108/10</f>
        <v>3.7</v>
      </c>
      <c r="HT108" s="12">
        <f>HT85+HT55+HT26</f>
        <v>12</v>
      </c>
      <c r="HU108" s="19">
        <f>HT108/20</f>
        <v>0.6</v>
      </c>
      <c r="HY108" s="16" t="s">
        <v>22</v>
      </c>
      <c r="HZ108" s="12">
        <f t="shared" si="870"/>
        <v>32</v>
      </c>
      <c r="IA108" s="17">
        <f>HZ108/15</f>
        <v>2.1333333333333333</v>
      </c>
      <c r="IB108" s="12">
        <f>IB85+IB55+IB26</f>
        <v>57</v>
      </c>
      <c r="IC108" s="12">
        <f>IB108/28</f>
        <v>2.0357142857142856</v>
      </c>
      <c r="ID108" s="12"/>
      <c r="IE108" s="18"/>
      <c r="IF108" s="12">
        <f>IF85+IF55+IF26</f>
        <v>32</v>
      </c>
      <c r="IG108" s="17">
        <f>IF108/20</f>
        <v>1.6</v>
      </c>
      <c r="IH108" s="12">
        <f>IH85+IH55+IH26</f>
        <v>33</v>
      </c>
      <c r="II108" s="17">
        <f>IH108/10</f>
        <v>3.3</v>
      </c>
      <c r="IJ108" s="12">
        <f>IJ85+IJ55+IJ26</f>
        <v>25</v>
      </c>
      <c r="IK108" s="19">
        <f>IJ108/20</f>
        <v>1.25</v>
      </c>
      <c r="IO108" s="16" t="s">
        <v>22</v>
      </c>
      <c r="IP108" s="12">
        <f t="shared" si="875"/>
        <v>25</v>
      </c>
      <c r="IQ108" s="17">
        <f>IP108/15</f>
        <v>1.6666666666666667</v>
      </c>
      <c r="IR108" s="12">
        <f>IR85+IR55+IR26</f>
        <v>26</v>
      </c>
      <c r="IS108" s="12">
        <f>IR108/28</f>
        <v>0.9285714285714286</v>
      </c>
      <c r="IT108" s="12"/>
      <c r="IU108" s="18"/>
      <c r="IV108" s="12">
        <f>IV85+IV55+IV26</f>
        <v>25</v>
      </c>
      <c r="IW108" s="17">
        <f>IV108/20</f>
        <v>1.25</v>
      </c>
      <c r="IX108" s="12">
        <f>IX85+IX55+IX26</f>
        <v>25</v>
      </c>
      <c r="IY108" s="17">
        <f>IX108/10</f>
        <v>2.5</v>
      </c>
      <c r="IZ108" s="12">
        <f>IZ85+IZ55+IZ26</f>
        <v>32</v>
      </c>
      <c r="JA108" s="19">
        <f>IZ108/20</f>
        <v>1.6</v>
      </c>
      <c r="JE108" s="16" t="s">
        <v>22</v>
      </c>
      <c r="JF108" s="12">
        <f t="shared" si="880"/>
        <v>26</v>
      </c>
      <c r="JG108" s="17">
        <f>JF108/15</f>
        <v>1.7333333333333334</v>
      </c>
      <c r="JH108" s="12">
        <f>JH85+JH55+JH26</f>
        <v>29</v>
      </c>
      <c r="JI108" s="12">
        <f>JH108/28</f>
        <v>1.0357142857142858</v>
      </c>
      <c r="JJ108" s="12"/>
      <c r="JK108" s="18"/>
      <c r="JL108" s="12">
        <f>JL85+JL55+JL26</f>
        <v>26</v>
      </c>
      <c r="JM108" s="17">
        <f>JL108/20</f>
        <v>1.3</v>
      </c>
      <c r="JN108" s="12">
        <f>JN85+JN55+JN26</f>
        <v>26</v>
      </c>
      <c r="JO108" s="17">
        <f>JN108/10</f>
        <v>2.6</v>
      </c>
      <c r="JP108" s="12">
        <f>JP85+JP55+JP26</f>
        <v>36</v>
      </c>
      <c r="JQ108" s="19">
        <f>JP108/20</f>
        <v>1.8</v>
      </c>
      <c r="JT108" s="16" t="s">
        <v>22</v>
      </c>
      <c r="JU108" s="12">
        <f t="shared" si="885"/>
        <v>61</v>
      </c>
      <c r="JV108" s="17">
        <f>JU108/15</f>
        <v>4.0666666666666664</v>
      </c>
      <c r="JW108" s="12">
        <f>JW85+JW55+JW26</f>
        <v>60</v>
      </c>
      <c r="JX108" s="12">
        <f>JW108/28</f>
        <v>2.1428571428571428</v>
      </c>
      <c r="JY108" s="12"/>
      <c r="JZ108" s="18"/>
      <c r="KA108" s="12">
        <f>KA85+KA55+KA26</f>
        <v>44</v>
      </c>
      <c r="KB108" s="17">
        <f>KA108/20</f>
        <v>2.2000000000000002</v>
      </c>
      <c r="KC108" s="12">
        <f>KC85+KC55+KC26</f>
        <v>0</v>
      </c>
      <c r="KD108" s="17">
        <f>KC108/10</f>
        <v>0</v>
      </c>
      <c r="KE108" s="12">
        <f>KE85+KE55+KE26</f>
        <v>1</v>
      </c>
      <c r="KF108" s="19">
        <f>KE108/20</f>
        <v>0.05</v>
      </c>
      <c r="KI108" s="16" t="s">
        <v>22</v>
      </c>
      <c r="KJ108" s="12">
        <f t="shared" si="890"/>
        <v>0</v>
      </c>
      <c r="KK108" s="17">
        <f>KJ108/15</f>
        <v>0</v>
      </c>
      <c r="KL108" s="12">
        <f>KL85+KL55+KL26</f>
        <v>0</v>
      </c>
      <c r="KM108" s="12">
        <f>KL108/28</f>
        <v>0</v>
      </c>
      <c r="KN108" s="12"/>
      <c r="KO108" s="18"/>
      <c r="KP108" s="12">
        <f>KP85+KP55+KP26</f>
        <v>0</v>
      </c>
      <c r="KQ108" s="17">
        <f>KP108/20</f>
        <v>0</v>
      </c>
      <c r="KR108" s="12">
        <f>KR85+KR55+KR26</f>
        <v>0</v>
      </c>
      <c r="KS108" s="17">
        <f>KR108/10</f>
        <v>0</v>
      </c>
      <c r="KT108" s="12">
        <f>KT85+KT55+KT26</f>
        <v>0</v>
      </c>
      <c r="KU108" s="19">
        <f>KT108/20</f>
        <v>0</v>
      </c>
      <c r="KX108" s="16" t="s">
        <v>22</v>
      </c>
      <c r="KY108" s="12">
        <f t="shared" si="952"/>
        <v>181</v>
      </c>
      <c r="KZ108" s="17">
        <f>KY108/15</f>
        <v>12.066666666666666</v>
      </c>
      <c r="LA108" s="12">
        <f>LA85+LA55+LA26</f>
        <v>209</v>
      </c>
      <c r="LB108" s="12">
        <f>LA108/28</f>
        <v>7.4642857142857144</v>
      </c>
      <c r="LC108" s="12"/>
      <c r="LD108" s="18"/>
      <c r="LE108" s="12">
        <f>LE85+LE55+LE26</f>
        <v>165</v>
      </c>
      <c r="LF108" s="17">
        <f>LE108/20</f>
        <v>8.25</v>
      </c>
      <c r="LG108" s="12">
        <f>LG85+LG55+LG26</f>
        <v>121</v>
      </c>
      <c r="LH108" s="17">
        <f>LG108/10</f>
        <v>12.1</v>
      </c>
      <c r="LI108" s="12">
        <f>LI85+LI55+LI26</f>
        <v>106</v>
      </c>
      <c r="LJ108" s="19">
        <f>LI108/20</f>
        <v>5.3</v>
      </c>
      <c r="LN108" s="16" t="s">
        <v>22</v>
      </c>
      <c r="LO108" s="12">
        <f t="shared" si="953"/>
        <v>299</v>
      </c>
      <c r="LP108" s="17">
        <f>LO108/15</f>
        <v>19.933333333333334</v>
      </c>
      <c r="LQ108" s="12">
        <f>LQ85+LQ55+LQ26</f>
        <v>330</v>
      </c>
      <c r="LR108" s="12">
        <f>LQ108/28</f>
        <v>11.785714285714286</v>
      </c>
      <c r="LS108" s="12"/>
      <c r="LT108" s="18"/>
      <c r="LU108" s="12">
        <f>LU85+LU55+LU26</f>
        <v>300</v>
      </c>
      <c r="LV108" s="17">
        <f>LU108/20</f>
        <v>15</v>
      </c>
      <c r="LW108" s="12">
        <f>LW85+LW55+LW26</f>
        <v>240</v>
      </c>
      <c r="LX108" s="17">
        <f>LW108/10</f>
        <v>24</v>
      </c>
      <c r="LY108" s="12">
        <f>LY85+LY55+LY26</f>
        <v>223</v>
      </c>
      <c r="LZ108" s="19">
        <f>LY108/20</f>
        <v>11.15</v>
      </c>
      <c r="MC108" s="16" t="s">
        <v>22</v>
      </c>
      <c r="MD108" s="12">
        <f t="shared" si="954"/>
        <v>28</v>
      </c>
      <c r="ME108" s="17">
        <f>MD108/15</f>
        <v>1.8666666666666667</v>
      </c>
      <c r="MF108" s="12">
        <f>MF85+MF55+MF26</f>
        <v>16</v>
      </c>
      <c r="MG108" s="12">
        <f>MF108/28</f>
        <v>0.5714285714285714</v>
      </c>
      <c r="MH108" s="12"/>
      <c r="MI108" s="18"/>
      <c r="MJ108" s="12">
        <f>MJ85+MJ55+MJ26</f>
        <v>16</v>
      </c>
      <c r="MK108" s="17">
        <f>MJ108/20</f>
        <v>0.8</v>
      </c>
      <c r="ML108" s="12">
        <f>ML85+ML55+ML26</f>
        <v>60</v>
      </c>
      <c r="MM108" s="17">
        <f>ML108/10</f>
        <v>6</v>
      </c>
      <c r="MN108" s="12">
        <f>MN85+MN55+MN26</f>
        <v>60</v>
      </c>
      <c r="MO108" s="19">
        <f>MN108/20</f>
        <v>3</v>
      </c>
      <c r="MS108" s="16" t="s">
        <v>22</v>
      </c>
      <c r="MT108" s="12">
        <f t="shared" si="907"/>
        <v>43</v>
      </c>
      <c r="MU108" s="17">
        <f>MT108/15</f>
        <v>2.8666666666666667</v>
      </c>
      <c r="MV108" s="12">
        <f>MV85+MV55+MV26</f>
        <v>30</v>
      </c>
      <c r="MW108" s="12">
        <f>MV108/28</f>
        <v>1.0714285714285714</v>
      </c>
      <c r="MX108" s="12"/>
      <c r="MY108" s="18"/>
      <c r="MZ108" s="12">
        <f>MZ85+MZ55+MZ26</f>
        <v>51</v>
      </c>
      <c r="NA108" s="17">
        <f>MZ108/20</f>
        <v>2.5499999999999998</v>
      </c>
      <c r="NB108" s="12">
        <f>NB85+NB55+NB26</f>
        <v>19</v>
      </c>
      <c r="NC108" s="17">
        <f>NB108/10</f>
        <v>1.9</v>
      </c>
      <c r="ND108" s="12">
        <f>ND85+ND55+ND26</f>
        <v>19</v>
      </c>
      <c r="NE108" s="19">
        <f>ND108/20</f>
        <v>0.95</v>
      </c>
      <c r="NI108" s="16" t="s">
        <v>22</v>
      </c>
      <c r="NJ108" s="12">
        <f t="shared" si="912"/>
        <v>23</v>
      </c>
      <c r="NK108" s="17">
        <f>NJ108/15</f>
        <v>1.5333333333333334</v>
      </c>
      <c r="NL108" s="12">
        <f>NL85+NL55+NL26</f>
        <v>22</v>
      </c>
      <c r="NM108" s="12">
        <f>NL108/28</f>
        <v>0.7857142857142857</v>
      </c>
      <c r="NN108" s="12"/>
      <c r="NO108" s="18"/>
      <c r="NP108" s="12">
        <f>NP85+NP55+NP26</f>
        <v>0</v>
      </c>
      <c r="NQ108" s="17">
        <f>NP108/20</f>
        <v>0</v>
      </c>
      <c r="NR108" s="12">
        <f>NR85+NR55+NR26</f>
        <v>29</v>
      </c>
      <c r="NS108" s="17">
        <f>NR108/10</f>
        <v>2.9</v>
      </c>
      <c r="NT108" s="12">
        <f>NT85+NT55+NT26</f>
        <v>29</v>
      </c>
      <c r="NU108" s="19">
        <f>NT108/20</f>
        <v>1.45</v>
      </c>
      <c r="NY108" s="16" t="s">
        <v>22</v>
      </c>
      <c r="NZ108" s="12">
        <f t="shared" si="917"/>
        <v>39</v>
      </c>
      <c r="OA108" s="17">
        <f>NZ108/15</f>
        <v>2.6</v>
      </c>
      <c r="OB108" s="12">
        <f>OB85+OB55+OB26</f>
        <v>50</v>
      </c>
      <c r="OC108" s="12">
        <f>OB108/28</f>
        <v>1.7857142857142858</v>
      </c>
      <c r="OD108" s="12"/>
      <c r="OE108" s="18"/>
      <c r="OF108" s="12">
        <f>OF85+OF55+OF26</f>
        <v>22</v>
      </c>
      <c r="OG108" s="17">
        <f>OF108/20</f>
        <v>1.1000000000000001</v>
      </c>
      <c r="OH108" s="12">
        <f>OH85+OH55+OH26</f>
        <v>23</v>
      </c>
      <c r="OI108" s="17">
        <f>OH108/10</f>
        <v>2.2999999999999998</v>
      </c>
      <c r="OJ108" s="12">
        <f>OJ85+OJ55+OJ26</f>
        <v>22</v>
      </c>
      <c r="OK108" s="19">
        <f>OJ108/20</f>
        <v>1.1000000000000001</v>
      </c>
      <c r="ON108" s="16" t="s">
        <v>22</v>
      </c>
      <c r="OO108" s="12">
        <f t="shared" si="922"/>
        <v>13</v>
      </c>
      <c r="OP108" s="17">
        <f>OO108/15</f>
        <v>0.8666666666666667</v>
      </c>
      <c r="OQ108" s="12">
        <f>OQ85+OQ55+OQ26</f>
        <v>13</v>
      </c>
      <c r="OR108" s="12">
        <f>OQ108/28</f>
        <v>0.4642857142857143</v>
      </c>
      <c r="OS108" s="12"/>
      <c r="OT108" s="18"/>
      <c r="OU108" s="12">
        <f>OU85+OU55+OU26</f>
        <v>52</v>
      </c>
      <c r="OV108" s="17">
        <f>OU108/20</f>
        <v>2.6</v>
      </c>
      <c r="OW108" s="12">
        <f>OW85+OW55+OW26</f>
        <v>52</v>
      </c>
      <c r="OX108" s="17">
        <f>OW108/10</f>
        <v>5.2</v>
      </c>
      <c r="OY108" s="12">
        <f>OY85+OY55+OY26</f>
        <v>39</v>
      </c>
      <c r="OZ108" s="19">
        <f>OY108/20</f>
        <v>1.95</v>
      </c>
      <c r="PE108" s="16" t="s">
        <v>22</v>
      </c>
      <c r="PF108" s="12">
        <f t="shared" si="955"/>
        <v>146</v>
      </c>
      <c r="PG108" s="17">
        <f>PF108/15</f>
        <v>9.7333333333333325</v>
      </c>
      <c r="PH108" s="12">
        <f t="shared" ref="PH108" si="1262">PH85+PH55+PH26</f>
        <v>131</v>
      </c>
      <c r="PI108" s="12">
        <f>PH108/28</f>
        <v>4.6785714285714288</v>
      </c>
      <c r="PJ108" s="12">
        <f t="shared" ref="PJ108" si="1263">PJ85+PJ55+PJ26</f>
        <v>0</v>
      </c>
      <c r="PK108" s="18"/>
      <c r="PL108" s="12">
        <f t="shared" ref="PL108" si="1264">PL85+PL55+PL26</f>
        <v>141</v>
      </c>
      <c r="PM108" s="17">
        <f>PL108/20</f>
        <v>7.05</v>
      </c>
      <c r="PN108" s="12">
        <f t="shared" ref="PN108" si="1265">PN85+PN55+PN26</f>
        <v>183</v>
      </c>
      <c r="PO108" s="17">
        <f>PN108/10</f>
        <v>18.3</v>
      </c>
      <c r="PP108" s="12">
        <f t="shared" ref="PP108" si="1266">PP85+PP55+PP26</f>
        <v>169</v>
      </c>
      <c r="PQ108" s="19">
        <f>PP108/20</f>
        <v>8.4499999999999993</v>
      </c>
      <c r="PT108" s="16" t="s">
        <v>22</v>
      </c>
      <c r="PU108" s="12">
        <f t="shared" si="961"/>
        <v>445</v>
      </c>
      <c r="PV108" s="17">
        <f>PU108/10</f>
        <v>44.5</v>
      </c>
      <c r="PW108" s="12">
        <f t="shared" ref="PW108" si="1267">PW85+PW55+PW26</f>
        <v>461</v>
      </c>
      <c r="PX108" s="12">
        <f>PW108/28</f>
        <v>16.464285714285715</v>
      </c>
      <c r="PY108" s="12">
        <f t="shared" ref="PY108" si="1268">PY85+PY55+PY26</f>
        <v>0</v>
      </c>
      <c r="PZ108" s="18"/>
      <c r="QA108" s="12">
        <f t="shared" ref="QA108" si="1269">QA85+QA55+QA26</f>
        <v>441</v>
      </c>
      <c r="QB108" s="17">
        <f>QA108/20</f>
        <v>22.05</v>
      </c>
      <c r="QC108" s="12">
        <f t="shared" ref="QC108" si="1270">QC85+QC55+QC26</f>
        <v>423</v>
      </c>
      <c r="QD108" s="17">
        <f>QC108/10</f>
        <v>42.3</v>
      </c>
      <c r="QE108" s="12">
        <f t="shared" ref="QE108" si="1271">QE85+QE55+QE26</f>
        <v>392</v>
      </c>
      <c r="QF108" s="19">
        <f>QE108/20</f>
        <v>19.600000000000001</v>
      </c>
      <c r="QI108" s="16" t="s">
        <v>22</v>
      </c>
      <c r="QJ108" s="12">
        <f t="shared" si="927"/>
        <v>24</v>
      </c>
      <c r="QK108" s="17">
        <f>QJ108/15</f>
        <v>1.6</v>
      </c>
      <c r="QL108" s="12">
        <f>QL85+QL55+QL26</f>
        <v>24</v>
      </c>
      <c r="QM108" s="12">
        <f>QL108/28</f>
        <v>0.8571428571428571</v>
      </c>
      <c r="QN108" s="12"/>
      <c r="QO108" s="18"/>
      <c r="QP108" s="12">
        <f>QP85+QP55+QP26</f>
        <v>24</v>
      </c>
      <c r="QQ108" s="17">
        <f>QP108/20</f>
        <v>1.2</v>
      </c>
      <c r="QR108" s="12">
        <f>QR85+QR55+QR26</f>
        <v>24</v>
      </c>
      <c r="QS108" s="17">
        <f>QR108/10</f>
        <v>2.4</v>
      </c>
      <c r="QT108" s="12">
        <f>QT85+QT55+QT26</f>
        <v>0</v>
      </c>
      <c r="QU108" s="19">
        <f>QT108/20</f>
        <v>0</v>
      </c>
      <c r="QX108" s="16" t="s">
        <v>22</v>
      </c>
      <c r="QY108" s="12">
        <f t="shared" si="932"/>
        <v>16</v>
      </c>
      <c r="QZ108" s="17">
        <f>QY108/15</f>
        <v>1.0666666666666667</v>
      </c>
      <c r="RA108" s="12">
        <f>RA85+RA55+RA26</f>
        <v>15</v>
      </c>
      <c r="RB108" s="12">
        <f>RA108/28</f>
        <v>0.5357142857142857</v>
      </c>
      <c r="RC108" s="12"/>
      <c r="RD108" s="18"/>
      <c r="RE108" s="12">
        <f>RE85+RE55+RE26</f>
        <v>16</v>
      </c>
      <c r="RF108" s="17">
        <f>RE108/20</f>
        <v>0.8</v>
      </c>
      <c r="RG108" s="12">
        <f>RG85+RG55+RG26</f>
        <v>17</v>
      </c>
      <c r="RH108" s="17">
        <f>RG108/10</f>
        <v>1.7</v>
      </c>
      <c r="RI108" s="12">
        <f>RI85+RI55+RI26</f>
        <v>24</v>
      </c>
      <c r="RJ108" s="19">
        <f>RI108/20</f>
        <v>1.2</v>
      </c>
      <c r="RM108" s="16" t="s">
        <v>22</v>
      </c>
      <c r="RN108" s="12">
        <f t="shared" si="937"/>
        <v>0</v>
      </c>
      <c r="RO108" s="17">
        <f>RN108/15</f>
        <v>0</v>
      </c>
      <c r="RP108" s="12">
        <f>RP85+RP55+RP26</f>
        <v>0</v>
      </c>
      <c r="RQ108" s="12">
        <f>RP108/28</f>
        <v>0</v>
      </c>
      <c r="RR108" s="12"/>
      <c r="RS108" s="18"/>
      <c r="RT108" s="12">
        <f>RT85+RT55+RT26</f>
        <v>0</v>
      </c>
      <c r="RU108" s="17">
        <f>RT108/20</f>
        <v>0</v>
      </c>
      <c r="RV108" s="12">
        <f>RV85+RV55+RV26</f>
        <v>0</v>
      </c>
      <c r="RW108" s="17">
        <f>RV108/10</f>
        <v>0</v>
      </c>
      <c r="RX108" s="12">
        <f>RX85+RX55+RX26</f>
        <v>15</v>
      </c>
      <c r="RY108" s="19">
        <f>RX108/20</f>
        <v>0.75</v>
      </c>
      <c r="SB108" s="16" t="s">
        <v>22</v>
      </c>
      <c r="SC108" s="12">
        <f t="shared" si="942"/>
        <v>33</v>
      </c>
      <c r="SD108" s="17">
        <f>SC108/15</f>
        <v>2.2000000000000002</v>
      </c>
      <c r="SE108" s="12">
        <f>SE85+SE55+SE26</f>
        <v>33</v>
      </c>
      <c r="SF108" s="12">
        <f>SE108/28</f>
        <v>1.1785714285714286</v>
      </c>
      <c r="SG108" s="12"/>
      <c r="SH108" s="18"/>
      <c r="SI108" s="12">
        <f>SI85+SI55+SI26</f>
        <v>33</v>
      </c>
      <c r="SJ108" s="17">
        <f>SI108/20</f>
        <v>1.65</v>
      </c>
      <c r="SK108" s="12">
        <f>SK85+SK55+SK26</f>
        <v>34</v>
      </c>
      <c r="SL108" s="17">
        <f>SK108/10</f>
        <v>3.4</v>
      </c>
      <c r="SM108" s="12">
        <f>SM85+SM55+SM26</f>
        <v>0</v>
      </c>
      <c r="SN108" s="19">
        <f>SM108/20</f>
        <v>0</v>
      </c>
      <c r="SQ108" s="16" t="s">
        <v>22</v>
      </c>
      <c r="SR108" s="12">
        <f t="shared" si="947"/>
        <v>44</v>
      </c>
      <c r="SS108" s="17">
        <f>SR108/15</f>
        <v>2.9333333333333331</v>
      </c>
      <c r="ST108" s="12">
        <f>ST85+ST55+ST26</f>
        <v>14</v>
      </c>
      <c r="SU108" s="12">
        <f>ST108/28</f>
        <v>0.5</v>
      </c>
      <c r="SV108" s="12"/>
      <c r="SW108" s="18"/>
      <c r="SX108" s="12">
        <f>SX85+SX55+SX26</f>
        <v>41</v>
      </c>
      <c r="SY108" s="17">
        <f>SX108/20</f>
        <v>2.0499999999999998</v>
      </c>
      <c r="SZ108" s="12">
        <f>SZ85+SZ55+SZ26</f>
        <v>41</v>
      </c>
      <c r="TA108" s="17">
        <f>SZ108/10</f>
        <v>4.0999999999999996</v>
      </c>
      <c r="TB108" s="12">
        <f>TB85+TB55+TB26</f>
        <v>74</v>
      </c>
      <c r="TC108" s="19">
        <f>TB108/20</f>
        <v>3.7</v>
      </c>
      <c r="TH108" s="16" t="s">
        <v>22</v>
      </c>
      <c r="TI108" s="12">
        <f t="shared" si="967"/>
        <v>117</v>
      </c>
      <c r="TJ108" s="17">
        <f>TI108/15</f>
        <v>7.8</v>
      </c>
      <c r="TK108" s="12">
        <f t="shared" si="968"/>
        <v>86</v>
      </c>
      <c r="TL108" s="12">
        <f>TK108/28</f>
        <v>3.0714285714285716</v>
      </c>
      <c r="TM108" s="12">
        <f t="shared" si="969"/>
        <v>0</v>
      </c>
      <c r="TN108" s="18"/>
      <c r="TO108" s="12">
        <f t="shared" si="970"/>
        <v>114</v>
      </c>
      <c r="TP108" s="17">
        <f>TO108/20</f>
        <v>5.7</v>
      </c>
      <c r="TQ108" s="12">
        <f t="shared" si="971"/>
        <v>116</v>
      </c>
      <c r="TR108" s="17">
        <f>TQ108/10</f>
        <v>11.6</v>
      </c>
      <c r="TS108" s="12">
        <f t="shared" si="972"/>
        <v>113</v>
      </c>
      <c r="TT108" s="19">
        <f>TS108/20</f>
        <v>5.65</v>
      </c>
      <c r="TW108" s="16" t="s">
        <v>22</v>
      </c>
      <c r="TX108" s="12">
        <f t="shared" si="973"/>
        <v>562</v>
      </c>
      <c r="TY108" s="17">
        <f>TX108/10</f>
        <v>56.2</v>
      </c>
      <c r="TZ108" s="12">
        <f t="shared" si="974"/>
        <v>547</v>
      </c>
      <c r="UA108" s="12">
        <f>TZ108/28</f>
        <v>19.535714285714285</v>
      </c>
      <c r="UB108" s="12">
        <f t="shared" si="975"/>
        <v>0</v>
      </c>
      <c r="UC108" s="18"/>
      <c r="UD108" s="12">
        <f t="shared" si="976"/>
        <v>555</v>
      </c>
      <c r="UE108" s="17">
        <f>UD108/20</f>
        <v>27.75</v>
      </c>
      <c r="UF108" s="12">
        <f t="shared" si="977"/>
        <v>539</v>
      </c>
      <c r="UG108" s="17">
        <f>UF108/10</f>
        <v>53.9</v>
      </c>
      <c r="UH108" s="12">
        <f t="shared" si="978"/>
        <v>505</v>
      </c>
      <c r="UI108" s="19">
        <f>UH108/20</f>
        <v>25.25</v>
      </c>
    </row>
    <row r="109" spans="18:556" x14ac:dyDescent="0.25">
      <c r="R109" s="20" t="s">
        <v>23</v>
      </c>
      <c r="S109" s="21">
        <f>SUM(S95:S107)</f>
        <v>174.53</v>
      </c>
      <c r="T109" s="22">
        <f>SUM(T95:T108)</f>
        <v>51.293786538461532</v>
      </c>
      <c r="U109" s="21">
        <f>SUM(U95:U107)</f>
        <v>250.20999999999998</v>
      </c>
      <c r="V109" s="22">
        <f>SUM(V95:V108,X95:X108)</f>
        <v>18.483059523809526</v>
      </c>
      <c r="W109" s="22"/>
      <c r="X109" s="23"/>
      <c r="Y109" s="21">
        <f>SUM(Y95:Y107)</f>
        <v>229.261</v>
      </c>
      <c r="Z109" s="22">
        <f>SUM(Z95:Z108)</f>
        <v>26.447997619047619</v>
      </c>
      <c r="AA109" s="21">
        <f>SUM(AA95:AA107)</f>
        <v>221.51499999999999</v>
      </c>
      <c r="AB109" s="22">
        <f>SUM(AB95:AB108)</f>
        <v>62.06608571428572</v>
      </c>
      <c r="AC109" s="21">
        <f>SUM(AC95:AC107)</f>
        <v>208.49549999999999</v>
      </c>
      <c r="AD109" s="22">
        <f>SUM(AD95:AD108)</f>
        <v>14.280347252747253</v>
      </c>
      <c r="AE109" s="24">
        <f>AD109+AB109+Z109+V109+T109</f>
        <v>172.57127664835164</v>
      </c>
      <c r="AH109" s="20" t="s">
        <v>23</v>
      </c>
      <c r="AI109" s="21">
        <f>SUM(AI95:AI107)</f>
        <v>188.00900000000001</v>
      </c>
      <c r="AJ109" s="22">
        <f>SUM(AJ95:AJ108)</f>
        <v>67.101723076923079</v>
      </c>
      <c r="AK109" s="21">
        <f>SUM(AK95:AK107)</f>
        <v>215.26500000000001</v>
      </c>
      <c r="AL109" s="22">
        <f>SUM(AL95:AL108,AN95:AN108)</f>
        <v>17.818369047619047</v>
      </c>
      <c r="AM109" s="22"/>
      <c r="AN109" s="23"/>
      <c r="AO109" s="21">
        <f>SUM(AO95:AO107)</f>
        <v>191.91699999999997</v>
      </c>
      <c r="AP109" s="22">
        <f>SUM(AP95:AP108)</f>
        <v>22.157249999999998</v>
      </c>
      <c r="AQ109" s="21">
        <f>SUM(AQ95:AQ107)</f>
        <v>186.30699999999999</v>
      </c>
      <c r="AR109" s="22">
        <f>SUM(AR95:AR108)</f>
        <v>68.866299999999995</v>
      </c>
      <c r="AS109" s="21">
        <f>SUM(AS95:AS107)</f>
        <v>226.69399999999999</v>
      </c>
      <c r="AT109" s="22">
        <f>SUM(AT95:AT108)</f>
        <v>14.762028571428571</v>
      </c>
      <c r="AU109" s="24">
        <f>AT109+AR109+AP109+AL109+AJ109</f>
        <v>190.7056706959707</v>
      </c>
      <c r="AX109" s="20" t="s">
        <v>23</v>
      </c>
      <c r="AY109" s="21">
        <f>SUM(AY95:AY107)</f>
        <v>0</v>
      </c>
      <c r="AZ109" s="22">
        <f>SUM(AZ95:AZ108)</f>
        <v>0</v>
      </c>
      <c r="BA109" s="21">
        <f>SUM(BA95:BA107)</f>
        <v>0</v>
      </c>
      <c r="BB109" s="22">
        <f>SUM(BB95:BB108,BD95:BD108)</f>
        <v>0</v>
      </c>
      <c r="BC109" s="22"/>
      <c r="BD109" s="23"/>
      <c r="BE109" s="21">
        <f>SUM(BE95:BE107)</f>
        <v>0</v>
      </c>
      <c r="BF109" s="22">
        <f>SUM(BF95:BF108)</f>
        <v>0</v>
      </c>
      <c r="BG109" s="21">
        <f>SUM(BG95:BG107)</f>
        <v>0</v>
      </c>
      <c r="BH109" s="22">
        <f>SUM(BH95:BH108)</f>
        <v>0</v>
      </c>
      <c r="BI109" s="21">
        <f>SUM(BI95:BI107)</f>
        <v>0</v>
      </c>
      <c r="BJ109" s="22">
        <f>SUM(BJ95:BJ108)</f>
        <v>0</v>
      </c>
      <c r="BK109" s="24">
        <f>BJ109+BH109+BF109+BB109+AZ109</f>
        <v>0</v>
      </c>
      <c r="BN109" s="20" t="s">
        <v>23</v>
      </c>
      <c r="BO109" s="21">
        <f>SUM(BO95:BO107)</f>
        <v>0</v>
      </c>
      <c r="BP109" s="22">
        <f>SUM(BP95:BP108)</f>
        <v>0</v>
      </c>
      <c r="BQ109" s="21">
        <f>SUM(BQ95:BQ107)</f>
        <v>0</v>
      </c>
      <c r="BR109" s="22">
        <f>SUM(BR95:BR108,BT95:BT108)</f>
        <v>0</v>
      </c>
      <c r="BS109" s="22"/>
      <c r="BT109" s="23"/>
      <c r="BU109" s="21">
        <f>SUM(BU95:BU107)</f>
        <v>0</v>
      </c>
      <c r="BV109" s="22">
        <f>SUM(BV95:BV108)</f>
        <v>0</v>
      </c>
      <c r="BW109" s="21">
        <f>SUM(BW95:BW107)</f>
        <v>0</v>
      </c>
      <c r="BX109" s="22">
        <f>SUM(BX95:BX108)</f>
        <v>0</v>
      </c>
      <c r="BY109" s="21">
        <f>SUM(BY95:BY107)</f>
        <v>0</v>
      </c>
      <c r="BZ109" s="22">
        <f>SUM(BZ95:BZ108)</f>
        <v>0</v>
      </c>
      <c r="CA109" s="24">
        <f>BZ109+BX109+BV109+BR109+BP109</f>
        <v>0</v>
      </c>
      <c r="CC109" s="20" t="s">
        <v>23</v>
      </c>
      <c r="CD109" s="21">
        <f>SUM(CD95:CD107)</f>
        <v>0</v>
      </c>
      <c r="CE109" s="22">
        <f>SUM(CE95:CE108)</f>
        <v>0</v>
      </c>
      <c r="CF109" s="21">
        <f>SUM(CF95:CF107)</f>
        <v>0</v>
      </c>
      <c r="CG109" s="22">
        <f>SUM(CG95:CG108,CI95:CI108)</f>
        <v>0</v>
      </c>
      <c r="CH109" s="22"/>
      <c r="CI109" s="23"/>
      <c r="CJ109" s="21">
        <f>SUM(CJ95:CJ107)</f>
        <v>0</v>
      </c>
      <c r="CK109" s="22">
        <f>SUM(CK95:CK108)</f>
        <v>0</v>
      </c>
      <c r="CL109" s="21">
        <f>SUM(CL95:CL107)</f>
        <v>0</v>
      </c>
      <c r="CM109" s="22">
        <f>SUM(CM95:CM108)</f>
        <v>0</v>
      </c>
      <c r="CN109" s="21">
        <f>SUM(CN95:CN107)</f>
        <v>0</v>
      </c>
      <c r="CO109" s="22">
        <f>SUM(CO95:CO108)</f>
        <v>0</v>
      </c>
      <c r="CP109" s="24">
        <f>CO109+CM109+CK109+CG109+CE109</f>
        <v>0</v>
      </c>
      <c r="CR109" s="20" t="s">
        <v>23</v>
      </c>
      <c r="CS109" s="21">
        <f>SUM(CS95:CS108)</f>
        <v>409.53899999999999</v>
      </c>
      <c r="CT109" s="22">
        <f>SUM(CT95:CT108)</f>
        <v>118.39550961538463</v>
      </c>
      <c r="CU109" s="21">
        <f>SUM(CU95:CU108)</f>
        <v>516.47499999999991</v>
      </c>
      <c r="CV109" s="22">
        <f>SUM(CV95:CV108,CX95:CX108)</f>
        <v>36.301428571428566</v>
      </c>
      <c r="CW109" s="22"/>
      <c r="CX109" s="23"/>
      <c r="CY109" s="21">
        <f>SUM(CY95:CY107)</f>
        <v>421.178</v>
      </c>
      <c r="CZ109" s="22">
        <f>SUM(CZ95:CZ108)</f>
        <v>48.605247619047617</v>
      </c>
      <c r="DA109" s="21">
        <f>SUM(DA95:DA107)</f>
        <v>407.82200000000006</v>
      </c>
      <c r="DB109" s="22">
        <f>SUM(DB95:DB108)</f>
        <v>130.93238571428572</v>
      </c>
      <c r="DC109" s="21">
        <f>SUM(DC95:DC108)</f>
        <v>483.18950000000001</v>
      </c>
      <c r="DD109" s="22">
        <f>SUM(DD95:DD108)</f>
        <v>29.042375824175821</v>
      </c>
      <c r="DE109" s="24">
        <f>DD109+DB109+CZ109+CV109+CT109</f>
        <v>363.27694734432237</v>
      </c>
      <c r="DG109" s="20" t="s">
        <v>23</v>
      </c>
      <c r="DH109" s="21">
        <f>SUM(DH95:DH107)</f>
        <v>258.39400000000001</v>
      </c>
      <c r="DI109" s="22">
        <f>SUM(DI95:DI108)</f>
        <v>63.877268589743586</v>
      </c>
      <c r="DJ109" s="21">
        <f>SUM(DJ95:DJ107)</f>
        <v>167.99299999999999</v>
      </c>
      <c r="DK109" s="22">
        <f>SUM(DK95:DK108,DM95:DM108)</f>
        <v>13.399771428571428</v>
      </c>
      <c r="DL109" s="22"/>
      <c r="DM109" s="23"/>
      <c r="DN109" s="21">
        <f>SUM(DN95:DN107)</f>
        <v>197.114</v>
      </c>
      <c r="DO109" s="22">
        <f>SUM(DO95:DO108)</f>
        <v>21.029586904761906</v>
      </c>
      <c r="DP109" s="21">
        <f>SUM(DP95:DP107)</f>
        <v>144.70599999999999</v>
      </c>
      <c r="DQ109" s="22">
        <f>SUM(DQ95:DQ108)</f>
        <v>56.84599047619048</v>
      </c>
      <c r="DR109" s="21">
        <f>SUM(DR95:DR107)</f>
        <v>138.10550000000001</v>
      </c>
      <c r="DS109" s="22">
        <f>SUM(DS95:DS108)</f>
        <v>9.42528901098901</v>
      </c>
      <c r="DT109" s="24">
        <f>DS109+DQ109+DO109+DK109+DI109</f>
        <v>164.57790641025639</v>
      </c>
      <c r="DV109" s="20" t="s">
        <v>23</v>
      </c>
      <c r="DW109" s="21">
        <f>SUM(DW95:DW107)</f>
        <v>182.04599999999999</v>
      </c>
      <c r="DX109" s="22">
        <f>SUM(DX95:DX108)</f>
        <v>46.255835897435894</v>
      </c>
      <c r="DY109" s="21">
        <f>SUM(DY95:DY107)</f>
        <v>166.25800000000001</v>
      </c>
      <c r="DZ109" s="22">
        <f>SUM(DZ95:DZ108,EB95:EB108)</f>
        <v>11.132678571428572</v>
      </c>
      <c r="EA109" s="22"/>
      <c r="EB109" s="23"/>
      <c r="EC109" s="21">
        <f>SUM(EC95:EC107)</f>
        <v>246.51300000000003</v>
      </c>
      <c r="ED109" s="22">
        <f>SUM(ED95:ED108)</f>
        <v>25.414494047619048</v>
      </c>
      <c r="EE109" s="21">
        <f>SUM(EE95:EE107)</f>
        <v>271.48199999999997</v>
      </c>
      <c r="EF109" s="22">
        <f>SUM(EF95:EF108)</f>
        <v>75.115857142857152</v>
      </c>
      <c r="EG109" s="21">
        <f>SUM(EG95:EG107)</f>
        <v>223.52200000000002</v>
      </c>
      <c r="EH109" s="22">
        <f>SUM(EH95:EH108)</f>
        <v>14.272685714285716</v>
      </c>
      <c r="EI109" s="24">
        <f>EH109+EF109+ED109+DZ109+DX109</f>
        <v>172.19155137362637</v>
      </c>
      <c r="EK109" s="20" t="s">
        <v>23</v>
      </c>
      <c r="EL109" s="21">
        <f>SUM(EL95:EL107)</f>
        <v>242.87200000000004</v>
      </c>
      <c r="EM109" s="22">
        <f>SUM(EM95:EM108)</f>
        <v>62.154821794871793</v>
      </c>
      <c r="EN109" s="21">
        <f>SUM(EN95:EN107)</f>
        <v>198.92400000000004</v>
      </c>
      <c r="EO109" s="22">
        <f>SUM(EO95:EO108,EQ95:EQ108)</f>
        <v>16.357949999999999</v>
      </c>
      <c r="EP109" s="22"/>
      <c r="EQ109" s="23"/>
      <c r="ER109" s="21">
        <f>SUM(ER95:ER107)</f>
        <v>213.43699999999998</v>
      </c>
      <c r="ES109" s="22">
        <f>SUM(ES95:ES108)</f>
        <v>24.413174999999995</v>
      </c>
      <c r="ET109" s="21">
        <f>SUM(ET95:ET107)</f>
        <v>240.00299999999999</v>
      </c>
      <c r="EU109" s="22">
        <f>SUM(EU95:EU108)</f>
        <v>69.555276190476178</v>
      </c>
      <c r="EV109" s="21">
        <f>SUM(EV95:EV107)</f>
        <v>267.86399999999998</v>
      </c>
      <c r="EW109" s="22">
        <f>SUM(EW95:EW108)</f>
        <v>17.382894505494505</v>
      </c>
      <c r="EX109" s="24">
        <f>EW109+EU109+ES109+EO109+EM109</f>
        <v>189.86411749084249</v>
      </c>
      <c r="EZ109" s="20" t="s">
        <v>23</v>
      </c>
      <c r="FA109" s="21">
        <f>SUM(FA95:FA107)</f>
        <v>67.472999999999999</v>
      </c>
      <c r="FB109" s="22">
        <f>SUM(FB95:FB108)</f>
        <v>13.4946</v>
      </c>
      <c r="FC109" s="21">
        <f>SUM(FC95:FC107)</f>
        <v>33.871000000000002</v>
      </c>
      <c r="FD109" s="22">
        <f>SUM(FD95:FD108,FF95:FF108)</f>
        <v>3.3755666666666668</v>
      </c>
      <c r="FE109" s="22"/>
      <c r="FF109" s="23"/>
      <c r="FG109" s="21">
        <f>SUM(FG95:FG107)</f>
        <v>60.07</v>
      </c>
      <c r="FH109" s="22">
        <f>SUM(FH95:FH108)</f>
        <v>8.581428571428571</v>
      </c>
      <c r="FI109" s="21">
        <f>SUM(FI95:FI107)</f>
        <v>51.117000000000004</v>
      </c>
      <c r="FJ109" s="22">
        <f>SUM(FJ95:FJ108)</f>
        <v>22.485523809523812</v>
      </c>
      <c r="FK109" s="21">
        <f>SUM(FK95:FK107)</f>
        <v>56.831000000000003</v>
      </c>
      <c r="FL109" s="22">
        <f>SUM(FL95:FL108)</f>
        <v>3.3935725274725277</v>
      </c>
      <c r="FM109" s="24">
        <f>FL109+FJ109+FH109+FD109+FB109</f>
        <v>51.330691575091578</v>
      </c>
      <c r="FO109" s="20" t="s">
        <v>23</v>
      </c>
      <c r="FP109" s="21">
        <f>SUM(FP95:FP107)</f>
        <v>0</v>
      </c>
      <c r="FQ109" s="22">
        <f>SUM(FQ95:FQ108)</f>
        <v>0</v>
      </c>
      <c r="FR109" s="21">
        <f>SUM(FR95:FR107)</f>
        <v>0</v>
      </c>
      <c r="FS109" s="22">
        <f>SUM(FS95:FS108,FU95:FU108)</f>
        <v>0</v>
      </c>
      <c r="FT109" s="22"/>
      <c r="FU109" s="23"/>
      <c r="FV109" s="21">
        <f>SUM(FV95:FV107)</f>
        <v>0</v>
      </c>
      <c r="FW109" s="22">
        <f>SUM(FW95:FW108)</f>
        <v>0</v>
      </c>
      <c r="FX109" s="21">
        <f>SUM(FX95:FX107)</f>
        <v>0</v>
      </c>
      <c r="FY109" s="22">
        <f>SUM(FY95:FY108)</f>
        <v>0</v>
      </c>
      <c r="FZ109" s="21">
        <f>SUM(FZ95:FZ107)</f>
        <v>0</v>
      </c>
      <c r="GA109" s="22">
        <f>SUM(GA95:GA108)</f>
        <v>0</v>
      </c>
      <c r="GB109" s="24">
        <f>GA109+FY109+FW109+FS109+FQ109</f>
        <v>0</v>
      </c>
      <c r="GD109" s="20" t="s">
        <v>23</v>
      </c>
      <c r="GE109" s="21">
        <f>SUM(GE95:GE108)</f>
        <v>821.78500000000008</v>
      </c>
      <c r="GF109" s="22">
        <f>SUM(GF95:GF108)</f>
        <v>185.78252628205126</v>
      </c>
      <c r="GG109" s="21">
        <f>SUM(GG95:GG108)</f>
        <v>637.04600000000005</v>
      </c>
      <c r="GH109" s="22">
        <f>SUM(GH95:GH108,GJ95:GJ108)</f>
        <v>44.265966666666664</v>
      </c>
      <c r="GI109" s="22"/>
      <c r="GJ109" s="23"/>
      <c r="GK109" s="21">
        <f>SUM(GK95:GK107)</f>
        <v>717.1339999999999</v>
      </c>
      <c r="GL109" s="22">
        <f>SUM(GL95:GL108)</f>
        <v>79.438684523809528</v>
      </c>
      <c r="GM109" s="21">
        <f>SUM(GM95:GM107)</f>
        <v>707.30799999999999</v>
      </c>
      <c r="GN109" s="22">
        <f>SUM(GN95:GN108)</f>
        <v>224.00264761904762</v>
      </c>
      <c r="GO109" s="21">
        <f>SUM(GO95:GO108)</f>
        <v>755.32249999999999</v>
      </c>
      <c r="GP109" s="22">
        <f>SUM(GP95:GP108)</f>
        <v>44.47444175824176</v>
      </c>
      <c r="GQ109" s="44">
        <f>GF109+GH109+GL109+GN109+GP109</f>
        <v>577.9642668498168</v>
      </c>
      <c r="GT109" s="20" t="s">
        <v>23</v>
      </c>
      <c r="GU109" s="21">
        <f>SUM(GU95:GU108)</f>
        <v>1231.3240000000001</v>
      </c>
      <c r="GV109" s="22">
        <f>SUM(GV95:GV108)</f>
        <v>304.1780358974359</v>
      </c>
      <c r="GW109" s="21">
        <f>SUM(GW95:GW108)</f>
        <v>1153.521</v>
      </c>
      <c r="GX109" s="22">
        <f>SUM(GX95:GX108,GZ95:GZ108)</f>
        <v>80.567395238095244</v>
      </c>
      <c r="GY109" s="22"/>
      <c r="GZ109" s="23"/>
      <c r="HA109" s="21">
        <f>SUM(HA95:HA107)</f>
        <v>1138.3119999999999</v>
      </c>
      <c r="HB109" s="22">
        <f>SUM(HB95:HB108)</f>
        <v>128.04393214285713</v>
      </c>
      <c r="HC109" s="21">
        <f>SUM(HC95:HC107)</f>
        <v>1115.1300000000001</v>
      </c>
      <c r="HD109" s="22">
        <f>SUM(HD95:HD108)</f>
        <v>354.93503333333331</v>
      </c>
      <c r="HE109" s="21">
        <f>SUM(HE95:HE108)</f>
        <v>1238.5120000000002</v>
      </c>
      <c r="HF109" s="22">
        <f>SUM(HF95:HF108)</f>
        <v>73.516817582417573</v>
      </c>
      <c r="HG109" s="44">
        <f>GV109+GX109+HB109+HD109+HF109</f>
        <v>941.24121419413916</v>
      </c>
      <c r="HI109" s="20" t="s">
        <v>23</v>
      </c>
      <c r="HJ109" s="21">
        <f>SUM(HJ95:HJ107)</f>
        <v>261.98200000000003</v>
      </c>
      <c r="HK109" s="22">
        <f>SUM(HK95:HK108)</f>
        <v>63.025523076923079</v>
      </c>
      <c r="HL109" s="21">
        <f>SUM(HL95:HL107)</f>
        <v>270.30950000000001</v>
      </c>
      <c r="HM109" s="22">
        <f>SUM(HM95:HM108,HO95:HO108)</f>
        <v>19.402753571428573</v>
      </c>
      <c r="HN109" s="22"/>
      <c r="HO109" s="23"/>
      <c r="HP109" s="21">
        <f>SUM(HP95:HP107)</f>
        <v>238.41800000000001</v>
      </c>
      <c r="HQ109" s="22">
        <f>SUM(HQ95:HQ108)</f>
        <v>24.189983333333331</v>
      </c>
      <c r="HR109" s="21">
        <f>SUM(HR95:HR107)</f>
        <v>153.249</v>
      </c>
      <c r="HS109" s="22">
        <f>SUM(HS95:HS108)</f>
        <v>68.300266666666673</v>
      </c>
      <c r="HT109" s="21">
        <f>SUM(HT95:HT107)</f>
        <v>154.643</v>
      </c>
      <c r="HU109" s="22">
        <f>SUM(HU95:HU108)</f>
        <v>9.5714857142857142</v>
      </c>
      <c r="HV109" s="24">
        <f>HU109+HS109+HQ109+HM109+HK109</f>
        <v>184.49001236263737</v>
      </c>
      <c r="HY109" s="20" t="s">
        <v>23</v>
      </c>
      <c r="HZ109" s="21">
        <f>SUM(HZ95:HZ107)</f>
        <v>125.91199999999999</v>
      </c>
      <c r="IA109" s="22">
        <f>SUM(IA95:IA108)</f>
        <v>35.41423076923077</v>
      </c>
      <c r="IB109" s="21">
        <f>SUM(IB95:IB107)</f>
        <v>83.937000000000012</v>
      </c>
      <c r="IC109" s="22">
        <f>SUM(IC95:IC108,IE95:IE108)</f>
        <v>8.1451976190476199</v>
      </c>
      <c r="ID109" s="22"/>
      <c r="IE109" s="23"/>
      <c r="IF109" s="21">
        <f>SUM(IF95:IF107)</f>
        <v>160.70699999999999</v>
      </c>
      <c r="IG109" s="22">
        <f>SUM(IG95:IG108)</f>
        <v>20.573875000000001</v>
      </c>
      <c r="IH109" s="21">
        <f>SUM(IH95:IH107)</f>
        <v>226.31499999999997</v>
      </c>
      <c r="II109" s="22">
        <f>SUM(II95:II108)</f>
        <v>58.378438095238096</v>
      </c>
      <c r="IJ109" s="21">
        <f>SUM(IJ95:IJ107)</f>
        <v>152.52799999999999</v>
      </c>
      <c r="IK109" s="22">
        <f>SUM(IK95:IK108)</f>
        <v>9.9658857142857133</v>
      </c>
      <c r="IL109" s="24">
        <f>IK109+II109+IG109+IC109+IA109</f>
        <v>132.47762719780221</v>
      </c>
      <c r="IO109" s="20" t="s">
        <v>23</v>
      </c>
      <c r="IP109" s="21">
        <f>SUM(IP95:IP107)</f>
        <v>104.652</v>
      </c>
      <c r="IQ109" s="22">
        <f>SUM(IQ95:IQ108)</f>
        <v>29.665799358974358</v>
      </c>
      <c r="IR109" s="21">
        <f>SUM(IR95:IR107)</f>
        <v>207.26499999999999</v>
      </c>
      <c r="IS109" s="22">
        <f>SUM(IS95:IS108,IU95:IU108)</f>
        <v>14.849821428571428</v>
      </c>
      <c r="IT109" s="22"/>
      <c r="IU109" s="23"/>
      <c r="IV109" s="21">
        <f>SUM(IV95:IV107)</f>
        <v>102.402</v>
      </c>
      <c r="IW109" s="22">
        <f>SUM(IW95:IW108)</f>
        <v>11.887874999999999</v>
      </c>
      <c r="IX109" s="21">
        <f>SUM(IX95:IX107)</f>
        <v>182.50899999999999</v>
      </c>
      <c r="IY109" s="22">
        <f>SUM(IY95:IY108)</f>
        <v>92.712666666666649</v>
      </c>
      <c r="IZ109" s="21">
        <f>SUM(IZ95:IZ107)</f>
        <v>212.596</v>
      </c>
      <c r="JA109" s="22">
        <f>SUM(JA95:JA108)</f>
        <v>13.748342857142857</v>
      </c>
      <c r="JB109" s="24">
        <f>JA109+IY109+IW109+IS109+IQ109</f>
        <v>162.86450531135529</v>
      </c>
      <c r="JE109" s="20" t="s">
        <v>23</v>
      </c>
      <c r="JF109" s="21">
        <f>SUM(JF95:JF107)</f>
        <v>225.78499999999997</v>
      </c>
      <c r="JG109" s="22">
        <f>SUM(JG95:JG108)</f>
        <v>37.058421153846155</v>
      </c>
      <c r="JH109" s="21">
        <f>SUM(JH95:JH107)</f>
        <v>197.19099999999997</v>
      </c>
      <c r="JI109" s="22">
        <f>SUM(JI95:JI108,JK95:JK108)</f>
        <v>12.551097619047619</v>
      </c>
      <c r="JJ109" s="22"/>
      <c r="JK109" s="23"/>
      <c r="JL109" s="21">
        <f>SUM(JL95:JL107)</f>
        <v>138.381</v>
      </c>
      <c r="JM109" s="22">
        <f>SUM(JM95:JM108)</f>
        <v>15.39272023809524</v>
      </c>
      <c r="JN109" s="21">
        <f>SUM(JN95:JN107)</f>
        <v>199.19499999999999</v>
      </c>
      <c r="JO109" s="22">
        <f>SUM(JO95:JO108)</f>
        <v>81.358585714285709</v>
      </c>
      <c r="JP109" s="21">
        <f>SUM(JP95:JP107)</f>
        <v>182.90100000000001</v>
      </c>
      <c r="JQ109" s="22">
        <f>SUM(JQ95:JQ108)</f>
        <v>12.790021978021979</v>
      </c>
      <c r="JR109" s="24">
        <f>JQ109+JO109+JM109+JI109+JG109</f>
        <v>159.15084670329671</v>
      </c>
      <c r="JT109" s="20" t="s">
        <v>23</v>
      </c>
      <c r="JU109" s="21">
        <f>SUM(JU95:JU107)</f>
        <v>108.45699999999999</v>
      </c>
      <c r="JV109" s="22">
        <f>SUM(JV95:JV108)</f>
        <v>24.975776282051278</v>
      </c>
      <c r="JW109" s="21">
        <f>SUM(JW95:JW107)</f>
        <v>134.81699999999998</v>
      </c>
      <c r="JX109" s="22">
        <f>SUM(JX95:JX108,JZ95:JZ108)</f>
        <v>10.044640476190475</v>
      </c>
      <c r="JY109" s="22"/>
      <c r="JZ109" s="23"/>
      <c r="KA109" s="21">
        <f>SUM(KA95:KA107)</f>
        <v>196.75800000000001</v>
      </c>
      <c r="KB109" s="22">
        <f>SUM(KB95:KB108)</f>
        <v>23.994566666666667</v>
      </c>
      <c r="KC109" s="21">
        <f>SUM(KC95:KC107)</f>
        <v>155.767</v>
      </c>
      <c r="KD109" s="22">
        <f>SUM(KD95:KD108)</f>
        <v>26.260814285714289</v>
      </c>
      <c r="KE109" s="21">
        <f>SUM(KE95:KE107)</f>
        <v>172.84099999999998</v>
      </c>
      <c r="KF109" s="22">
        <f>SUM(KF95:KF108)</f>
        <v>9.9880461538461525</v>
      </c>
      <c r="KG109" s="24">
        <f>KF109+KD109+KB109+JX109+JV109</f>
        <v>95.263843864468868</v>
      </c>
      <c r="KI109" s="20" t="s">
        <v>23</v>
      </c>
      <c r="KJ109" s="21">
        <f>SUM(KJ95:KJ107)</f>
        <v>0</v>
      </c>
      <c r="KK109" s="22">
        <f>SUM(KK95:KK108)</f>
        <v>0</v>
      </c>
      <c r="KL109" s="21">
        <f>SUM(KL95:KL107)</f>
        <v>0</v>
      </c>
      <c r="KM109" s="22">
        <f>SUM(KM95:KM108,KO95:KO108)</f>
        <v>0</v>
      </c>
      <c r="KN109" s="22"/>
      <c r="KO109" s="23"/>
      <c r="KP109" s="21">
        <f>SUM(KP95:KP107)</f>
        <v>0</v>
      </c>
      <c r="KQ109" s="22">
        <f>SUM(KQ95:KQ108)</f>
        <v>0</v>
      </c>
      <c r="KR109" s="21">
        <f>SUM(KR95:KR107)</f>
        <v>0</v>
      </c>
      <c r="KS109" s="22">
        <f>SUM(KS95:KS108)</f>
        <v>0</v>
      </c>
      <c r="KT109" s="21">
        <f>SUM(KT95:KT107)</f>
        <v>0</v>
      </c>
      <c r="KU109" s="22">
        <f>SUM(KU95:KU108)</f>
        <v>0</v>
      </c>
      <c r="KV109" s="24">
        <f>KU109+KS109+KQ109+KM109+KK109</f>
        <v>0</v>
      </c>
      <c r="KX109" s="20" t="s">
        <v>23</v>
      </c>
      <c r="KY109" s="21">
        <f>SUM(KY95:KY108)</f>
        <v>1007.7880000000001</v>
      </c>
      <c r="KZ109" s="22">
        <f>SUM(KZ95:KZ108)</f>
        <v>190.13975064102564</v>
      </c>
      <c r="LA109" s="21">
        <f>SUM(LA95:LA108)</f>
        <v>1102.5194999999999</v>
      </c>
      <c r="LB109" s="22">
        <f>SUM(LB95:LB108,LD95:LD108)</f>
        <v>64.993510714285733</v>
      </c>
      <c r="LC109" s="22"/>
      <c r="LD109" s="23"/>
      <c r="LE109" s="21">
        <f>SUM(LE95:LE107)</f>
        <v>836.66599999999994</v>
      </c>
      <c r="LF109" s="22">
        <f>SUM(LF95:LF108)</f>
        <v>96.039020238095233</v>
      </c>
      <c r="LG109" s="21">
        <f>SUM(LG95:LG107)</f>
        <v>917.0350000000002</v>
      </c>
      <c r="LH109" s="22">
        <f>SUM(LH95:LH108)</f>
        <v>327.0107714285715</v>
      </c>
      <c r="LI109" s="21">
        <f>SUM(LI95:LI108)</f>
        <v>981.50900000000001</v>
      </c>
      <c r="LJ109" s="22">
        <f>SUM(LJ95:LJ108)</f>
        <v>56.063782417582416</v>
      </c>
      <c r="LK109" s="44">
        <f>KZ109+LB109+LF109+LH109+LJ109</f>
        <v>734.24683543956053</v>
      </c>
      <c r="LN109" s="20" t="s">
        <v>23</v>
      </c>
      <c r="LO109" s="21">
        <f>SUM(LO95:LO108)</f>
        <v>2239.1120000000001</v>
      </c>
      <c r="LP109" s="22">
        <f>SUM(LP95:LP108)</f>
        <v>494.31778653846158</v>
      </c>
      <c r="LQ109" s="21">
        <f>SUM(LQ95:LQ108)</f>
        <v>2256.0405000000001</v>
      </c>
      <c r="LR109" s="22">
        <f>SUM(LR95:LR108,LT95:LT108)</f>
        <v>145.56090595238098</v>
      </c>
      <c r="LS109" s="22"/>
      <c r="LT109" s="23"/>
      <c r="LU109" s="21">
        <f>SUM(LU95:LU107)</f>
        <v>1974.9780000000001</v>
      </c>
      <c r="LV109" s="22">
        <f>SUM(LV95:LV108)</f>
        <v>224.08295238095238</v>
      </c>
      <c r="LW109" s="21">
        <f>SUM(LW95:LW107)</f>
        <v>2032.1650000000002</v>
      </c>
      <c r="LX109" s="22">
        <f>SUM(LX95:LX108)</f>
        <v>681.9458047619047</v>
      </c>
      <c r="LY109" s="21">
        <f>SUM(LY95:LY108)</f>
        <v>2220.0210000000002</v>
      </c>
      <c r="LZ109" s="22">
        <f>SUM(LZ95:LZ108)</f>
        <v>129.5806</v>
      </c>
      <c r="MA109" s="44">
        <f>LP109+LR109+LV109+LX109+LZ109</f>
        <v>1675.4880496336998</v>
      </c>
      <c r="MC109" s="20" t="s">
        <v>23</v>
      </c>
      <c r="MD109" s="21">
        <f>SUM(MD95:MD107)</f>
        <v>85.489000000000004</v>
      </c>
      <c r="ME109" s="22">
        <f>SUM(ME95:ME108)</f>
        <v>24.01448653846154</v>
      </c>
      <c r="MF109" s="21">
        <f>SUM(MF95:MF107)</f>
        <v>58.418000000000006</v>
      </c>
      <c r="MG109" s="22">
        <f>SUM(MG95:MG108,MI95:MI108)</f>
        <v>5.2881119047619034</v>
      </c>
      <c r="MH109" s="22"/>
      <c r="MI109" s="23"/>
      <c r="MJ109" s="21">
        <f>SUM(MJ95:MJ107)</f>
        <v>87.125</v>
      </c>
      <c r="MK109" s="22">
        <f>SUM(MK95:MK108)</f>
        <v>10.252116666666668</v>
      </c>
      <c r="ML109" s="21">
        <f>SUM(ML95:ML107)</f>
        <v>140.904</v>
      </c>
      <c r="MM109" s="22">
        <f>SUM(MM95:MM108)</f>
        <v>40.514904761904759</v>
      </c>
      <c r="MN109" s="21">
        <f>SUM(MN95:MN107)</f>
        <v>193.989</v>
      </c>
      <c r="MO109" s="22">
        <f>SUM(MO95:MO108)</f>
        <v>16.374072527472528</v>
      </c>
      <c r="MP109" s="24">
        <f>MO109+MM109+MK109+MG109+ME109</f>
        <v>96.443692399267405</v>
      </c>
      <c r="MS109" s="20" t="s">
        <v>23</v>
      </c>
      <c r="MT109" s="21">
        <f>SUM(MT95:MT107)</f>
        <v>103.65899999999999</v>
      </c>
      <c r="MU109" s="22">
        <f>SUM(MU95:MU108)</f>
        <v>29.879815384615384</v>
      </c>
      <c r="MV109" s="21">
        <f>SUM(MV95:MV107)</f>
        <v>94.97</v>
      </c>
      <c r="MW109" s="22">
        <f>SUM(MW95:MW108,MY95:MY108)</f>
        <v>6.7032619047619058</v>
      </c>
      <c r="MX109" s="22"/>
      <c r="MY109" s="23"/>
      <c r="MZ109" s="21">
        <f>SUM(MZ95:MZ107)</f>
        <v>54.903999999999996</v>
      </c>
      <c r="NA109" s="22">
        <f>SUM(NA95:NA108)</f>
        <v>7.7095666666666665</v>
      </c>
      <c r="NB109" s="21">
        <f>SUM(NB95:NB107)</f>
        <v>56.561000000000007</v>
      </c>
      <c r="NC109" s="22">
        <f>SUM(NC95:NC108)</f>
        <v>20.825433333333329</v>
      </c>
      <c r="ND109" s="21">
        <f>SUM(ND95:ND107)</f>
        <v>61.058</v>
      </c>
      <c r="NE109" s="22">
        <f>SUM(NE95:NE108)</f>
        <v>4.463457142857143</v>
      </c>
      <c r="NF109" s="24">
        <f>NE109+NC109+NA109+MW109+MU109</f>
        <v>69.581534432234434</v>
      </c>
      <c r="NI109" s="20" t="s">
        <v>23</v>
      </c>
      <c r="NJ109" s="21">
        <f>SUM(NJ95:NJ107)</f>
        <v>111.791</v>
      </c>
      <c r="NK109" s="22">
        <f>SUM(NK95:NK108)</f>
        <v>35.580856410256409</v>
      </c>
      <c r="NL109" s="21">
        <f>SUM(NL95:NL107)</f>
        <v>60.292000000000002</v>
      </c>
      <c r="NM109" s="22">
        <f>SUM(NM95:NM108,NO95:NO108)</f>
        <v>7.0118476190476189</v>
      </c>
      <c r="NN109" s="22"/>
      <c r="NO109" s="23"/>
      <c r="NP109" s="21">
        <f>SUM(NP95:NP107)</f>
        <v>145.74799999999999</v>
      </c>
      <c r="NQ109" s="22">
        <f>SUM(NQ95:NQ108)</f>
        <v>14.397279761904763</v>
      </c>
      <c r="NR109" s="21">
        <f>SUM(NR95:NR107)</f>
        <v>84.847000000000008</v>
      </c>
      <c r="NS109" s="22">
        <f>SUM(NS95:NS108)</f>
        <v>29.080614285714283</v>
      </c>
      <c r="NT109" s="21">
        <f>SUM(NT95:NT107)</f>
        <v>62.992000000000004</v>
      </c>
      <c r="NU109" s="22">
        <f>SUM(NU95:NU108)</f>
        <v>5.0495428571428569</v>
      </c>
      <c r="NV109" s="24">
        <f>NU109+NS109+NQ109+NM109+NK109</f>
        <v>91.120140934065944</v>
      </c>
      <c r="NY109" s="20" t="s">
        <v>23</v>
      </c>
      <c r="NZ109" s="21">
        <f>SUM(NZ95:NZ107)</f>
        <v>188.59900000000002</v>
      </c>
      <c r="OA109" s="22">
        <f>SUM(OA95:OA108)</f>
        <v>48.700412179487181</v>
      </c>
      <c r="OB109" s="21">
        <f>SUM(OB95:OB107)</f>
        <v>188.09900000000002</v>
      </c>
      <c r="OC109" s="22">
        <f>SUM(OC95:OC108,OE95:OE108)</f>
        <v>14.694197619047619</v>
      </c>
      <c r="OD109" s="22"/>
      <c r="OE109" s="23"/>
      <c r="OF109" s="21">
        <f>SUM(OF95:OF107)</f>
        <v>148.02300000000002</v>
      </c>
      <c r="OG109" s="22">
        <f>SUM(OG95:OG108)</f>
        <v>16.130973809523809</v>
      </c>
      <c r="OH109" s="21">
        <f>SUM(OH95:OH107)</f>
        <v>142.71899999999999</v>
      </c>
      <c r="OI109" s="22">
        <f>SUM(OI95:OI108)</f>
        <v>42.965528571428571</v>
      </c>
      <c r="OJ109" s="21">
        <f>SUM(OJ95:OJ107)</f>
        <v>137.06899999999999</v>
      </c>
      <c r="OK109" s="22">
        <f>SUM(OK95:OK108)</f>
        <v>8.9729252747252737</v>
      </c>
      <c r="OL109" s="24">
        <f>OK109+OI109+OG109+OC109+OA109</f>
        <v>131.46403745421244</v>
      </c>
      <c r="ON109" s="20" t="s">
        <v>23</v>
      </c>
      <c r="OO109" s="21">
        <f>SUM(OO95:OO107)</f>
        <v>205.39000000000001</v>
      </c>
      <c r="OP109" s="22">
        <f>SUM(OP95:OP108)</f>
        <v>37.895805128205133</v>
      </c>
      <c r="OQ109" s="21">
        <f>SUM(OQ95:OQ107)</f>
        <v>169.34299999999999</v>
      </c>
      <c r="OR109" s="22">
        <f>SUM(OR95:OR108,OT95:OT108)</f>
        <v>12.410235714285713</v>
      </c>
      <c r="OS109" s="22"/>
      <c r="OT109" s="23"/>
      <c r="OU109" s="21">
        <f>SUM(OU95:OU107)</f>
        <v>137.505</v>
      </c>
      <c r="OV109" s="22">
        <f>SUM(OV95:OV108)</f>
        <v>18.685500000000001</v>
      </c>
      <c r="OW109" s="21">
        <f>SUM(OW95:OW107)</f>
        <v>110.12</v>
      </c>
      <c r="OX109" s="22">
        <f>SUM(OX95:OX108)</f>
        <v>40.555328571428575</v>
      </c>
      <c r="OY109" s="21">
        <f>SUM(OY95:OY107)</f>
        <v>131.26700000000002</v>
      </c>
      <c r="OZ109" s="22">
        <f>SUM(OZ95:OZ108)</f>
        <v>9.9167164835164829</v>
      </c>
      <c r="PA109" s="24">
        <f>OZ109+OX109+OV109+OR109+OP109</f>
        <v>119.46358589743591</v>
      </c>
      <c r="PD109" s="24"/>
      <c r="PE109" s="20" t="s">
        <v>23</v>
      </c>
      <c r="PF109" s="21">
        <f>SUM(PF95:PF108)</f>
        <v>840.928</v>
      </c>
      <c r="PG109" s="22">
        <f>SUM(PG95:PG108)</f>
        <v>176.07137564102561</v>
      </c>
      <c r="PH109" s="21">
        <f>SUM(PH95:PH108)</f>
        <v>702.12200000000007</v>
      </c>
      <c r="PI109" s="22">
        <f>SUM(PI95:PI108,PK95:PK108)</f>
        <v>46.107654761904762</v>
      </c>
      <c r="PJ109" s="22"/>
      <c r="PK109" s="23"/>
      <c r="PL109" s="21">
        <f>SUM(PL95:PL107)</f>
        <v>573.30500000000006</v>
      </c>
      <c r="PM109" s="22">
        <f>SUM(PM95:PM108)</f>
        <v>67.175436904761909</v>
      </c>
      <c r="PN109" s="21">
        <f>SUM(PN95:PN107)</f>
        <v>535.15099999999995</v>
      </c>
      <c r="PO109" s="22">
        <f>SUM(PO95:PO108)</f>
        <v>173.94180952380952</v>
      </c>
      <c r="PP109" s="21">
        <f>SUM(PP95:PP108)</f>
        <v>755.375</v>
      </c>
      <c r="PQ109" s="22">
        <f>SUM(PQ95:PQ108)</f>
        <v>44.776714285714291</v>
      </c>
      <c r="PR109" s="44">
        <f>PG109+PI109+PM109+PO109+PQ109</f>
        <v>508.07299111721613</v>
      </c>
      <c r="PT109" s="20" t="s">
        <v>23</v>
      </c>
      <c r="PU109" s="21">
        <f>SUM(PU95:PU108)</f>
        <v>3080.04</v>
      </c>
      <c r="PV109" s="22">
        <v>960</v>
      </c>
      <c r="PW109" s="21">
        <f>SUM(PW95:PW108)</f>
        <v>2958.1625000000008</v>
      </c>
      <c r="PX109" s="22">
        <f>SUM(PX95:PX108,PZ95:PZ108)</f>
        <v>191.66856071428572</v>
      </c>
      <c r="PY109" s="22"/>
      <c r="PZ109" s="23"/>
      <c r="QA109" s="21">
        <v>4043</v>
      </c>
      <c r="QB109" s="22">
        <f>SUM(QB95:QB108)</f>
        <v>298.93237817460317</v>
      </c>
      <c r="QC109" s="21">
        <f>SUM(QC95:QC107)</f>
        <v>2567.3159999999998</v>
      </c>
      <c r="QD109" s="22">
        <f>SUM(QD95:QD108)</f>
        <v>903.13208095238087</v>
      </c>
      <c r="QE109" s="21">
        <f>SUM(QE95:QE108)</f>
        <v>2975.3959999999997</v>
      </c>
      <c r="QF109" s="22">
        <f>SUM(QF95:QF108)</f>
        <v>174.3573142857143</v>
      </c>
      <c r="QG109" s="44">
        <f>PV109+PX109+QB109+QD109+QF109</f>
        <v>2528.0903341269845</v>
      </c>
      <c r="QI109" s="20" t="s">
        <v>23</v>
      </c>
      <c r="QJ109" s="21">
        <f>SUM(QJ95:QJ107)</f>
        <v>252.542</v>
      </c>
      <c r="QK109" s="22">
        <f>SUM(QK95:QK108)</f>
        <v>52.939815384615379</v>
      </c>
      <c r="QL109" s="21">
        <f>SUM(QL95:QL107)</f>
        <v>246.04000000000002</v>
      </c>
      <c r="QM109" s="22">
        <f>SUM(QM95:QM108,QO95:QO108)</f>
        <v>16.979259523809528</v>
      </c>
      <c r="QN109" s="22"/>
      <c r="QO109" s="23"/>
      <c r="QP109" s="21">
        <f>SUM(QP95:QP107)</f>
        <v>195.52800000000002</v>
      </c>
      <c r="QQ109" s="22">
        <f>SUM(QQ95:QQ108)</f>
        <v>20.123858333333335</v>
      </c>
      <c r="QR109" s="21">
        <f>SUM(QR95:QR107)</f>
        <v>182.851</v>
      </c>
      <c r="QS109" s="22">
        <f>SUM(QS95:QS108)</f>
        <v>50.188795238095238</v>
      </c>
      <c r="QT109" s="21">
        <f>SUM(QT95:QT107)</f>
        <v>213.80300000000003</v>
      </c>
      <c r="QU109" s="22">
        <f>SUM(QU95:QU108)</f>
        <v>13.774591208791209</v>
      </c>
      <c r="QV109" s="24">
        <f>QU109+QS109+QQ109+QM109+QK109</f>
        <v>154.00631968864468</v>
      </c>
      <c r="QX109" s="20" t="s">
        <v>23</v>
      </c>
      <c r="QY109" s="21">
        <f>SUM(QY95:QY107)</f>
        <v>173.11899999999997</v>
      </c>
      <c r="QZ109" s="22">
        <f>SUM(QZ95:QZ108)</f>
        <v>38.368259615384623</v>
      </c>
      <c r="RA109" s="21">
        <f>SUM(RA95:RA107)</f>
        <v>267.19</v>
      </c>
      <c r="RB109" s="22">
        <f>SUM(RB95:RB108,RD95:RD108)</f>
        <v>18.435864285714288</v>
      </c>
      <c r="RC109" s="22"/>
      <c r="RD109" s="23"/>
      <c r="RE109" s="21">
        <f>SUM(RE95:RE107)</f>
        <v>189.01400000000001</v>
      </c>
      <c r="RF109" s="22">
        <f>SUM(RF95:RF108)</f>
        <v>21.772442857142856</v>
      </c>
      <c r="RG109" s="21">
        <f>SUM(RG95:RG107)</f>
        <v>162.59299999999999</v>
      </c>
      <c r="RH109" s="22">
        <f>SUM(RH95:RH108)</f>
        <v>57.487395238095246</v>
      </c>
      <c r="RI109" s="21">
        <f>SUM(RI95:RI107)</f>
        <v>145.62803000000002</v>
      </c>
      <c r="RJ109" s="22">
        <f>SUM(RJ95:RJ108)</f>
        <v>10.139159956043954</v>
      </c>
      <c r="RK109" s="24">
        <f>RJ109+RH109+RF109+RB109+QZ109</f>
        <v>146.20312195238097</v>
      </c>
      <c r="RM109" s="20" t="s">
        <v>23</v>
      </c>
      <c r="RN109" s="21">
        <f>SUM(RN95:RN107)</f>
        <v>158.79</v>
      </c>
      <c r="RO109" s="22">
        <f>SUM(RO95:RO108)</f>
        <v>36.310396153846156</v>
      </c>
      <c r="RP109" s="21">
        <f>SUM(RP95:RP107)</f>
        <v>197.672</v>
      </c>
      <c r="RQ109" s="22">
        <f>SUM(RQ95:RQ108,RS95:RS108)</f>
        <v>12.947583333333331</v>
      </c>
      <c r="RR109" s="22"/>
      <c r="RS109" s="23"/>
      <c r="RT109" s="21">
        <f>SUM(RT95:RT107)</f>
        <v>261.08700000000005</v>
      </c>
      <c r="RU109" s="22">
        <f>SUM(RU95:RU108)</f>
        <v>24.178575000000002</v>
      </c>
      <c r="RV109" s="21">
        <f>SUM(RV95:RV107)</f>
        <v>192.17700000000002</v>
      </c>
      <c r="RW109" s="22">
        <f>SUM(RW95:RW108)</f>
        <v>59.904342857142858</v>
      </c>
      <c r="RX109" s="21">
        <f>SUM(RX95:RX107)</f>
        <v>193.10500000000002</v>
      </c>
      <c r="RY109" s="22">
        <f>SUM(RY95:RY108)</f>
        <v>12.140595604395603</v>
      </c>
      <c r="RZ109" s="24">
        <f>RY109+RW109+RU109+RQ109+RO109</f>
        <v>145.48149294871794</v>
      </c>
      <c r="SB109" s="20" t="s">
        <v>23</v>
      </c>
      <c r="SC109" s="21">
        <f>SUM(SC95:SC107)</f>
        <v>163.81200000000001</v>
      </c>
      <c r="SD109" s="22">
        <f>SUM(SD95:SD108)</f>
        <v>36.683246153846156</v>
      </c>
      <c r="SE109" s="21">
        <f>SUM(SE95:SE107)</f>
        <v>125.50399999999999</v>
      </c>
      <c r="SF109" s="22">
        <f>SUM(SF95:SF108,SH95:SH108)</f>
        <v>9.2164047619047622</v>
      </c>
      <c r="SG109" s="22"/>
      <c r="SH109" s="23"/>
      <c r="SI109" s="21">
        <f>SUM(SI95:SI107)</f>
        <v>169.40300000000002</v>
      </c>
      <c r="SJ109" s="22">
        <f>SUM(SJ95:SJ108)</f>
        <v>19.363833333333332</v>
      </c>
      <c r="SK109" s="21">
        <f>SUM(SK95:SK107)</f>
        <v>228.96800000000002</v>
      </c>
      <c r="SL109" s="22">
        <f>SUM(SL95:SL108)</f>
        <v>55.105371428571431</v>
      </c>
      <c r="SM109" s="21">
        <f>SUM(SM95:SM107)</f>
        <v>230.655</v>
      </c>
      <c r="SN109" s="22">
        <f>SUM(SN95:SN108)</f>
        <v>13.572843956043956</v>
      </c>
      <c r="SO109" s="24">
        <f>SN109+SL109+SJ109+SF109+SD109</f>
        <v>133.94169963369961</v>
      </c>
      <c r="SQ109" s="20" t="s">
        <v>23</v>
      </c>
      <c r="SR109" s="21">
        <f>SUM(SR95:SR107)</f>
        <v>136.928</v>
      </c>
      <c r="SS109" s="22">
        <f>SUM(SS95:SS108)</f>
        <v>29.41934487179487</v>
      </c>
      <c r="ST109" s="21">
        <f>SUM(ST95:ST107)</f>
        <v>138.291</v>
      </c>
      <c r="SU109" s="22">
        <f>SUM(SU95:SU108,SW95:SW108)</f>
        <v>9.5746833333333328</v>
      </c>
      <c r="SV109" s="22"/>
      <c r="SW109" s="23"/>
      <c r="SX109" s="21">
        <f>SUM(SX95:SX107)</f>
        <v>124.37100000000001</v>
      </c>
      <c r="SY109" s="22">
        <f>SUM(SY95:SY108)</f>
        <v>15.813716666666668</v>
      </c>
      <c r="SZ109" s="21">
        <f>SUM(SZ95:SZ107)</f>
        <v>171.64400000000001</v>
      </c>
      <c r="TA109" s="22">
        <f>SUM(TA95:TA108)</f>
        <v>52.158904761904765</v>
      </c>
      <c r="TB109" s="21">
        <f>SUM(TB95:TB107)</f>
        <v>202.786</v>
      </c>
      <c r="TC109" s="22">
        <f>SUM(TC95:TC108)</f>
        <v>15.593514285714285</v>
      </c>
      <c r="TD109" s="24">
        <f>TC109+TA109+SY109+SU109+SS109</f>
        <v>122.5601639194139</v>
      </c>
      <c r="TH109" s="20" t="s">
        <v>23</v>
      </c>
      <c r="TI109" s="21">
        <f>SUM(TI95:TI108)</f>
        <v>1002.191</v>
      </c>
      <c r="TJ109" s="22">
        <f>SUM(TJ95:TJ108)</f>
        <v>193.72106217948718</v>
      </c>
      <c r="TK109" s="21">
        <f>SUM(TK95:TK108)</f>
        <v>1060.6969999999999</v>
      </c>
      <c r="TL109" s="22">
        <f>SUM(TL95:TL108,TN95:TN108)</f>
        <v>67.153795238095242</v>
      </c>
      <c r="TM109" s="22"/>
      <c r="TN109" s="23"/>
      <c r="TO109" s="21">
        <f>SUM(TO95:TO107)</f>
        <v>939.40299999999991</v>
      </c>
      <c r="TP109" s="22">
        <f>SUM(TP95:TP108)</f>
        <v>101.25242619047619</v>
      </c>
      <c r="TQ109" s="21">
        <f>SUM(TQ95:TQ107)</f>
        <v>938.23300000000017</v>
      </c>
      <c r="TR109" s="22">
        <f>SUM(TR95:TR108)</f>
        <v>274.8448095238096</v>
      </c>
      <c r="TS109" s="21">
        <f>SUM(TS95:TS108)</f>
        <v>1098.97703</v>
      </c>
      <c r="TT109" s="22">
        <f>SUM(TT95:TT108)</f>
        <v>65.220705010989008</v>
      </c>
      <c r="TU109" s="44">
        <f>TJ109+TL109+TP109+TR109+TT109</f>
        <v>702.19279814285721</v>
      </c>
      <c r="TW109" s="20" t="s">
        <v>23</v>
      </c>
      <c r="TX109" s="21">
        <f>SUM(TX95:TX108)</f>
        <v>4082.2310000000002</v>
      </c>
      <c r="TY109" s="22">
        <v>960</v>
      </c>
      <c r="TZ109" s="21">
        <f>SUM(TZ95:TZ108)</f>
        <v>4018.8595000000005</v>
      </c>
      <c r="UA109" s="22">
        <f>SUM(UA95:UA108,UC95:UC108)</f>
        <v>258.82235595238097</v>
      </c>
      <c r="UB109" s="22"/>
      <c r="UC109" s="23"/>
      <c r="UD109" s="21">
        <v>4043</v>
      </c>
      <c r="UE109" s="22">
        <f>SUM(UE95:UE108)</f>
        <v>401.744471031746</v>
      </c>
      <c r="UF109" s="21">
        <f>SUM(UF95:UF107)</f>
        <v>3505.5490000000004</v>
      </c>
      <c r="UG109" s="22">
        <f>SUM(UG95:UG108)</f>
        <v>1193.4369238095242</v>
      </c>
      <c r="UH109" s="21">
        <f>SUM(UH95:UH108)</f>
        <v>4074.3730300000002</v>
      </c>
      <c r="UI109" s="22">
        <f>SUM(UI95:UI108)</f>
        <v>239.57801929670327</v>
      </c>
      <c r="UJ109" s="44">
        <f>TY109+UA109+UE109+UG109+UI109</f>
        <v>3053.5817700903544</v>
      </c>
    </row>
    <row r="110" spans="18:556" x14ac:dyDescent="0.25">
      <c r="R110" s="25" t="s">
        <v>24</v>
      </c>
      <c r="S110" s="26"/>
      <c r="T110" s="22">
        <f>T87+T57+T28</f>
        <v>63.56</v>
      </c>
      <c r="U110" s="22"/>
      <c r="V110" s="22">
        <f>V87+V57+V28</f>
        <v>14.92</v>
      </c>
      <c r="W110" s="28"/>
      <c r="X110" s="28"/>
      <c r="Y110" s="23"/>
      <c r="Z110" s="22">
        <f>Z87+Z57+Z28</f>
        <v>16.990000000000002</v>
      </c>
      <c r="AA110" s="22"/>
      <c r="AB110" s="22">
        <f>AB87+AB57+AB28</f>
        <v>74.13</v>
      </c>
      <c r="AC110" s="22"/>
      <c r="AD110" s="22">
        <f>AD87+AD57+AD28</f>
        <v>12.33</v>
      </c>
      <c r="AE110" s="24">
        <f>AD110+AB110+Z110+V110+T110</f>
        <v>181.93</v>
      </c>
      <c r="AH110" s="25" t="s">
        <v>24</v>
      </c>
      <c r="AI110" s="26"/>
      <c r="AJ110" s="22">
        <f>AJ87+AJ57+AJ28</f>
        <v>54.89</v>
      </c>
      <c r="AK110" s="22"/>
      <c r="AL110" s="22">
        <f>AL87+AL57+AL28</f>
        <v>18.34</v>
      </c>
      <c r="AM110" s="28"/>
      <c r="AN110" s="28"/>
      <c r="AO110" s="23"/>
      <c r="AP110" s="22">
        <f>AP87+AP57+AP28</f>
        <v>13.91</v>
      </c>
      <c r="AQ110" s="22"/>
      <c r="AR110" s="22">
        <f>AR87+AR57+AR28</f>
        <v>89.110000000000014</v>
      </c>
      <c r="AS110" s="22"/>
      <c r="AT110" s="22">
        <f>AT87+AT57+AT28</f>
        <v>9.17</v>
      </c>
      <c r="AU110" s="24">
        <f>AT110+AR110+AP110+AL110+AJ110</f>
        <v>185.42000000000002</v>
      </c>
      <c r="AX110" s="25" t="s">
        <v>24</v>
      </c>
      <c r="AY110" s="26"/>
      <c r="AZ110" s="22">
        <f>AZ87+AZ57+AZ28</f>
        <v>0</v>
      </c>
      <c r="BA110" s="22"/>
      <c r="BB110" s="22">
        <f>BB87+BB57+BB28</f>
        <v>0</v>
      </c>
      <c r="BC110" s="28"/>
      <c r="BD110" s="28"/>
      <c r="BE110" s="23"/>
      <c r="BF110" s="22">
        <f>BF87+BF57+BF28</f>
        <v>0</v>
      </c>
      <c r="BG110" s="22"/>
      <c r="BH110" s="22">
        <f>BH87+BH57+BH28</f>
        <v>0</v>
      </c>
      <c r="BI110" s="22"/>
      <c r="BJ110" s="22">
        <f>BJ87+BJ57+BJ28</f>
        <v>0</v>
      </c>
      <c r="BK110" s="24">
        <f>BJ110+BH110+BF110+BB110+AZ110</f>
        <v>0</v>
      </c>
      <c r="BN110" s="25" t="s">
        <v>24</v>
      </c>
      <c r="BO110" s="26"/>
      <c r="BP110" s="22">
        <f>BP87+BP57+BP28</f>
        <v>0</v>
      </c>
      <c r="BQ110" s="22"/>
      <c r="BR110" s="22">
        <f>BR87+BR57+BR28</f>
        <v>0</v>
      </c>
      <c r="BS110" s="28"/>
      <c r="BT110" s="28"/>
      <c r="BU110" s="23"/>
      <c r="BV110" s="22">
        <f>BV87+BV57+BV28</f>
        <v>0</v>
      </c>
      <c r="BW110" s="22"/>
      <c r="BX110" s="22">
        <f>BX87+BX57+BX28</f>
        <v>0</v>
      </c>
      <c r="BY110" s="22"/>
      <c r="BZ110" s="22">
        <f>BZ87+BZ57+BZ28</f>
        <v>0</v>
      </c>
      <c r="CA110" s="24">
        <f>BZ110+BX110+BV110+BR110+BP110</f>
        <v>0</v>
      </c>
      <c r="CC110" s="25" t="s">
        <v>24</v>
      </c>
      <c r="CD110" s="26"/>
      <c r="CE110" s="22">
        <f>CE87+CE57+CE28</f>
        <v>0</v>
      </c>
      <c r="CF110" s="22"/>
      <c r="CG110" s="22">
        <f>CG87+CG57+CG28</f>
        <v>0</v>
      </c>
      <c r="CH110" s="28"/>
      <c r="CI110" s="28"/>
      <c r="CJ110" s="23"/>
      <c r="CK110" s="22">
        <f>CK87+CK57+CK28</f>
        <v>0</v>
      </c>
      <c r="CL110" s="22"/>
      <c r="CM110" s="22">
        <f>CM87+CM57+CM28</f>
        <v>0</v>
      </c>
      <c r="CN110" s="22"/>
      <c r="CO110" s="22">
        <f>CO87+CO57+CO28</f>
        <v>0</v>
      </c>
      <c r="CP110" s="24">
        <f>CO110+CM110+CK110+CG110+CE110</f>
        <v>0</v>
      </c>
      <c r="CR110" s="25" t="s">
        <v>24</v>
      </c>
      <c r="CS110" s="26"/>
      <c r="CT110" s="22">
        <f>CT87+CT57+CT28</f>
        <v>118.45000000000002</v>
      </c>
      <c r="CU110" s="22"/>
      <c r="CV110" s="22">
        <f>CV87+CV57+CV28</f>
        <v>33.260000000000005</v>
      </c>
      <c r="CW110" s="28"/>
      <c r="CX110" s="28"/>
      <c r="CY110" s="23"/>
      <c r="CZ110" s="22">
        <f>CZ87+CZ57+CZ28</f>
        <v>30.900000000000002</v>
      </c>
      <c r="DA110" s="22"/>
      <c r="DB110" s="22">
        <f>DB87+DB57+DB28</f>
        <v>163.24</v>
      </c>
      <c r="DC110" s="22"/>
      <c r="DD110" s="22">
        <f>DD87+DD57+DD28</f>
        <v>21.5</v>
      </c>
      <c r="DE110" s="24">
        <f>DD110+DB110+CZ110+CV110+CT110</f>
        <v>367.35</v>
      </c>
      <c r="DG110" s="25" t="s">
        <v>24</v>
      </c>
      <c r="DH110" s="26"/>
      <c r="DI110" s="22">
        <f>DI87+DI57+DI28</f>
        <v>67.759999999999991</v>
      </c>
      <c r="DJ110" s="22"/>
      <c r="DK110" s="22">
        <f>DK87+DK57+DK28</f>
        <v>11.51</v>
      </c>
      <c r="DL110" s="28"/>
      <c r="DM110" s="28"/>
      <c r="DN110" s="23"/>
      <c r="DO110" s="22">
        <f>DO87+DO57+DO28</f>
        <v>15.5</v>
      </c>
      <c r="DP110" s="22"/>
      <c r="DQ110" s="22">
        <f>DQ87+DQ57+DQ28</f>
        <v>53.41</v>
      </c>
      <c r="DR110" s="22"/>
      <c r="DS110" s="22">
        <f>DS87+DS57+DS28</f>
        <v>9.91</v>
      </c>
      <c r="DT110" s="24">
        <f>DS110+DQ110+DO110+DK110+DI110</f>
        <v>158.08999999999997</v>
      </c>
      <c r="DV110" s="25" t="s">
        <v>24</v>
      </c>
      <c r="DW110" s="26"/>
      <c r="DX110" s="22">
        <f>DX87+DX57+DX28</f>
        <v>51.75</v>
      </c>
      <c r="DY110" s="22"/>
      <c r="DZ110" s="22">
        <f>DZ87+DZ57+DZ28</f>
        <v>10.67</v>
      </c>
      <c r="EA110" s="28"/>
      <c r="EB110" s="28"/>
      <c r="EC110" s="23"/>
      <c r="ED110" s="22">
        <f>ED87+ED57+ED28</f>
        <v>20.58</v>
      </c>
      <c r="EE110" s="22"/>
      <c r="EF110" s="22">
        <f>EF87+EF57+EF28</f>
        <v>87.71</v>
      </c>
      <c r="EG110" s="22"/>
      <c r="EH110" s="22">
        <f>EH87+EH57+EH28</f>
        <v>11</v>
      </c>
      <c r="EI110" s="24">
        <f>EH110+EF110+ED110+DZ110+DX110</f>
        <v>181.70999999999998</v>
      </c>
      <c r="EK110" s="25" t="s">
        <v>24</v>
      </c>
      <c r="EL110" s="26"/>
      <c r="EM110" s="22">
        <f>EM87+EM57+EM28</f>
        <v>66.010000000000005</v>
      </c>
      <c r="EN110" s="22"/>
      <c r="EO110" s="22">
        <f>EO87+EO57+EO28</f>
        <v>10.83</v>
      </c>
      <c r="EP110" s="28"/>
      <c r="EQ110" s="28"/>
      <c r="ER110" s="23"/>
      <c r="ES110" s="22">
        <f>ES87+ES57+ES28</f>
        <v>18.079999999999998</v>
      </c>
      <c r="ET110" s="22"/>
      <c r="EU110" s="22">
        <f>EU87+EU57+EU28</f>
        <v>80.789999999999992</v>
      </c>
      <c r="EV110" s="22"/>
      <c r="EW110" s="22">
        <f>EW87+EW57+EW28</f>
        <v>13.18</v>
      </c>
      <c r="EX110" s="24">
        <f>EW110+EU110+ES110+EO110+EM110</f>
        <v>188.89</v>
      </c>
      <c r="EZ110" s="25" t="s">
        <v>24</v>
      </c>
      <c r="FA110" s="26"/>
      <c r="FB110" s="22">
        <f>FB87+FB57+FB28</f>
        <v>12.17</v>
      </c>
      <c r="FC110" s="22"/>
      <c r="FD110" s="22">
        <f>FD87+FD57+FD28</f>
        <v>2</v>
      </c>
      <c r="FE110" s="28"/>
      <c r="FF110" s="28"/>
      <c r="FG110" s="23"/>
      <c r="FH110" s="22">
        <f>FH87+FH57+FH28</f>
        <v>4</v>
      </c>
      <c r="FI110" s="22"/>
      <c r="FJ110" s="22">
        <f>FJ87+FJ57+FJ28</f>
        <v>20.989999999999995</v>
      </c>
      <c r="FK110" s="22"/>
      <c r="FL110" s="22">
        <f>FL87+FL57+FL28</f>
        <v>2.92</v>
      </c>
      <c r="FM110" s="24">
        <f>FL110+FJ110+FH110+FD110+FB110</f>
        <v>42.08</v>
      </c>
      <c r="FO110" s="25" t="s">
        <v>24</v>
      </c>
      <c r="FP110" s="26"/>
      <c r="FQ110" s="22">
        <f>FQ87+FQ57+FQ28</f>
        <v>0</v>
      </c>
      <c r="FR110" s="22"/>
      <c r="FS110" s="22">
        <f>FS87+FS57+FS28</f>
        <v>0</v>
      </c>
      <c r="FT110" s="28"/>
      <c r="FU110" s="28"/>
      <c r="FV110" s="23"/>
      <c r="FW110" s="22">
        <f>FW87+FW57+FW28</f>
        <v>0</v>
      </c>
      <c r="FX110" s="22"/>
      <c r="FY110" s="22">
        <f>FY87+FY57+FY28</f>
        <v>0</v>
      </c>
      <c r="FZ110" s="22"/>
      <c r="GA110" s="22">
        <f>GA87+GA57+GA28</f>
        <v>0</v>
      </c>
      <c r="GB110" s="24">
        <f>GA110+FY110+FW110+FS110+FQ110</f>
        <v>0</v>
      </c>
      <c r="GD110" s="25" t="s">
        <v>24</v>
      </c>
      <c r="GE110" s="26"/>
      <c r="GF110" s="22">
        <f>GF87+GF57+GF28</f>
        <v>197.69</v>
      </c>
      <c r="GG110" s="22"/>
      <c r="GH110" s="22">
        <f>GH87+GH57+GH28</f>
        <v>35.010000000000005</v>
      </c>
      <c r="GI110" s="28"/>
      <c r="GJ110" s="28"/>
      <c r="GK110" s="23"/>
      <c r="GL110" s="22">
        <f>GL87+GL57+GL28</f>
        <v>58.16</v>
      </c>
      <c r="GM110" s="22"/>
      <c r="GN110" s="22">
        <f>GN87+GN57+GN28</f>
        <v>242.89999999999998</v>
      </c>
      <c r="GO110" s="22"/>
      <c r="GP110" s="22">
        <f>GP87+GP57+GP28</f>
        <v>37.010000000000005</v>
      </c>
      <c r="GQ110" s="44">
        <f>GF110+GH110+GL110+GN110+GP110</f>
        <v>570.77</v>
      </c>
      <c r="GT110" s="25" t="s">
        <v>24</v>
      </c>
      <c r="GU110" s="26"/>
      <c r="GV110" s="22">
        <f>GV87+GV57+GV28</f>
        <v>316.14</v>
      </c>
      <c r="GW110" s="22"/>
      <c r="GX110" s="22">
        <f>GX87+GX57+GX28</f>
        <v>68.27000000000001</v>
      </c>
      <c r="GY110" s="28"/>
      <c r="GZ110" s="28"/>
      <c r="HA110" s="23"/>
      <c r="HB110" s="22">
        <f>HB87+HB57+HB28</f>
        <v>89.06</v>
      </c>
      <c r="HC110" s="22"/>
      <c r="HD110" s="22">
        <f>HD87+HD57+HD28</f>
        <v>406.14</v>
      </c>
      <c r="HE110" s="22"/>
      <c r="HF110" s="22">
        <f>HF87+HF57+HF28</f>
        <v>58.510000000000005</v>
      </c>
      <c r="HG110" s="44">
        <f>GV110+GX110+HB110+HD110+HF110</f>
        <v>938.11999999999989</v>
      </c>
      <c r="HI110" s="25" t="s">
        <v>24</v>
      </c>
      <c r="HJ110" s="26"/>
      <c r="HK110" s="22">
        <f>HK87+HK57+HK28</f>
        <v>62</v>
      </c>
      <c r="HL110" s="22"/>
      <c r="HM110" s="22">
        <f>HM87+HM57+HM28</f>
        <v>12.5</v>
      </c>
      <c r="HN110" s="28"/>
      <c r="HO110" s="28"/>
      <c r="HP110" s="23"/>
      <c r="HQ110" s="22">
        <f>HQ87+HQ57+HQ28</f>
        <v>20.75</v>
      </c>
      <c r="HR110" s="22"/>
      <c r="HS110" s="22">
        <f>HS87+HS57+HS28</f>
        <v>71.17</v>
      </c>
      <c r="HT110" s="22"/>
      <c r="HU110" s="22">
        <f>HU87+HU57+HU28</f>
        <v>7.25</v>
      </c>
      <c r="HV110" s="24">
        <f>HU110+HS110+HQ110+HM110+HK110</f>
        <v>173.67000000000002</v>
      </c>
      <c r="HY110" s="25" t="s">
        <v>24</v>
      </c>
      <c r="HZ110" s="26"/>
      <c r="IA110" s="22">
        <f>IA87+IA57+IA28</f>
        <v>42.36</v>
      </c>
      <c r="IB110" s="22"/>
      <c r="IC110" s="22">
        <f>IC87+IC57+IC28</f>
        <v>9.93</v>
      </c>
      <c r="ID110" s="28"/>
      <c r="IE110" s="28"/>
      <c r="IF110" s="23"/>
      <c r="IG110" s="22">
        <f>IG87+IG57+IG28</f>
        <v>15.41</v>
      </c>
      <c r="IH110" s="22"/>
      <c r="II110" s="22">
        <f>II87+II57+II28</f>
        <v>77.17</v>
      </c>
      <c r="IJ110" s="22"/>
      <c r="IK110" s="22">
        <f>IK87+IK57+IK28</f>
        <v>8.09</v>
      </c>
      <c r="IL110" s="24">
        <f>IK110+II110+IG110+IC110+IA110</f>
        <v>152.95999999999998</v>
      </c>
      <c r="IO110" s="25" t="s">
        <v>24</v>
      </c>
      <c r="IP110" s="26"/>
      <c r="IQ110" s="22">
        <f>IQ87+IQ57+IQ28</f>
        <v>34.17</v>
      </c>
      <c r="IR110" s="22"/>
      <c r="IS110" s="22">
        <f>IS87+IS57+IS28</f>
        <v>11.01</v>
      </c>
      <c r="IT110" s="28"/>
      <c r="IU110" s="28"/>
      <c r="IV110" s="23"/>
      <c r="IW110" s="22">
        <f>IW87+IW57+IW28</f>
        <v>9.08</v>
      </c>
      <c r="IX110" s="22"/>
      <c r="IY110" s="22">
        <f>IY87+IY57+IY28</f>
        <v>78.009999999999991</v>
      </c>
      <c r="IZ110" s="22"/>
      <c r="JA110" s="22">
        <f>JA87+JA57+JA28</f>
        <v>14.09</v>
      </c>
      <c r="JB110" s="24">
        <f>JA110+IY110+IW110+IS110+IQ110</f>
        <v>146.36000000000001</v>
      </c>
      <c r="JE110" s="25" t="s">
        <v>24</v>
      </c>
      <c r="JF110" s="26"/>
      <c r="JG110" s="22">
        <f>JG87+JG57+JG28</f>
        <v>45.8</v>
      </c>
      <c r="JH110" s="22"/>
      <c r="JI110" s="22">
        <f>JI87+JI57+JI28</f>
        <v>9.67</v>
      </c>
      <c r="JJ110" s="28"/>
      <c r="JK110" s="28"/>
      <c r="JL110" s="23"/>
      <c r="JM110" s="22">
        <f>JM87+JM57+JM28</f>
        <v>12.16</v>
      </c>
      <c r="JN110" s="22"/>
      <c r="JO110" s="22">
        <f>JO87+JO57+JO28</f>
        <v>74.67</v>
      </c>
      <c r="JP110" s="22"/>
      <c r="JQ110" s="22">
        <f>JQ87+JQ57+JQ28</f>
        <v>10.76</v>
      </c>
      <c r="JR110" s="24">
        <f>JQ110+JO110+JM110+JI110+JG110</f>
        <v>153.06</v>
      </c>
      <c r="JT110" s="25" t="s">
        <v>24</v>
      </c>
      <c r="JU110" s="26"/>
      <c r="JV110" s="22">
        <f>JV87+JV57+JV28</f>
        <v>32.659999999999997</v>
      </c>
      <c r="JW110" s="22"/>
      <c r="JX110" s="22">
        <f>JX87+JX57+JX28</f>
        <v>8.75</v>
      </c>
      <c r="JY110" s="28"/>
      <c r="JZ110" s="28"/>
      <c r="KA110" s="23"/>
      <c r="KB110" s="22">
        <f>KB87+KB57+KB28</f>
        <v>16.329999999999998</v>
      </c>
      <c r="KC110" s="22"/>
      <c r="KD110" s="22">
        <f>KD87+KD57+KD28</f>
        <v>48.67</v>
      </c>
      <c r="KE110" s="22"/>
      <c r="KF110" s="22">
        <f>KF87+KF57+KF28</f>
        <v>8.75</v>
      </c>
      <c r="KG110" s="24">
        <f>KF110+KD110+KB110+JX110+JV110</f>
        <v>115.16</v>
      </c>
      <c r="KI110" s="25" t="s">
        <v>24</v>
      </c>
      <c r="KJ110" s="26"/>
      <c r="KK110" s="22">
        <f>KK87+KK57+KK28</f>
        <v>0</v>
      </c>
      <c r="KL110" s="22"/>
      <c r="KM110" s="22">
        <f>KM87+KM57+KM28</f>
        <v>0</v>
      </c>
      <c r="KN110" s="28"/>
      <c r="KO110" s="28"/>
      <c r="KP110" s="23"/>
      <c r="KQ110" s="22">
        <f>KQ87+KQ57+KQ28</f>
        <v>0</v>
      </c>
      <c r="KR110" s="22"/>
      <c r="KS110" s="22">
        <f>KS87+KS57+KS28</f>
        <v>0</v>
      </c>
      <c r="KT110" s="22"/>
      <c r="KU110" s="22">
        <f>KU87+KU57+KU28</f>
        <v>0</v>
      </c>
      <c r="KV110" s="24">
        <f>KU110+KS110+KQ110+KM110+KK110</f>
        <v>0</v>
      </c>
      <c r="KX110" s="25" t="s">
        <v>24</v>
      </c>
      <c r="KY110" s="26"/>
      <c r="KZ110" s="22">
        <f>KZ87+KZ57+KZ28</f>
        <v>216.99</v>
      </c>
      <c r="LA110" s="22"/>
      <c r="LB110" s="22">
        <f>LB87+LB57+LB28</f>
        <v>51.860000000000007</v>
      </c>
      <c r="LC110" s="28"/>
      <c r="LD110" s="28"/>
      <c r="LE110" s="23"/>
      <c r="LF110" s="22">
        <f>LF87+LF57+LF28</f>
        <v>73.73</v>
      </c>
      <c r="LG110" s="22"/>
      <c r="LH110" s="22">
        <f>LH87+LH57+LH28</f>
        <v>349.68999999999994</v>
      </c>
      <c r="LI110" s="22"/>
      <c r="LJ110" s="22">
        <f>LJ87+LJ57+LJ28</f>
        <v>48.940000000000005</v>
      </c>
      <c r="LK110" s="44">
        <f>KZ110+LB110+LF110+LH110+LJ110</f>
        <v>741.21</v>
      </c>
      <c r="LN110" s="25" t="s">
        <v>24</v>
      </c>
      <c r="LO110" s="26"/>
      <c r="LP110" s="22">
        <f>LP87+LP57+LP28</f>
        <v>533.13</v>
      </c>
      <c r="LQ110" s="22"/>
      <c r="LR110" s="22">
        <f>LR87+LR57+LR28</f>
        <v>120.13</v>
      </c>
      <c r="LS110" s="28"/>
      <c r="LT110" s="28"/>
      <c r="LU110" s="23"/>
      <c r="LV110" s="22">
        <f>LV87+LV57+LV28</f>
        <v>162.79000000000002</v>
      </c>
      <c r="LW110" s="22"/>
      <c r="LX110" s="22">
        <f>LX87+LX57+LX28</f>
        <v>755.82999999999993</v>
      </c>
      <c r="LY110" s="22"/>
      <c r="LZ110" s="22">
        <f>LZ87+LZ57+LZ28</f>
        <v>107.45000000000002</v>
      </c>
      <c r="MA110" s="44">
        <f>LP110+LR110+LV110+LX110+LZ110</f>
        <v>1679.33</v>
      </c>
      <c r="MC110" s="25" t="s">
        <v>24</v>
      </c>
      <c r="MD110" s="26"/>
      <c r="ME110" s="22">
        <f>ME87+ME57+ME28</f>
        <v>43.49</v>
      </c>
      <c r="MF110" s="22"/>
      <c r="MG110" s="22">
        <f>MG87+MG57+MG28</f>
        <v>6.42</v>
      </c>
      <c r="MH110" s="28"/>
      <c r="MI110" s="28"/>
      <c r="MJ110" s="23"/>
      <c r="MK110" s="22">
        <f>MK87+MK57+MK28</f>
        <v>8.25</v>
      </c>
      <c r="ML110" s="22"/>
      <c r="MM110" s="22">
        <f>MM87+MM57+MM28</f>
        <v>59.82</v>
      </c>
      <c r="MN110" s="22"/>
      <c r="MO110" s="22">
        <f>MO87+MO57+MO28</f>
        <v>14.09</v>
      </c>
      <c r="MP110" s="24">
        <f>MO110+MM110+MK110+MG110+ME110</f>
        <v>132.07</v>
      </c>
      <c r="MS110" s="25" t="s">
        <v>24</v>
      </c>
      <c r="MT110" s="26"/>
      <c r="MU110" s="22">
        <f>MU87+MU57+MU28</f>
        <v>48.910000000000004</v>
      </c>
      <c r="MV110" s="22"/>
      <c r="MW110" s="22">
        <f>MW87+MW57+MW28</f>
        <v>10.17</v>
      </c>
      <c r="MX110" s="28"/>
      <c r="MY110" s="28"/>
      <c r="MZ110" s="23"/>
      <c r="NA110" s="22">
        <f>NA87+NA57+NA28</f>
        <v>7.33</v>
      </c>
      <c r="NB110" s="22"/>
      <c r="NC110" s="22">
        <f>NC87+NC57+NC28</f>
        <v>23.240000000000002</v>
      </c>
      <c r="ND110" s="22"/>
      <c r="NE110" s="22">
        <f>NE87+NE57+NE28</f>
        <v>6.42</v>
      </c>
      <c r="NF110" s="24">
        <f>NE110+NC110+NA110+MW110+MU110</f>
        <v>96.070000000000007</v>
      </c>
      <c r="NI110" s="25" t="s">
        <v>24</v>
      </c>
      <c r="NJ110" s="26"/>
      <c r="NK110" s="22">
        <f>NK87+NK57+NK28</f>
        <v>47</v>
      </c>
      <c r="NL110" s="22"/>
      <c r="NM110" s="22">
        <f>NM87+NM57+NM28</f>
        <v>7.17</v>
      </c>
      <c r="NN110" s="28"/>
      <c r="NO110" s="28"/>
      <c r="NP110" s="23"/>
      <c r="NQ110" s="22">
        <f>NQ87+NQ57+NQ28</f>
        <v>18.329999999999998</v>
      </c>
      <c r="NR110" s="22"/>
      <c r="NS110" s="22">
        <f>NS87+NS57+NS28</f>
        <v>47.31</v>
      </c>
      <c r="NT110" s="22"/>
      <c r="NU110" s="22">
        <f>NU87+NU57+NU28</f>
        <v>3.33</v>
      </c>
      <c r="NV110" s="24">
        <f>NU110+NS110+NQ110+NM110+NK110</f>
        <v>123.14</v>
      </c>
      <c r="NY110" s="25" t="s">
        <v>24</v>
      </c>
      <c r="NZ110" s="26"/>
      <c r="OA110" s="22">
        <f>OA87+OA57+OA28</f>
        <v>45.85</v>
      </c>
      <c r="OB110" s="22"/>
      <c r="OC110" s="22">
        <f>OC87+OC57+OC28</f>
        <v>12.01</v>
      </c>
      <c r="OD110" s="28"/>
      <c r="OE110" s="28"/>
      <c r="OF110" s="23"/>
      <c r="OG110" s="22">
        <f>OG87+OG57+OG28</f>
        <v>12.34</v>
      </c>
      <c r="OH110" s="22"/>
      <c r="OI110" s="22">
        <f>OI87+OI57+OI28</f>
        <v>56.99</v>
      </c>
      <c r="OJ110" s="22"/>
      <c r="OK110" s="22">
        <f>OK87+OK57+OK28</f>
        <v>6.42</v>
      </c>
      <c r="OL110" s="24">
        <f>OK110+OI110+OG110+OC110+OA110</f>
        <v>133.61000000000001</v>
      </c>
      <c r="ON110" s="25" t="s">
        <v>24</v>
      </c>
      <c r="OO110" s="26"/>
      <c r="OP110" s="22">
        <f>OP87+OP57+OP28</f>
        <v>47.31</v>
      </c>
      <c r="OQ110" s="22"/>
      <c r="OR110" s="22">
        <f>OR87+OR57+OR28</f>
        <v>9.51</v>
      </c>
      <c r="OS110" s="28"/>
      <c r="OT110" s="28"/>
      <c r="OU110" s="23"/>
      <c r="OV110" s="22">
        <f>OV87+OV57+OV28</f>
        <v>10.84</v>
      </c>
      <c r="OW110" s="22"/>
      <c r="OX110" s="22">
        <f>OX87+OX57+OX28</f>
        <v>45.83</v>
      </c>
      <c r="OY110" s="22"/>
      <c r="OZ110" s="22">
        <f>OZ87+OZ57+OZ28</f>
        <v>10.84</v>
      </c>
      <c r="PA110" s="24">
        <f>OZ110+OX110+OV110+OR110+OP110</f>
        <v>124.33000000000001</v>
      </c>
      <c r="PD110" s="24"/>
      <c r="PE110" s="25" t="s">
        <v>24</v>
      </c>
      <c r="PF110" s="26"/>
      <c r="PG110" s="22">
        <f>PG87+PG57+PG28</f>
        <v>232.56</v>
      </c>
      <c r="PH110" s="22"/>
      <c r="PI110" s="22">
        <f>PI87+PI57+PI28</f>
        <v>45.28</v>
      </c>
      <c r="PJ110" s="28"/>
      <c r="PK110" s="28"/>
      <c r="PL110" s="23"/>
      <c r="PM110" s="22">
        <f>PM87+PM57+PM28</f>
        <v>57.089999999999996</v>
      </c>
      <c r="PN110" s="22"/>
      <c r="PO110" s="22">
        <f>PO87+PO57+PO28</f>
        <v>233.19</v>
      </c>
      <c r="PP110" s="22"/>
      <c r="PQ110" s="22">
        <f>PQ87+PQ57+PQ28</f>
        <v>41.099999999999994</v>
      </c>
      <c r="PR110" s="44">
        <f>PG110+PI110+PM110+PO110+PQ110</f>
        <v>609.22</v>
      </c>
      <c r="PT110" s="25" t="s">
        <v>24</v>
      </c>
      <c r="PU110" s="26"/>
      <c r="PV110" s="22">
        <f>PV87+PV57+PV28</f>
        <v>765.69</v>
      </c>
      <c r="PW110" s="22"/>
      <c r="PX110" s="22">
        <f>PX87+PX57+PX28</f>
        <v>165.41000000000003</v>
      </c>
      <c r="PY110" s="28"/>
      <c r="PZ110" s="28"/>
      <c r="QA110" s="23"/>
      <c r="QB110" s="22">
        <f>QB87+QB57+QB28</f>
        <v>219.88</v>
      </c>
      <c r="QC110" s="22"/>
      <c r="QD110" s="22">
        <f>QD87+QD57+QD28</f>
        <v>989.02</v>
      </c>
      <c r="QE110" s="22"/>
      <c r="QF110" s="22">
        <f>QF87+QF57+QF28</f>
        <v>148.55000000000001</v>
      </c>
      <c r="QG110" s="44">
        <f>PV110+PX110+QB110+QD110+QF110</f>
        <v>2288.5500000000002</v>
      </c>
      <c r="QI110" s="25" t="s">
        <v>24</v>
      </c>
      <c r="QJ110" s="26"/>
      <c r="QK110" s="22">
        <f>QK87+QK57+QK28</f>
        <v>57.64</v>
      </c>
      <c r="QL110" s="22"/>
      <c r="QM110" s="22">
        <f>QM87+QM57+QM28</f>
        <v>10.17</v>
      </c>
      <c r="QN110" s="28"/>
      <c r="QO110" s="28"/>
      <c r="QP110" s="23"/>
      <c r="QQ110" s="22">
        <f>QQ87+QQ57+QQ28</f>
        <v>16</v>
      </c>
      <c r="QR110" s="22"/>
      <c r="QS110" s="22">
        <f>QS87+QS57+QS28</f>
        <v>51.14</v>
      </c>
      <c r="QT110" s="22"/>
      <c r="QU110" s="22">
        <f>QU87+QU57+QU28</f>
        <v>10.25</v>
      </c>
      <c r="QV110" s="24">
        <f>QU110+QS110+QQ110+QM110+QK110</f>
        <v>145.19999999999999</v>
      </c>
      <c r="QX110" s="25" t="s">
        <v>24</v>
      </c>
      <c r="QY110" s="26"/>
      <c r="QZ110" s="22">
        <f>QZ87+QZ57+QZ28</f>
        <v>53.7</v>
      </c>
      <c r="RA110" s="22"/>
      <c r="RB110" s="22">
        <f>RB87+RB57+RB28</f>
        <v>12.34</v>
      </c>
      <c r="RC110" s="28"/>
      <c r="RD110" s="28"/>
      <c r="RE110" s="23"/>
      <c r="RF110" s="22">
        <f>RF87+RF57+RF28</f>
        <v>16</v>
      </c>
      <c r="RG110" s="22"/>
      <c r="RH110" s="22">
        <f>RH87+RH57+RH28</f>
        <v>57.06</v>
      </c>
      <c r="RI110" s="22"/>
      <c r="RJ110" s="22">
        <f>RJ87+RJ57+RJ28</f>
        <v>10</v>
      </c>
      <c r="RK110" s="24">
        <f>RJ110+RH110+RF110+RB110+QZ110</f>
        <v>149.10000000000002</v>
      </c>
      <c r="RM110" s="25" t="s">
        <v>24</v>
      </c>
      <c r="RN110" s="26"/>
      <c r="RO110" s="22">
        <f>RO87+RO57+RO28</f>
        <v>44.32</v>
      </c>
      <c r="RP110" s="22"/>
      <c r="RQ110" s="22">
        <f>RQ87+RQ57+RQ28</f>
        <v>9.58</v>
      </c>
      <c r="RR110" s="28"/>
      <c r="RS110" s="28"/>
      <c r="RT110" s="23"/>
      <c r="RU110" s="22">
        <f>RU87+RU57+RU28</f>
        <v>16.829999999999998</v>
      </c>
      <c r="RV110" s="22"/>
      <c r="RW110" s="22">
        <f>RW87+RW57+RW28</f>
        <v>69.13</v>
      </c>
      <c r="RX110" s="22"/>
      <c r="RY110" s="22">
        <f>RY87+RY57+RY28</f>
        <v>10.75</v>
      </c>
      <c r="RZ110" s="24">
        <f>RY110+RW110+RU110+RQ110+RO110</f>
        <v>150.60999999999999</v>
      </c>
      <c r="SB110" s="25" t="s">
        <v>24</v>
      </c>
      <c r="SC110" s="26"/>
      <c r="SD110" s="22">
        <f>SD87+SD57+SD28</f>
        <v>54.83</v>
      </c>
      <c r="SE110" s="22"/>
      <c r="SF110" s="22">
        <f>SF87+SF57+SF28</f>
        <v>11.34</v>
      </c>
      <c r="SG110" s="28"/>
      <c r="SH110" s="28"/>
      <c r="SI110" s="23"/>
      <c r="SJ110" s="22">
        <f>SJ87+SJ57+SJ28</f>
        <v>16.829999999999998</v>
      </c>
      <c r="SK110" s="22"/>
      <c r="SL110" s="22">
        <f>SL87+SL57+SL28</f>
        <v>63.3</v>
      </c>
      <c r="SM110" s="22"/>
      <c r="SN110" s="22">
        <f>SN87+SN57+SN28</f>
        <v>12.91</v>
      </c>
      <c r="SO110" s="24">
        <f>SN110+SL110+SJ110+SF110+SD110</f>
        <v>159.20999999999998</v>
      </c>
      <c r="SQ110" s="25" t="s">
        <v>24</v>
      </c>
      <c r="SR110" s="26"/>
      <c r="SS110" s="22">
        <f>SS87+SS57+SS28</f>
        <v>34.17</v>
      </c>
      <c r="ST110" s="22"/>
      <c r="SU110" s="22">
        <f>SU87+SU57+SU28</f>
        <v>10.58</v>
      </c>
      <c r="SV110" s="28"/>
      <c r="SW110" s="28"/>
      <c r="SX110" s="23"/>
      <c r="SY110" s="22">
        <f>SY87+SY57+SY28</f>
        <v>11.83</v>
      </c>
      <c r="SZ110" s="22"/>
      <c r="TA110" s="22">
        <f>TA87+TA57+TA28</f>
        <v>79.88</v>
      </c>
      <c r="TB110" s="22"/>
      <c r="TC110" s="22">
        <f>TC87+TC57+TC28</f>
        <v>14.34</v>
      </c>
      <c r="TD110" s="24">
        <f>TC110+TA110+SY110+SU110+SS110</f>
        <v>150.80000000000001</v>
      </c>
      <c r="TH110" s="25" t="s">
        <v>24</v>
      </c>
      <c r="TI110" s="26"/>
      <c r="TJ110" s="22">
        <f>TJ87+TJ57+TJ28</f>
        <v>244.65999999999997</v>
      </c>
      <c r="TK110" s="22"/>
      <c r="TL110" s="22">
        <f>TL87+TL57+TL28</f>
        <v>54.010000000000005</v>
      </c>
      <c r="TM110" s="28"/>
      <c r="TN110" s="28"/>
      <c r="TO110" s="23"/>
      <c r="TP110" s="22">
        <f>TP87+TP57+TP28</f>
        <v>77.489999999999995</v>
      </c>
      <c r="TQ110" s="22"/>
      <c r="TR110" s="22">
        <f>TR87+TR57+TR28</f>
        <v>320.51</v>
      </c>
      <c r="TS110" s="22"/>
      <c r="TT110" s="22">
        <f>TT87+TT57+TT28</f>
        <v>58.25</v>
      </c>
      <c r="TU110" s="44">
        <f>TJ110+TL110+TP110+TR110+TT110</f>
        <v>754.92</v>
      </c>
      <c r="TW110" s="25" t="s">
        <v>24</v>
      </c>
      <c r="TX110" s="26"/>
      <c r="TY110" s="22">
        <f>TY87+TY57+TY28</f>
        <v>1010.35</v>
      </c>
      <c r="TZ110" s="22"/>
      <c r="UA110" s="22">
        <f>UA87+UA57+UA28</f>
        <v>219.42000000000002</v>
      </c>
      <c r="UB110" s="28"/>
      <c r="UC110" s="28"/>
      <c r="UD110" s="23"/>
      <c r="UE110" s="22">
        <f>UE87+UE57+UE28</f>
        <v>297.37</v>
      </c>
      <c r="UF110" s="22"/>
      <c r="UG110" s="22">
        <f>UG87+UG57+UG28</f>
        <v>1309.53</v>
      </c>
      <c r="UH110" s="22"/>
      <c r="UI110" s="22">
        <f>UI87+UI57+UI28</f>
        <v>206.8</v>
      </c>
      <c r="UJ110" s="44">
        <f>TY110+UA110+UE110+UG110+UI110</f>
        <v>3043.4700000000003</v>
      </c>
    </row>
    <row r="111" spans="18:556" x14ac:dyDescent="0.25">
      <c r="R111" s="29" t="s">
        <v>25</v>
      </c>
      <c r="T111" s="30">
        <f>T109/T110</f>
        <v>0.80701363339303855</v>
      </c>
      <c r="V111" s="30">
        <f>V109/V110</f>
        <v>1.238810960040853</v>
      </c>
      <c r="W111" s="31"/>
      <c r="X111" s="31"/>
      <c r="Z111" s="30">
        <f>Z109/Z110</f>
        <v>1.5566802600969756</v>
      </c>
      <c r="AB111" s="30">
        <f>AB109/AB110</f>
        <v>0.83726002582336068</v>
      </c>
      <c r="AD111" s="30">
        <f>AD109/AD110</f>
        <v>1.1581790148213507</v>
      </c>
      <c r="AE111" s="41">
        <f>AE109/AE110</f>
        <v>0.94855865799126937</v>
      </c>
      <c r="AH111" s="29" t="s">
        <v>25</v>
      </c>
      <c r="AJ111" s="30">
        <f>AJ109/AJ110</f>
        <v>1.2224762812337964</v>
      </c>
      <c r="AL111" s="30">
        <f>AL109/AL110</f>
        <v>0.97155774523549876</v>
      </c>
      <c r="AM111" s="31"/>
      <c r="AN111" s="31"/>
      <c r="AP111" s="30">
        <f>AP109/AP110</f>
        <v>1.5929007907979869</v>
      </c>
      <c r="AR111" s="30">
        <f>AR109/AR110</f>
        <v>0.7728234766019525</v>
      </c>
      <c r="AT111" s="30">
        <f>AT109/AT110</f>
        <v>1.6098177286181647</v>
      </c>
      <c r="AU111" s="41">
        <f>AU109/AU110</f>
        <v>1.0285064755472477</v>
      </c>
      <c r="AX111" s="29" t="s">
        <v>25</v>
      </c>
      <c r="AZ111" s="30" t="e">
        <f>AZ109/AZ110</f>
        <v>#DIV/0!</v>
      </c>
      <c r="BB111" s="30" t="e">
        <f>BB109/BB110</f>
        <v>#DIV/0!</v>
      </c>
      <c r="BC111" s="31"/>
      <c r="BD111" s="31"/>
      <c r="BF111" s="30" t="e">
        <f>BF109/BF110</f>
        <v>#DIV/0!</v>
      </c>
      <c r="BH111" s="30" t="e">
        <f>BH109/BH110</f>
        <v>#DIV/0!</v>
      </c>
      <c r="BJ111" s="30" t="e">
        <f>BJ109/BJ110</f>
        <v>#DIV/0!</v>
      </c>
      <c r="BK111" s="41" t="e">
        <f>BK109/BK110</f>
        <v>#DIV/0!</v>
      </c>
      <c r="BN111" s="29" t="s">
        <v>25</v>
      </c>
      <c r="BP111" s="30" t="e">
        <f>BP109/BP110</f>
        <v>#DIV/0!</v>
      </c>
      <c r="BR111" s="30" t="e">
        <f>BR109/BR110</f>
        <v>#DIV/0!</v>
      </c>
      <c r="BS111" s="31"/>
      <c r="BT111" s="31"/>
      <c r="BV111" s="30" t="e">
        <f>BV109/BV110</f>
        <v>#DIV/0!</v>
      </c>
      <c r="BX111" s="30" t="e">
        <f>BX109/BX110</f>
        <v>#DIV/0!</v>
      </c>
      <c r="BZ111" s="30" t="e">
        <f>BZ109/BZ110</f>
        <v>#DIV/0!</v>
      </c>
      <c r="CA111" s="41" t="e">
        <f>CA109/CA110</f>
        <v>#DIV/0!</v>
      </c>
      <c r="CC111" s="29" t="s">
        <v>25</v>
      </c>
      <c r="CE111" s="30" t="e">
        <f>CE109/CE110</f>
        <v>#DIV/0!</v>
      </c>
      <c r="CG111" s="30" t="e">
        <f>CG109/CG110</f>
        <v>#DIV/0!</v>
      </c>
      <c r="CH111" s="31"/>
      <c r="CI111" s="31"/>
      <c r="CK111" s="30" t="e">
        <f>CK109/CK110</f>
        <v>#DIV/0!</v>
      </c>
      <c r="CM111" s="30" t="e">
        <f>CM109/CM110</f>
        <v>#DIV/0!</v>
      </c>
      <c r="CO111" s="30" t="e">
        <f>CO109/CO110</f>
        <v>#DIV/0!</v>
      </c>
      <c r="CP111" s="41" t="e">
        <f>CP109/CP110</f>
        <v>#DIV/0!</v>
      </c>
      <c r="CR111" s="29" t="s">
        <v>25</v>
      </c>
      <c r="CT111" s="30">
        <f>CT109/CT110</f>
        <v>0.99953997142578821</v>
      </c>
      <c r="CV111" s="30">
        <f>CV109/CV110</f>
        <v>1.0914440340176959</v>
      </c>
      <c r="CW111" s="31"/>
      <c r="CX111" s="31"/>
      <c r="CZ111" s="30">
        <f>CZ109/CZ110</f>
        <v>1.5729853598397285</v>
      </c>
      <c r="DB111" s="30">
        <f>DB109/DB110</f>
        <v>0.80208518570378406</v>
      </c>
      <c r="DD111" s="30">
        <f>DD109/DD110</f>
        <v>1.3508081778686429</v>
      </c>
      <c r="DE111" s="41">
        <f>DE109/DE110</f>
        <v>0.98891233794561684</v>
      </c>
      <c r="DG111" s="29" t="s">
        <v>25</v>
      </c>
      <c r="DI111" s="30">
        <f>DI109/DI110</f>
        <v>0.94269876903399641</v>
      </c>
      <c r="DK111" s="30">
        <f>DK109/DK110</f>
        <v>1.1641851805883083</v>
      </c>
      <c r="DL111" s="31"/>
      <c r="DM111" s="31"/>
      <c r="DO111" s="30">
        <f>DO109/DO110</f>
        <v>1.3567475422427036</v>
      </c>
      <c r="DQ111" s="30">
        <f>DQ109/DQ110</f>
        <v>1.0643323436845251</v>
      </c>
      <c r="DS111" s="30">
        <f>DS109/DS110</f>
        <v>0.95108869939344198</v>
      </c>
      <c r="DT111" s="41">
        <f>DT109/DT110</f>
        <v>1.0410393219701208</v>
      </c>
      <c r="DV111" s="29" t="s">
        <v>25</v>
      </c>
      <c r="DX111" s="30">
        <f>DX109/DX110</f>
        <v>0.89383257772822988</v>
      </c>
      <c r="DZ111" s="30">
        <f>DZ109/DZ110</f>
        <v>1.0433625652697818</v>
      </c>
      <c r="EA111" s="31"/>
      <c r="EB111" s="31"/>
      <c r="ED111" s="30">
        <f>ED109/ED110</f>
        <v>1.2349122472118099</v>
      </c>
      <c r="EF111" s="30">
        <f>EF109/EF110</f>
        <v>0.85641155105298317</v>
      </c>
      <c r="EH111" s="30">
        <f>EH109/EH110</f>
        <v>1.2975168831168833</v>
      </c>
      <c r="EI111" s="41">
        <f>EI109/EI110</f>
        <v>0.94761736488705295</v>
      </c>
      <c r="EK111" s="29" t="s">
        <v>25</v>
      </c>
      <c r="EM111" s="30">
        <f>EM109/EM110</f>
        <v>0.94159705794382353</v>
      </c>
      <c r="EO111" s="30">
        <f>EO109/EO110</f>
        <v>1.5104293628808863</v>
      </c>
      <c r="EP111" s="31"/>
      <c r="EQ111" s="31"/>
      <c r="ES111" s="30">
        <f>ES109/ES110</f>
        <v>1.3502862278761061</v>
      </c>
      <c r="EU111" s="30">
        <f>EU109/EU110</f>
        <v>0.86093917799821984</v>
      </c>
      <c r="EW111" s="30">
        <f>EW109/EW110</f>
        <v>1.3188842568660475</v>
      </c>
      <c r="EX111" s="41">
        <f>EX109/EX110</f>
        <v>1.0051570622629176</v>
      </c>
      <c r="EZ111" s="29" t="s">
        <v>25</v>
      </c>
      <c r="FB111" s="30">
        <f>FB109/FB110</f>
        <v>1.1088414133114215</v>
      </c>
      <c r="FD111" s="30">
        <f>FD109/FD110</f>
        <v>1.6877833333333334</v>
      </c>
      <c r="FE111" s="31"/>
      <c r="FF111" s="31"/>
      <c r="FH111" s="30">
        <f>FH109/FH110</f>
        <v>2.1453571428571427</v>
      </c>
      <c r="FJ111" s="30">
        <f>FJ109/FJ110</f>
        <v>1.0712493477619731</v>
      </c>
      <c r="FL111" s="30">
        <f>FL109/FL110</f>
        <v>1.1621823724220985</v>
      </c>
      <c r="FM111" s="41">
        <f>FM109/FM110</f>
        <v>1.2198358264042677</v>
      </c>
      <c r="FO111" s="29" t="s">
        <v>25</v>
      </c>
      <c r="FQ111" s="30" t="e">
        <f>FQ109/FQ110</f>
        <v>#DIV/0!</v>
      </c>
      <c r="FS111" s="30" t="e">
        <f>FS109/FS110</f>
        <v>#DIV/0!</v>
      </c>
      <c r="FT111" s="31"/>
      <c r="FU111" s="31"/>
      <c r="FW111" s="30" t="e">
        <f>FW109/FW110</f>
        <v>#DIV/0!</v>
      </c>
      <c r="FY111" s="30" t="e">
        <f>FY109/FY110</f>
        <v>#DIV/0!</v>
      </c>
      <c r="GA111" s="30" t="e">
        <f>GA109/GA110</f>
        <v>#DIV/0!</v>
      </c>
      <c r="GB111" s="41" t="e">
        <f>GB109/GB110</f>
        <v>#DIV/0!</v>
      </c>
      <c r="GD111" s="29" t="s">
        <v>25</v>
      </c>
      <c r="GF111" s="30">
        <f>GF109/GF110</f>
        <v>0.9397669395621997</v>
      </c>
      <c r="GH111" s="30">
        <f>GH109/GH110</f>
        <v>1.2643806531467197</v>
      </c>
      <c r="GI111" s="31"/>
      <c r="GJ111" s="31"/>
      <c r="GL111" s="30">
        <f>GL109/GL110</f>
        <v>1.3658645894740291</v>
      </c>
      <c r="GN111" s="30">
        <f>GN109/GN110</f>
        <v>0.92220110176635506</v>
      </c>
      <c r="GP111" s="30">
        <f>GP109/GP110</f>
        <v>1.2016871590986693</v>
      </c>
      <c r="GQ111" s="30">
        <f>GQ109/GQ110</f>
        <v>1.0126044936661296</v>
      </c>
      <c r="GT111" s="29" t="s">
        <v>25</v>
      </c>
      <c r="GV111" s="30">
        <f>GV109/GV110</f>
        <v>0.96216244669271811</v>
      </c>
      <c r="GX111" s="30">
        <f>GX109/GX110</f>
        <v>1.1801288302049984</v>
      </c>
      <c r="GY111" s="31"/>
      <c r="GZ111" s="31"/>
      <c r="HB111" s="30">
        <f>HB109/HB110</f>
        <v>1.4377266128773538</v>
      </c>
      <c r="HD111" s="30">
        <f>HD109/HD110</f>
        <v>0.87392286731997171</v>
      </c>
      <c r="HF111" s="30">
        <f>HF109/HF110</f>
        <v>1.2564829530408061</v>
      </c>
      <c r="HG111" s="30">
        <f>HG109/HG110</f>
        <v>1.0033270948217066</v>
      </c>
      <c r="HI111" s="29" t="s">
        <v>25</v>
      </c>
      <c r="HK111" s="30">
        <f>HK109/HK110</f>
        <v>1.0165406947890818</v>
      </c>
      <c r="HM111" s="30">
        <f>HM109/HM110</f>
        <v>1.5522202857142857</v>
      </c>
      <c r="HN111" s="31"/>
      <c r="HO111" s="31"/>
      <c r="HQ111" s="30">
        <f>HQ109/HQ110</f>
        <v>1.1657823293172689</v>
      </c>
      <c r="HS111" s="30">
        <f>HS109/HS110</f>
        <v>0.95967776684932793</v>
      </c>
      <c r="HU111" s="30">
        <f>HU109/HU110</f>
        <v>1.3202049261083744</v>
      </c>
      <c r="HV111" s="41">
        <f>HV109/HV110</f>
        <v>1.0623021383234719</v>
      </c>
      <c r="HY111" s="29" t="s">
        <v>25</v>
      </c>
      <c r="IA111" s="30">
        <f>IA109/IA110</f>
        <v>0.83602999927362531</v>
      </c>
      <c r="IC111" s="30">
        <f>IC109/IC110</f>
        <v>0.82026159305615509</v>
      </c>
      <c r="ID111" s="31"/>
      <c r="IE111" s="31"/>
      <c r="IG111" s="30">
        <f>IG109/IG110</f>
        <v>1.3350989617131732</v>
      </c>
      <c r="II111" s="30">
        <f>II109/II110</f>
        <v>0.7564913579789827</v>
      </c>
      <c r="IK111" s="30">
        <f>IK109/IK110</f>
        <v>1.2318770969450821</v>
      </c>
      <c r="IL111" s="41">
        <f>IL109/IL110</f>
        <v>0.8660932740442091</v>
      </c>
      <c r="IO111" s="29" t="s">
        <v>25</v>
      </c>
      <c r="IQ111" s="30">
        <f>IQ109/IQ110</f>
        <v>0.86818259757021821</v>
      </c>
      <c r="IS111" s="30">
        <f>IS109/IS110</f>
        <v>1.3487576229401841</v>
      </c>
      <c r="IT111" s="31"/>
      <c r="IU111" s="31"/>
      <c r="IW111" s="30">
        <f>IW109/IW110</f>
        <v>1.3092373348017621</v>
      </c>
      <c r="IY111" s="30">
        <f>IY109/IY110</f>
        <v>1.188471563474768</v>
      </c>
      <c r="JA111" s="30">
        <f>JA109/JA110</f>
        <v>0.97575179965527736</v>
      </c>
      <c r="JB111" s="41">
        <f>JB109/JB110</f>
        <v>1.1127665025372731</v>
      </c>
      <c r="JE111" s="29" t="s">
        <v>25</v>
      </c>
      <c r="JG111" s="30">
        <f>JG109/JG110</f>
        <v>0.80913583305340953</v>
      </c>
      <c r="JI111" s="30">
        <f>JI109/JI110</f>
        <v>1.297941842714335</v>
      </c>
      <c r="JJ111" s="31"/>
      <c r="JK111" s="31"/>
      <c r="JM111" s="30">
        <f>JM109/JM110</f>
        <v>1.2658487037907269</v>
      </c>
      <c r="JO111" s="30">
        <f>JO109/JO110</f>
        <v>1.08957527406302</v>
      </c>
      <c r="JQ111" s="30">
        <f>JQ109/JQ110</f>
        <v>1.1886637526042731</v>
      </c>
      <c r="JR111" s="41">
        <f>JR109/JR110</f>
        <v>1.0397938501456729</v>
      </c>
      <c r="JT111" s="29" t="s">
        <v>25</v>
      </c>
      <c r="JV111" s="30">
        <f>JV109/JV110</f>
        <v>0.76472064550065155</v>
      </c>
      <c r="JX111" s="30">
        <f>JX109/JX110</f>
        <v>1.1479589115646256</v>
      </c>
      <c r="JY111" s="31"/>
      <c r="JZ111" s="31"/>
      <c r="KB111" s="30">
        <f>KB109/KB110</f>
        <v>1.4693549704021232</v>
      </c>
      <c r="KD111" s="30">
        <f>KD109/KD110</f>
        <v>0.53956881622589459</v>
      </c>
      <c r="KF111" s="30">
        <f>KF109/KF110</f>
        <v>1.1414909890109888</v>
      </c>
      <c r="KG111" s="41">
        <f>KG109/KG110</f>
        <v>0.82723032185193535</v>
      </c>
      <c r="KI111" s="29" t="s">
        <v>25</v>
      </c>
      <c r="KK111" s="30" t="e">
        <f>KK109/KK110</f>
        <v>#DIV/0!</v>
      </c>
      <c r="KM111" s="30" t="e">
        <f>KM109/KM110</f>
        <v>#DIV/0!</v>
      </c>
      <c r="KN111" s="31"/>
      <c r="KO111" s="31"/>
      <c r="KQ111" s="30" t="e">
        <f>KQ109/KQ110</f>
        <v>#DIV/0!</v>
      </c>
      <c r="KS111" s="30" t="e">
        <f>KS109/KS110</f>
        <v>#DIV/0!</v>
      </c>
      <c r="KU111" s="30" t="e">
        <f>KU109/KU110</f>
        <v>#DIV/0!</v>
      </c>
      <c r="KV111" s="41" t="e">
        <f>KV109/KV110</f>
        <v>#DIV/0!</v>
      </c>
      <c r="KX111" s="29" t="s">
        <v>25</v>
      </c>
      <c r="KZ111" s="30">
        <f>KZ109/KZ110</f>
        <v>0.87626042970194773</v>
      </c>
      <c r="LB111" s="30">
        <f>LB109/LB110</f>
        <v>1.2532493388794008</v>
      </c>
      <c r="LC111" s="31"/>
      <c r="LD111" s="31"/>
      <c r="LF111" s="30">
        <f>LF109/LF110</f>
        <v>1.3025772445150581</v>
      </c>
      <c r="LH111" s="30">
        <f>LH109/LH110</f>
        <v>0.935144760869832</v>
      </c>
      <c r="LJ111" s="30">
        <f>LJ109/LJ110</f>
        <v>1.1455615532812098</v>
      </c>
      <c r="LK111" s="30">
        <f>LK109/LK110</f>
        <v>0.99060567914566788</v>
      </c>
      <c r="LN111" s="29" t="s">
        <v>25</v>
      </c>
      <c r="LP111" s="30">
        <f>LP109/LP110</f>
        <v>0.92719934450970976</v>
      </c>
      <c r="LR111" s="30">
        <f>LR109/LR110</f>
        <v>1.2116948801496794</v>
      </c>
      <c r="LS111" s="31"/>
      <c r="LT111" s="31"/>
      <c r="LV111" s="30">
        <f>LV109/LV110</f>
        <v>1.3765154639778385</v>
      </c>
      <c r="LX111" s="30">
        <f>LX109/LX110</f>
        <v>0.90224760165897722</v>
      </c>
      <c r="LZ111" s="30">
        <f>LZ109/LZ110</f>
        <v>1.2059618427175429</v>
      </c>
      <c r="MA111" s="30">
        <f>MA109/MA110</f>
        <v>0.99771221239047703</v>
      </c>
      <c r="MC111" s="29" t="s">
        <v>25</v>
      </c>
      <c r="ME111" s="30">
        <f>ME109/ME110</f>
        <v>0.55218410067743251</v>
      </c>
      <c r="MG111" s="30">
        <f>MG109/MG110</f>
        <v>0.82369344310933079</v>
      </c>
      <c r="MH111" s="31"/>
      <c r="MI111" s="31"/>
      <c r="MK111" s="30">
        <f>MK109/MK110</f>
        <v>1.2426808080808083</v>
      </c>
      <c r="MM111" s="30">
        <f>MM109/MM110</f>
        <v>0.67728025345878906</v>
      </c>
      <c r="MO111" s="30">
        <f>MO109/MO110</f>
        <v>1.1621059281385755</v>
      </c>
      <c r="MP111" s="41">
        <f>MP109/MP110</f>
        <v>0.73024678124681919</v>
      </c>
      <c r="MS111" s="29" t="s">
        <v>25</v>
      </c>
      <c r="MU111" s="30">
        <f>MU109/MU110</f>
        <v>0.61091423808250622</v>
      </c>
      <c r="MW111" s="30">
        <f>MW109/MW110</f>
        <v>0.65912113124502514</v>
      </c>
      <c r="MX111" s="31"/>
      <c r="MY111" s="31"/>
      <c r="NA111" s="30">
        <f>NA109/NA110</f>
        <v>1.0517826284674852</v>
      </c>
      <c r="NC111" s="30">
        <f>NC109/NC110</f>
        <v>0.89610298336201921</v>
      </c>
      <c r="NE111" s="30">
        <f>NE109/NE110</f>
        <v>0.69524254561637744</v>
      </c>
      <c r="NF111" s="41">
        <f>NF109/NF110</f>
        <v>0.72427952984526311</v>
      </c>
      <c r="NI111" s="29" t="s">
        <v>25</v>
      </c>
      <c r="NK111" s="30">
        <f>NK109/NK110</f>
        <v>0.75703949809056192</v>
      </c>
      <c r="NM111" s="30">
        <f>NM109/NM110</f>
        <v>0.9779424852228199</v>
      </c>
      <c r="NN111" s="31"/>
      <c r="NO111" s="31"/>
      <c r="NQ111" s="30">
        <f>NQ109/NQ110</f>
        <v>0.78544897773621192</v>
      </c>
      <c r="NS111" s="30">
        <f>NS109/NS110</f>
        <v>0.61468218739620128</v>
      </c>
      <c r="NU111" s="30">
        <f>NU109/NU110</f>
        <v>1.5163792363792363</v>
      </c>
      <c r="NV111" s="41">
        <f>NV109/NV110</f>
        <v>0.73997190948567437</v>
      </c>
      <c r="NY111" s="29" t="s">
        <v>25</v>
      </c>
      <c r="OA111" s="30">
        <f>OA109/OA110</f>
        <v>1.062168204568968</v>
      </c>
      <c r="OC111" s="30">
        <f>OC109/OC110</f>
        <v>1.223496887514373</v>
      </c>
      <c r="OD111" s="31"/>
      <c r="OE111" s="31"/>
      <c r="OG111" s="30">
        <f>OG109/OG110</f>
        <v>1.3072101952612487</v>
      </c>
      <c r="OI111" s="30">
        <f>OI109/OI110</f>
        <v>0.7539134685283132</v>
      </c>
      <c r="OK111" s="30">
        <f>OK109/OK110</f>
        <v>1.3976519119509772</v>
      </c>
      <c r="OL111" s="41">
        <f>OL109/OL110</f>
        <v>0.9839386082943824</v>
      </c>
      <c r="ON111" s="29" t="s">
        <v>25</v>
      </c>
      <c r="OP111" s="30">
        <f>OP109/OP110</f>
        <v>0.80101046561414357</v>
      </c>
      <c r="OR111" s="30">
        <f>OR109/OR110</f>
        <v>1.3049669520805167</v>
      </c>
      <c r="OS111" s="31"/>
      <c r="OT111" s="31"/>
      <c r="OV111" s="30">
        <f>OV109/OV110</f>
        <v>1.7237546125461256</v>
      </c>
      <c r="OX111" s="30">
        <f>OX109/OX110</f>
        <v>0.8849078894049438</v>
      </c>
      <c r="OZ111" s="30">
        <f>OZ109/OZ110</f>
        <v>0.9148262438668342</v>
      </c>
      <c r="PA111" s="41">
        <f>PA109/PA110</f>
        <v>0.96085889083435927</v>
      </c>
      <c r="PD111" s="41"/>
      <c r="PE111" s="29" t="s">
        <v>25</v>
      </c>
      <c r="PG111" s="30">
        <f>PG109/PG110</f>
        <v>0.75710085844954256</v>
      </c>
      <c r="PI111" s="30">
        <f>PI109/PI110</f>
        <v>1.0182785945650346</v>
      </c>
      <c r="PJ111" s="31"/>
      <c r="PK111" s="31"/>
      <c r="PM111" s="30">
        <f>PM109/PM110</f>
        <v>1.1766585549967055</v>
      </c>
      <c r="PO111" s="30">
        <f>PO109/PO110</f>
        <v>0.74592310786830274</v>
      </c>
      <c r="PQ111" s="30">
        <f>PQ109/PQ110</f>
        <v>1.0894577685088638</v>
      </c>
      <c r="PR111" s="30">
        <f>PR109/PR110</f>
        <v>0.83397293443619069</v>
      </c>
      <c r="PT111" s="29" t="s">
        <v>25</v>
      </c>
      <c r="PV111" s="30">
        <f>PV109/PV110</f>
        <v>1.2537711084120204</v>
      </c>
      <c r="PX111" s="30">
        <f>PX109/PX110</f>
        <v>1.1587483266687968</v>
      </c>
      <c r="PY111" s="31"/>
      <c r="PZ111" s="31"/>
      <c r="QB111" s="30">
        <f>QB109/QB110</f>
        <v>1.3595250963007239</v>
      </c>
      <c r="QD111" s="30">
        <f>QD109/QD110</f>
        <v>0.91315856196273171</v>
      </c>
      <c r="QF111" s="30">
        <f>QF109/QF110</f>
        <v>1.1737281338654613</v>
      </c>
      <c r="QG111" s="30">
        <f>QG109/QG110</f>
        <v>1.1046690411513773</v>
      </c>
      <c r="QI111" s="29" t="s">
        <v>25</v>
      </c>
      <c r="QK111" s="30">
        <f>QK109/QK110</f>
        <v>0.91845620028826125</v>
      </c>
      <c r="QM111" s="30">
        <f>QM109/QM110</f>
        <v>1.6695437093224708</v>
      </c>
      <c r="QN111" s="31"/>
      <c r="QO111" s="31"/>
      <c r="QQ111" s="30">
        <f>QQ109/QQ110</f>
        <v>1.2577411458333334</v>
      </c>
      <c r="QS111" s="30">
        <f>QS109/QS110</f>
        <v>0.98139998510158855</v>
      </c>
      <c r="QU111" s="30">
        <f>QU109/QU110</f>
        <v>1.3438625569552398</v>
      </c>
      <c r="QV111" s="41">
        <f>QV109/QV110</f>
        <v>1.0606495846325392</v>
      </c>
      <c r="QX111" s="29" t="s">
        <v>25</v>
      </c>
      <c r="QZ111" s="30">
        <f>QZ109/QZ110</f>
        <v>0.71449273026787008</v>
      </c>
      <c r="RB111" s="30">
        <f>RB109/RB110</f>
        <v>1.4939922435749018</v>
      </c>
      <c r="RC111" s="31"/>
      <c r="RD111" s="31"/>
      <c r="RF111" s="30">
        <f>RF109/RF110</f>
        <v>1.3607776785714285</v>
      </c>
      <c r="RH111" s="30">
        <f>RH109/RH110</f>
        <v>1.0074902775691421</v>
      </c>
      <c r="RJ111" s="30">
        <f>RJ109/RJ110</f>
        <v>1.0139159956043955</v>
      </c>
      <c r="RK111" s="41">
        <f>RK109/RK110</f>
        <v>0.98057090511321898</v>
      </c>
      <c r="RM111" s="29" t="s">
        <v>25</v>
      </c>
      <c r="RO111" s="30">
        <f>RO109/RO110</f>
        <v>0.81927789155790065</v>
      </c>
      <c r="RQ111" s="30">
        <f>RQ109/RQ110</f>
        <v>1.3515222686151702</v>
      </c>
      <c r="RR111" s="31"/>
      <c r="RS111" s="31"/>
      <c r="RU111" s="30">
        <f>RU109/RU110</f>
        <v>1.4366354723707668</v>
      </c>
      <c r="RW111" s="30">
        <f>RW109/RW110</f>
        <v>0.86654625860180623</v>
      </c>
      <c r="RY111" s="30">
        <f>RY109/RY110</f>
        <v>1.1293577306414515</v>
      </c>
      <c r="RZ111" s="41">
        <f>RZ109/RZ110</f>
        <v>0.96594842937864656</v>
      </c>
      <c r="SB111" s="29" t="s">
        <v>25</v>
      </c>
      <c r="SD111" s="30">
        <f>SD109/SD110</f>
        <v>0.66903604147083995</v>
      </c>
      <c r="SF111" s="30">
        <f>SF109/SF110</f>
        <v>0.81273410598807427</v>
      </c>
      <c r="SG111" s="31"/>
      <c r="SH111" s="31"/>
      <c r="SJ111" s="30">
        <f>SJ109/SJ110</f>
        <v>1.1505545652604476</v>
      </c>
      <c r="SL111" s="30">
        <f>SL109/SL110</f>
        <v>0.87054299255247125</v>
      </c>
      <c r="SN111" s="30">
        <f>SN109/SN110</f>
        <v>1.0513434512814839</v>
      </c>
      <c r="SO111" s="41">
        <f>SO109/SO110</f>
        <v>0.84128948956535166</v>
      </c>
      <c r="SQ111" s="29" t="s">
        <v>25</v>
      </c>
      <c r="SS111" s="30">
        <f>SS109/SS110</f>
        <v>0.86096999917456452</v>
      </c>
      <c r="SU111" s="30">
        <f>SU109/SU110</f>
        <v>0.9049795211090107</v>
      </c>
      <c r="SV111" s="31"/>
      <c r="SW111" s="31"/>
      <c r="SY111" s="30">
        <f>SY109/SY110</f>
        <v>1.3367469709777402</v>
      </c>
      <c r="TA111" s="30">
        <f>TA109/TA110</f>
        <v>0.65296575816105118</v>
      </c>
      <c r="TC111" s="30">
        <f>TC109/TC110</f>
        <v>1.0874138274556684</v>
      </c>
      <c r="TD111" s="41">
        <f>TD109/TD110</f>
        <v>0.81273318248948201</v>
      </c>
      <c r="TH111" s="29" t="s">
        <v>25</v>
      </c>
      <c r="TJ111" s="30">
        <f>TJ109/TJ110</f>
        <v>0.79179703335031149</v>
      </c>
      <c r="TL111" s="30">
        <f>TL109/TL110</f>
        <v>1.2433585491222965</v>
      </c>
      <c r="TM111" s="31"/>
      <c r="TN111" s="31"/>
      <c r="TP111" s="30">
        <f>TP109/TP110</f>
        <v>1.3066515187827616</v>
      </c>
      <c r="TR111" s="30">
        <f>TR109/TR110</f>
        <v>0.85752335191978291</v>
      </c>
      <c r="TT111" s="30">
        <f>TT109/TT110</f>
        <v>1.1196687555534595</v>
      </c>
      <c r="TU111" s="30">
        <f>TU109/TU110</f>
        <v>0.93015524577817155</v>
      </c>
      <c r="TW111" s="29" t="s">
        <v>25</v>
      </c>
      <c r="TY111" s="30">
        <f>TY109/TY110</f>
        <v>0.95016578413421093</v>
      </c>
      <c r="UA111" s="30">
        <f>UA109/UA110</f>
        <v>1.1795750430789398</v>
      </c>
      <c r="UB111" s="31"/>
      <c r="UC111" s="31"/>
      <c r="UE111" s="30">
        <f>UE109/UE110</f>
        <v>1.3509919327159632</v>
      </c>
      <c r="UG111" s="30">
        <f>UG109/UG110</f>
        <v>0.91134752453897516</v>
      </c>
      <c r="UI111" s="30">
        <f>UI109/UI110</f>
        <v>1.1585010604289325</v>
      </c>
      <c r="UJ111" s="30">
        <f>UJ109/UJ110</f>
        <v>1.0033224477620459</v>
      </c>
    </row>
    <row r="112" spans="18:556" x14ac:dyDescent="0.25">
      <c r="R112" s="32"/>
      <c r="S112" s="35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H112" s="32"/>
      <c r="AI112" s="35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X112" s="32"/>
      <c r="AY112" s="35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N112" s="32"/>
      <c r="BO112" s="35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C112" s="32"/>
      <c r="CD112" s="35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R112" s="32"/>
      <c r="CS112" s="35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G112" s="32"/>
      <c r="DH112" s="35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V112" s="32"/>
      <c r="DW112" s="35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K112" s="32"/>
      <c r="EL112" s="35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Z112" s="32"/>
      <c r="FA112" s="35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O112" s="32"/>
      <c r="FP112" s="35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D112" s="32"/>
      <c r="GE112" s="35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T112" s="32"/>
      <c r="GU112" s="35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I112" s="32"/>
      <c r="HJ112" s="35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Y112" s="32"/>
      <c r="HZ112" s="35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O112" s="32"/>
      <c r="IP112" s="35"/>
      <c r="IQ112" s="39"/>
      <c r="IR112" s="39"/>
      <c r="IS112" s="39"/>
      <c r="IT112" s="39"/>
      <c r="IU112" s="39"/>
      <c r="IV112" s="39"/>
      <c r="IW112" s="39"/>
      <c r="IX112" s="39"/>
      <c r="IY112" s="39"/>
      <c r="IZ112" s="39"/>
      <c r="JA112" s="39"/>
      <c r="JE112" s="32"/>
      <c r="JF112" s="35"/>
      <c r="JG112" s="39"/>
      <c r="JH112" s="39"/>
      <c r="JI112" s="39"/>
      <c r="JJ112" s="39"/>
      <c r="JK112" s="39"/>
      <c r="JL112" s="39"/>
      <c r="JM112" s="39"/>
      <c r="JN112" s="39"/>
      <c r="JO112" s="39"/>
      <c r="JP112" s="39"/>
      <c r="JQ112" s="39"/>
      <c r="JT112" s="32"/>
      <c r="JU112" s="35"/>
      <c r="JV112" s="39"/>
      <c r="JW112" s="39"/>
      <c r="JX112" s="39"/>
      <c r="JY112" s="39"/>
      <c r="JZ112" s="39"/>
      <c r="KA112" s="39"/>
      <c r="KB112" s="39"/>
      <c r="KC112" s="39"/>
      <c r="KD112" s="39"/>
      <c r="KE112" s="39"/>
      <c r="KF112" s="39"/>
      <c r="KI112" s="32"/>
      <c r="KJ112" s="35"/>
      <c r="KK112" s="39"/>
      <c r="KL112" s="39"/>
      <c r="KM112" s="39"/>
      <c r="KN112" s="39"/>
      <c r="KO112" s="39"/>
      <c r="KP112" s="39"/>
      <c r="KQ112" s="39"/>
      <c r="KR112" s="39"/>
      <c r="KS112" s="39"/>
      <c r="KT112" s="39"/>
      <c r="KU112" s="39"/>
      <c r="KX112" s="32"/>
      <c r="KY112" s="35"/>
      <c r="KZ112" s="39"/>
      <c r="LA112" s="39"/>
      <c r="LB112" s="39"/>
      <c r="LC112" s="39"/>
      <c r="LD112" s="39"/>
      <c r="LE112" s="39"/>
      <c r="LF112" s="39"/>
      <c r="LG112" s="39"/>
      <c r="LH112" s="39"/>
      <c r="LI112" s="39"/>
      <c r="LJ112" s="39"/>
      <c r="LN112" s="32"/>
      <c r="LO112" s="35"/>
      <c r="LP112" s="39"/>
      <c r="LQ112" s="39"/>
      <c r="LR112" s="39"/>
      <c r="LS112" s="39"/>
      <c r="LT112" s="39"/>
      <c r="LU112" s="39"/>
      <c r="LV112" s="39"/>
      <c r="LW112" s="39"/>
      <c r="LX112" s="39"/>
      <c r="LY112" s="39"/>
      <c r="LZ112" s="39"/>
      <c r="MC112" s="32"/>
      <c r="MD112" s="35"/>
      <c r="ME112" s="39"/>
      <c r="MF112" s="39"/>
      <c r="MG112" s="39"/>
      <c r="MH112" s="39"/>
      <c r="MI112" s="39"/>
      <c r="MJ112" s="39"/>
      <c r="MK112" s="39"/>
      <c r="ML112" s="39"/>
      <c r="MM112" s="39"/>
      <c r="MN112" s="39"/>
      <c r="MO112" s="39"/>
      <c r="MS112" s="32"/>
      <c r="MT112" s="35"/>
      <c r="MU112" s="39"/>
      <c r="MV112" s="39"/>
      <c r="MW112" s="39"/>
      <c r="MX112" s="39"/>
      <c r="MY112" s="39"/>
      <c r="MZ112" s="39"/>
      <c r="NA112" s="39"/>
      <c r="NB112" s="39"/>
      <c r="NC112" s="39"/>
      <c r="ND112" s="39"/>
      <c r="NE112" s="39"/>
      <c r="NI112" s="32"/>
      <c r="NJ112" s="35"/>
      <c r="NK112" s="39"/>
      <c r="NL112" s="39"/>
      <c r="NM112" s="39"/>
      <c r="NN112" s="39"/>
      <c r="NO112" s="39"/>
      <c r="NP112" s="39"/>
      <c r="NQ112" s="39"/>
      <c r="NR112" s="39"/>
      <c r="NS112" s="39"/>
      <c r="NT112" s="39"/>
      <c r="NU112" s="39"/>
      <c r="NY112" s="32"/>
      <c r="NZ112" s="35"/>
      <c r="OA112" s="39"/>
      <c r="OB112" s="39"/>
      <c r="OC112" s="39"/>
      <c r="OD112" s="39"/>
      <c r="OE112" s="39"/>
      <c r="OF112" s="39"/>
      <c r="OG112" s="39"/>
      <c r="OH112" s="39"/>
      <c r="OI112" s="39"/>
      <c r="OJ112" s="39"/>
      <c r="OK112" s="39"/>
      <c r="ON112" s="32"/>
      <c r="OO112" s="35"/>
      <c r="OP112" s="39"/>
      <c r="OQ112" s="39"/>
      <c r="OR112" s="39"/>
      <c r="OS112" s="39"/>
      <c r="OT112" s="39"/>
      <c r="OU112" s="39"/>
      <c r="OV112" s="39"/>
      <c r="OW112" s="39"/>
      <c r="OX112" s="39"/>
      <c r="OY112" s="39"/>
      <c r="OZ112" s="39"/>
      <c r="PE112" s="32"/>
      <c r="PF112" s="35"/>
      <c r="PG112" s="39"/>
      <c r="PH112" s="39"/>
      <c r="PI112" s="39"/>
      <c r="PJ112" s="39"/>
      <c r="PK112" s="39"/>
      <c r="PL112" s="39"/>
      <c r="PM112" s="39"/>
      <c r="PN112" s="39"/>
      <c r="PO112" s="39"/>
      <c r="PP112" s="39"/>
      <c r="PQ112" s="39"/>
      <c r="PT112" s="32"/>
      <c r="PU112" s="35"/>
      <c r="PV112" s="39"/>
      <c r="PW112" s="39"/>
      <c r="PX112" s="39"/>
      <c r="PY112" s="39"/>
      <c r="PZ112" s="39"/>
      <c r="QA112" s="39"/>
      <c r="QB112" s="39"/>
      <c r="QC112" s="39"/>
      <c r="QD112" s="39"/>
      <c r="QE112" s="39"/>
      <c r="QF112" s="39"/>
      <c r="QI112" s="32"/>
      <c r="QJ112" s="35"/>
      <c r="QK112" s="39"/>
      <c r="QL112" s="39"/>
      <c r="QM112" s="39"/>
      <c r="QN112" s="39"/>
      <c r="QO112" s="39"/>
      <c r="QP112" s="39"/>
      <c r="QQ112" s="39"/>
      <c r="QR112" s="39"/>
      <c r="QS112" s="39"/>
      <c r="QT112" s="39"/>
      <c r="QU112" s="39"/>
      <c r="QX112" s="32"/>
      <c r="QY112" s="35"/>
      <c r="QZ112" s="39"/>
      <c r="RA112" s="39"/>
      <c r="RB112" s="39"/>
      <c r="RC112" s="39"/>
      <c r="RD112" s="39"/>
      <c r="RE112" s="39"/>
      <c r="RF112" s="39"/>
      <c r="RG112" s="39"/>
      <c r="RH112" s="39"/>
      <c r="RI112" s="39"/>
      <c r="RJ112" s="39"/>
      <c r="RM112" s="32"/>
      <c r="RN112" s="35"/>
      <c r="RO112" s="39"/>
      <c r="RP112" s="39"/>
      <c r="RQ112" s="39"/>
      <c r="RR112" s="39"/>
      <c r="RS112" s="39"/>
      <c r="RT112" s="39"/>
      <c r="RU112" s="39"/>
      <c r="RV112" s="39"/>
      <c r="RW112" s="39"/>
      <c r="RX112" s="39"/>
      <c r="RY112" s="39"/>
      <c r="SB112" s="32"/>
      <c r="SC112" s="35"/>
      <c r="SD112" s="39"/>
      <c r="SE112" s="39"/>
      <c r="SF112" s="39"/>
      <c r="SG112" s="39"/>
      <c r="SH112" s="39"/>
      <c r="SI112" s="39"/>
      <c r="SJ112" s="39"/>
      <c r="SK112" s="39"/>
      <c r="SL112" s="39"/>
      <c r="SM112" s="39"/>
      <c r="SN112" s="39"/>
      <c r="SQ112" s="32"/>
      <c r="SR112" s="35"/>
      <c r="SS112" s="39"/>
      <c r="ST112" s="39"/>
      <c r="SU112" s="39"/>
      <c r="SV112" s="39"/>
      <c r="SW112" s="39"/>
      <c r="SX112" s="39"/>
      <c r="SY112" s="39"/>
      <c r="SZ112" s="39"/>
      <c r="TA112" s="39"/>
      <c r="TB112" s="39"/>
      <c r="TC112" s="39"/>
      <c r="TH112" s="32"/>
      <c r="TI112" s="35"/>
      <c r="TJ112" s="39"/>
      <c r="TK112" s="39"/>
      <c r="TL112" s="39"/>
      <c r="TM112" s="39"/>
      <c r="TN112" s="39"/>
      <c r="TO112" s="39"/>
      <c r="TP112" s="39"/>
      <c r="TQ112" s="39"/>
      <c r="TR112" s="39"/>
      <c r="TS112" s="39"/>
      <c r="TT112" s="39"/>
      <c r="TW112" s="32"/>
      <c r="TX112" s="35"/>
      <c r="TY112" s="39"/>
      <c r="TZ112" s="39"/>
      <c r="UA112" s="39"/>
      <c r="UB112" s="39"/>
      <c r="UC112" s="39"/>
      <c r="UD112" s="39"/>
      <c r="UE112" s="39"/>
      <c r="UF112" s="39"/>
      <c r="UG112" s="39"/>
      <c r="UH112" s="39"/>
      <c r="UI112" s="39"/>
    </row>
    <row r="113" spans="18:555" x14ac:dyDescent="0.25">
      <c r="R113" s="25" t="s">
        <v>26</v>
      </c>
      <c r="S113" s="38">
        <f>AE110/$B$17</f>
        <v>383.97286432160809</v>
      </c>
      <c r="T113" s="35"/>
      <c r="U113" s="35"/>
      <c r="V113" s="35"/>
      <c r="W113" s="35"/>
      <c r="X113" s="35"/>
      <c r="Y113" s="26"/>
      <c r="Z113" s="35"/>
      <c r="AA113" s="36"/>
      <c r="AB113" s="35"/>
      <c r="AC113" s="35"/>
      <c r="AD113" s="35"/>
      <c r="AH113" s="25" t="s">
        <v>26</v>
      </c>
      <c r="AI113" s="38" t="e">
        <f>AU110/$D$17</f>
        <v>#DIV/0!</v>
      </c>
      <c r="AJ113" s="35"/>
      <c r="AK113" s="35"/>
      <c r="AL113" s="35"/>
      <c r="AM113" s="35"/>
      <c r="AN113" s="35"/>
      <c r="AO113" s="26"/>
      <c r="AP113" s="35"/>
      <c r="AQ113" s="36"/>
      <c r="AR113" s="35"/>
      <c r="AS113" s="35"/>
      <c r="AT113" s="35"/>
      <c r="AX113" s="25" t="s">
        <v>26</v>
      </c>
      <c r="AY113" s="38">
        <f>BK110/$B$17</f>
        <v>0</v>
      </c>
      <c r="AZ113" s="35"/>
      <c r="BA113" s="35"/>
      <c r="BB113" s="35"/>
      <c r="BC113" s="35"/>
      <c r="BD113" s="35"/>
      <c r="BE113" s="26"/>
      <c r="BF113" s="35"/>
      <c r="BG113" s="36"/>
      <c r="BH113" s="35"/>
      <c r="BI113" s="35"/>
      <c r="BJ113" s="35"/>
      <c r="BN113" s="25" t="s">
        <v>26</v>
      </c>
      <c r="BO113" s="38">
        <f>CA110/$B$17</f>
        <v>0</v>
      </c>
      <c r="BP113" s="35"/>
      <c r="BQ113" s="35"/>
      <c r="BR113" s="35"/>
      <c r="BS113" s="35"/>
      <c r="BT113" s="35"/>
      <c r="BU113" s="26"/>
      <c r="BV113" s="35"/>
      <c r="BW113" s="36"/>
      <c r="BX113" s="35"/>
      <c r="BY113" s="35"/>
      <c r="BZ113" s="35"/>
      <c r="CC113" s="25" t="s">
        <v>26</v>
      </c>
      <c r="CD113" s="38">
        <f>CP110/$B$17</f>
        <v>0</v>
      </c>
      <c r="CE113" s="35"/>
      <c r="CF113" s="35"/>
      <c r="CG113" s="35"/>
      <c r="CH113" s="35"/>
      <c r="CI113" s="35"/>
      <c r="CJ113" s="26"/>
      <c r="CK113" s="35"/>
      <c r="CL113" s="36"/>
      <c r="CM113" s="35"/>
      <c r="CN113" s="35"/>
      <c r="CO113" s="35"/>
      <c r="CR113" s="25" t="s">
        <v>26</v>
      </c>
      <c r="CS113" s="38">
        <f>DE110/$B$17</f>
        <v>775.31155778894481</v>
      </c>
      <c r="CT113" s="35"/>
      <c r="CU113" s="35"/>
      <c r="CV113" s="35"/>
      <c r="CW113" s="35"/>
      <c r="CX113" s="35"/>
      <c r="CY113" s="26"/>
      <c r="CZ113" s="35"/>
      <c r="DA113" s="36"/>
      <c r="DB113" s="35"/>
      <c r="DC113" s="35"/>
      <c r="DD113" s="35"/>
      <c r="DG113" s="25" t="s">
        <v>26</v>
      </c>
      <c r="DH113" s="38">
        <f>DT110/$B$17</f>
        <v>333.65728643216079</v>
      </c>
      <c r="DI113" s="35"/>
      <c r="DJ113" s="35"/>
      <c r="DK113" s="35"/>
      <c r="DL113" s="35"/>
      <c r="DM113" s="35"/>
      <c r="DN113" s="26"/>
      <c r="DO113" s="35"/>
      <c r="DP113" s="36"/>
      <c r="DQ113" s="35"/>
      <c r="DR113" s="35"/>
      <c r="DS113" s="35"/>
      <c r="DV113" s="25" t="s">
        <v>26</v>
      </c>
      <c r="DW113" s="38">
        <f>EI110/$B$17</f>
        <v>383.50854271356781</v>
      </c>
      <c r="DX113" s="35"/>
      <c r="DY113" s="35"/>
      <c r="DZ113" s="35"/>
      <c r="EA113" s="35"/>
      <c r="EB113" s="35"/>
      <c r="EC113" s="26"/>
      <c r="ED113" s="35"/>
      <c r="EE113" s="36"/>
      <c r="EF113" s="35"/>
      <c r="EG113" s="35"/>
      <c r="EH113" s="35"/>
      <c r="EK113" s="25" t="s">
        <v>26</v>
      </c>
      <c r="EL113" s="38">
        <f>EX110/$B$17</f>
        <v>398.66231155778894</v>
      </c>
      <c r="EM113" s="35"/>
      <c r="EN113" s="35"/>
      <c r="EO113" s="35"/>
      <c r="EP113" s="35"/>
      <c r="EQ113" s="35"/>
      <c r="ER113" s="26"/>
      <c r="ES113" s="35"/>
      <c r="ET113" s="36"/>
      <c r="EU113" s="35"/>
      <c r="EV113" s="35"/>
      <c r="EW113" s="35"/>
      <c r="EZ113" s="25" t="s">
        <v>26</v>
      </c>
      <c r="FA113" s="38">
        <f>FM110/$B$17</f>
        <v>88.812060301507543</v>
      </c>
      <c r="FB113" s="35"/>
      <c r="FC113" s="35"/>
      <c r="FD113" s="35"/>
      <c r="FE113" s="35"/>
      <c r="FF113" s="35"/>
      <c r="FG113" s="26"/>
      <c r="FH113" s="35"/>
      <c r="FI113" s="36"/>
      <c r="FJ113" s="35"/>
      <c r="FK113" s="35"/>
      <c r="FL113" s="35"/>
      <c r="FO113" s="25" t="s">
        <v>26</v>
      </c>
      <c r="FP113" s="38">
        <f>GB110/$B$17</f>
        <v>0</v>
      </c>
      <c r="FQ113" s="35"/>
      <c r="FR113" s="35"/>
      <c r="FS113" s="35"/>
      <c r="FT113" s="35"/>
      <c r="FU113" s="35"/>
      <c r="FV113" s="26"/>
      <c r="FW113" s="35"/>
      <c r="FX113" s="36"/>
      <c r="FY113" s="35"/>
      <c r="FZ113" s="35"/>
      <c r="GA113" s="35"/>
      <c r="GD113" s="25" t="s">
        <v>26</v>
      </c>
      <c r="GE113" s="38">
        <f>GQ110/$B$17</f>
        <v>1204.6402010050251</v>
      </c>
      <c r="GF113" s="35"/>
      <c r="GG113" s="35"/>
      <c r="GH113" s="35"/>
      <c r="GI113" s="35"/>
      <c r="GJ113" s="35"/>
      <c r="GK113" s="26"/>
      <c r="GL113" s="35"/>
      <c r="GM113" s="36"/>
      <c r="GN113" s="35"/>
      <c r="GO113" s="35"/>
      <c r="GP113" s="35"/>
      <c r="GT113" s="25" t="s">
        <v>26</v>
      </c>
      <c r="GU113" s="38">
        <f>HG110/$B$17</f>
        <v>1979.9517587939697</v>
      </c>
      <c r="GV113" s="35"/>
      <c r="GW113" s="35"/>
      <c r="GX113" s="35"/>
      <c r="GY113" s="35"/>
      <c r="GZ113" s="35"/>
      <c r="HA113" s="26"/>
      <c r="HB113" s="35"/>
      <c r="HC113" s="36"/>
      <c r="HD113" s="35"/>
      <c r="HE113" s="35"/>
      <c r="HF113" s="35"/>
      <c r="HI113" s="25" t="s">
        <v>26</v>
      </c>
      <c r="HJ113" s="38">
        <f>HV110/$B$17</f>
        <v>366.53969849246238</v>
      </c>
      <c r="HK113" s="35"/>
      <c r="HL113" s="35"/>
      <c r="HM113" s="35"/>
      <c r="HN113" s="35"/>
      <c r="HO113" s="35"/>
      <c r="HP113" s="26"/>
      <c r="HQ113" s="35"/>
      <c r="HR113" s="36"/>
      <c r="HS113" s="35"/>
      <c r="HT113" s="35"/>
      <c r="HU113" s="35"/>
      <c r="HY113" s="25" t="s">
        <v>26</v>
      </c>
      <c r="HZ113" s="38">
        <f>IL110/$B$17</f>
        <v>322.83015075376881</v>
      </c>
      <c r="IA113" s="35"/>
      <c r="IB113" s="35"/>
      <c r="IC113" s="35"/>
      <c r="ID113" s="35"/>
      <c r="IE113" s="35"/>
      <c r="IF113" s="26"/>
      <c r="IG113" s="35"/>
      <c r="IH113" s="36"/>
      <c r="II113" s="35"/>
      <c r="IJ113" s="35"/>
      <c r="IK113" s="35"/>
      <c r="IO113" s="25" t="s">
        <v>26</v>
      </c>
      <c r="IP113" s="38">
        <f>JB110/$B$17</f>
        <v>308.90050251256287</v>
      </c>
      <c r="IQ113" s="35"/>
      <c r="IR113" s="35"/>
      <c r="IS113" s="35"/>
      <c r="IT113" s="35"/>
      <c r="IU113" s="35"/>
      <c r="IV113" s="26"/>
      <c r="IW113" s="35"/>
      <c r="IX113" s="36"/>
      <c r="IY113" s="35"/>
      <c r="IZ113" s="35"/>
      <c r="JA113" s="35"/>
      <c r="JE113" s="25" t="s">
        <v>26</v>
      </c>
      <c r="JF113" s="38">
        <f>JR110/$B$17</f>
        <v>323.04120603015076</v>
      </c>
      <c r="JG113" s="35"/>
      <c r="JH113" s="35"/>
      <c r="JI113" s="35"/>
      <c r="JJ113" s="35"/>
      <c r="JK113" s="35"/>
      <c r="JL113" s="26"/>
      <c r="JM113" s="35"/>
      <c r="JN113" s="36"/>
      <c r="JO113" s="35"/>
      <c r="JP113" s="35"/>
      <c r="JQ113" s="35"/>
      <c r="JT113" s="25" t="s">
        <v>26</v>
      </c>
      <c r="JU113" s="38">
        <f>KG110/$B$17</f>
        <v>243.05125628140703</v>
      </c>
      <c r="JV113" s="35"/>
      <c r="JW113" s="35"/>
      <c r="JX113" s="35"/>
      <c r="JY113" s="35"/>
      <c r="JZ113" s="35"/>
      <c r="KA113" s="26"/>
      <c r="KB113" s="35"/>
      <c r="KC113" s="36"/>
      <c r="KD113" s="35"/>
      <c r="KE113" s="35"/>
      <c r="KF113" s="35"/>
      <c r="KI113" s="25" t="s">
        <v>26</v>
      </c>
      <c r="KJ113" s="38">
        <f>KV110/$B$17</f>
        <v>0</v>
      </c>
      <c r="KK113" s="35"/>
      <c r="KL113" s="35"/>
      <c r="KM113" s="35"/>
      <c r="KN113" s="35"/>
      <c r="KO113" s="35"/>
      <c r="KP113" s="26"/>
      <c r="KQ113" s="35"/>
      <c r="KR113" s="36"/>
      <c r="KS113" s="35"/>
      <c r="KT113" s="35"/>
      <c r="KU113" s="35"/>
      <c r="KX113" s="25" t="s">
        <v>26</v>
      </c>
      <c r="KY113" s="38">
        <f>LK110/$B$17</f>
        <v>1564.362814070352</v>
      </c>
      <c r="KZ113" s="35"/>
      <c r="LA113" s="35"/>
      <c r="LB113" s="35"/>
      <c r="LC113" s="35"/>
      <c r="LD113" s="35"/>
      <c r="LE113" s="26"/>
      <c r="LF113" s="35"/>
      <c r="LG113" s="36"/>
      <c r="LH113" s="35"/>
      <c r="LI113" s="35"/>
      <c r="LJ113" s="35"/>
      <c r="LN113" s="25" t="s">
        <v>26</v>
      </c>
      <c r="LO113" s="38">
        <f>MA110/$B$17</f>
        <v>3544.3145728643217</v>
      </c>
      <c r="LP113" s="35"/>
      <c r="LQ113" s="35"/>
      <c r="LR113" s="35"/>
      <c r="LS113" s="35"/>
      <c r="LT113" s="35"/>
      <c r="LU113" s="26"/>
      <c r="LV113" s="35"/>
      <c r="LW113" s="36"/>
      <c r="LX113" s="35"/>
      <c r="LY113" s="35"/>
      <c r="LZ113" s="35"/>
      <c r="MC113" s="25" t="s">
        <v>26</v>
      </c>
      <c r="MD113" s="38">
        <f>MP110/$B$17</f>
        <v>278.74070351758792</v>
      </c>
      <c r="ME113" s="35"/>
      <c r="MF113" s="35"/>
      <c r="MG113" s="35"/>
      <c r="MH113" s="35"/>
      <c r="MI113" s="35"/>
      <c r="MJ113" s="26"/>
      <c r="MK113" s="35"/>
      <c r="ML113" s="36"/>
      <c r="MM113" s="35"/>
      <c r="MN113" s="35"/>
      <c r="MO113" s="35"/>
      <c r="MS113" s="25" t="s">
        <v>26</v>
      </c>
      <c r="MT113" s="38">
        <f>NF110/$B$17</f>
        <v>202.76080402010052</v>
      </c>
      <c r="MU113" s="35"/>
      <c r="MV113" s="35"/>
      <c r="MW113" s="35"/>
      <c r="MX113" s="35"/>
      <c r="MY113" s="35"/>
      <c r="MZ113" s="26"/>
      <c r="NA113" s="35"/>
      <c r="NB113" s="36"/>
      <c r="NC113" s="35"/>
      <c r="ND113" s="35"/>
      <c r="NE113" s="35"/>
      <c r="NI113" s="25" t="s">
        <v>26</v>
      </c>
      <c r="NJ113" s="38">
        <f>NV110/$B$17</f>
        <v>259.89346733668344</v>
      </c>
      <c r="NK113" s="35"/>
      <c r="NL113" s="35"/>
      <c r="NM113" s="35"/>
      <c r="NN113" s="35"/>
      <c r="NO113" s="35"/>
      <c r="NP113" s="26"/>
      <c r="NQ113" s="35"/>
      <c r="NR113" s="36"/>
      <c r="NS113" s="35"/>
      <c r="NT113" s="35"/>
      <c r="NU113" s="35"/>
      <c r="NY113" s="25" t="s">
        <v>26</v>
      </c>
      <c r="NZ113" s="38">
        <f>OL110/$B$17</f>
        <v>281.99095477386936</v>
      </c>
      <c r="OA113" s="35"/>
      <c r="OB113" s="35"/>
      <c r="OC113" s="35"/>
      <c r="OD113" s="35"/>
      <c r="OE113" s="35"/>
      <c r="OF113" s="26"/>
      <c r="OG113" s="35"/>
      <c r="OH113" s="36"/>
      <c r="OI113" s="35"/>
      <c r="OJ113" s="35"/>
      <c r="OK113" s="35"/>
      <c r="ON113" s="25" t="s">
        <v>26</v>
      </c>
      <c r="OO113" s="38">
        <f>PA110/$B$17</f>
        <v>262.40502512562819</v>
      </c>
      <c r="OP113" s="35"/>
      <c r="OQ113" s="35"/>
      <c r="OR113" s="35"/>
      <c r="OS113" s="35"/>
      <c r="OT113" s="35"/>
      <c r="OU113" s="26"/>
      <c r="OV113" s="35"/>
      <c r="OW113" s="36"/>
      <c r="OX113" s="35"/>
      <c r="OY113" s="35"/>
      <c r="OZ113" s="35"/>
      <c r="PE113" s="25" t="s">
        <v>26</v>
      </c>
      <c r="PF113" s="38">
        <f>PR110/$B$17</f>
        <v>1285.7909547738695</v>
      </c>
      <c r="PG113" s="35"/>
      <c r="PH113" s="35"/>
      <c r="PI113" s="35"/>
      <c r="PJ113" s="35"/>
      <c r="PK113" s="35"/>
      <c r="PL113" s="26"/>
      <c r="PM113" s="35"/>
      <c r="PN113" s="36"/>
      <c r="PO113" s="35"/>
      <c r="PP113" s="35"/>
      <c r="PQ113" s="35"/>
      <c r="PT113" s="25" t="s">
        <v>26</v>
      </c>
      <c r="PU113" s="38">
        <f>QG110/$B$17</f>
        <v>4830.1055276381912</v>
      </c>
      <c r="PV113" s="35"/>
      <c r="PW113" s="35"/>
      <c r="PX113" s="35"/>
      <c r="PY113" s="35"/>
      <c r="PZ113" s="35"/>
      <c r="QA113" s="26"/>
      <c r="QB113" s="35"/>
      <c r="QC113" s="36"/>
      <c r="QD113" s="35"/>
      <c r="QE113" s="35"/>
      <c r="QF113" s="35"/>
      <c r="QI113" s="25" t="s">
        <v>26</v>
      </c>
      <c r="QJ113" s="38">
        <f>QV110/$B$17</f>
        <v>306.45226130653265</v>
      </c>
      <c r="QK113" s="35"/>
      <c r="QL113" s="35"/>
      <c r="QM113" s="35"/>
      <c r="QN113" s="35"/>
      <c r="QO113" s="35"/>
      <c r="QP113" s="26"/>
      <c r="QQ113" s="35"/>
      <c r="QR113" s="36"/>
      <c r="QS113" s="35"/>
      <c r="QT113" s="35"/>
      <c r="QU113" s="35"/>
      <c r="QX113" s="25" t="s">
        <v>26</v>
      </c>
      <c r="QY113" s="38">
        <f>RK110/$B$17</f>
        <v>314.68341708542721</v>
      </c>
      <c r="QZ113" s="35"/>
      <c r="RA113" s="35"/>
      <c r="RB113" s="35"/>
      <c r="RC113" s="35"/>
      <c r="RD113" s="35"/>
      <c r="RE113" s="26"/>
      <c r="RF113" s="35"/>
      <c r="RG113" s="36"/>
      <c r="RH113" s="35"/>
      <c r="RI113" s="35"/>
      <c r="RJ113" s="35"/>
      <c r="RM113" s="25" t="s">
        <v>26</v>
      </c>
      <c r="RN113" s="38">
        <f>RZ110/$B$17</f>
        <v>317.87035175879396</v>
      </c>
      <c r="RO113" s="35"/>
      <c r="RP113" s="35"/>
      <c r="RQ113" s="35"/>
      <c r="RR113" s="35"/>
      <c r="RS113" s="35"/>
      <c r="RT113" s="26"/>
      <c r="RU113" s="35"/>
      <c r="RV113" s="36"/>
      <c r="RW113" s="35"/>
      <c r="RX113" s="35"/>
      <c r="RY113" s="35"/>
      <c r="SB113" s="25" t="s">
        <v>26</v>
      </c>
      <c r="SC113" s="38">
        <f>SO110/$B$17</f>
        <v>336.02110552763816</v>
      </c>
      <c r="SD113" s="35"/>
      <c r="SE113" s="35"/>
      <c r="SF113" s="35"/>
      <c r="SG113" s="35"/>
      <c r="SH113" s="35"/>
      <c r="SI113" s="26"/>
      <c r="SJ113" s="35"/>
      <c r="SK113" s="36"/>
      <c r="SL113" s="35"/>
      <c r="SM113" s="35"/>
      <c r="SN113" s="35"/>
      <c r="SQ113" s="25" t="s">
        <v>26</v>
      </c>
      <c r="SR113" s="38">
        <f>TD110/$B$17</f>
        <v>318.27135678391966</v>
      </c>
      <c r="SS113" s="35"/>
      <c r="ST113" s="35"/>
      <c r="SU113" s="35"/>
      <c r="SV113" s="35"/>
      <c r="SW113" s="35"/>
      <c r="SX113" s="26"/>
      <c r="SY113" s="35"/>
      <c r="SZ113" s="36"/>
      <c r="TA113" s="35"/>
      <c r="TB113" s="35"/>
      <c r="TC113" s="35"/>
      <c r="TH113" s="25" t="s">
        <v>26</v>
      </c>
      <c r="TI113" s="38">
        <f>TU110/$B$17</f>
        <v>1593.2984924623115</v>
      </c>
      <c r="TJ113" s="35"/>
      <c r="TK113" s="35"/>
      <c r="TL113" s="35"/>
      <c r="TM113" s="35"/>
      <c r="TN113" s="35"/>
      <c r="TO113" s="26"/>
      <c r="TP113" s="35"/>
      <c r="TQ113" s="36"/>
      <c r="TR113" s="35"/>
      <c r="TS113" s="35"/>
      <c r="TT113" s="35"/>
      <c r="TW113" s="25" t="s">
        <v>26</v>
      </c>
      <c r="TX113" s="38">
        <f>UJ110/$B$17</f>
        <v>6423.4040201005037</v>
      </c>
      <c r="TY113" s="35"/>
      <c r="TZ113" s="35"/>
      <c r="UA113" s="35"/>
      <c r="UB113" s="35"/>
      <c r="UC113" s="35"/>
      <c r="UD113" s="26"/>
      <c r="UE113" s="35"/>
      <c r="UF113" s="36"/>
      <c r="UG113" s="35"/>
      <c r="UH113" s="35"/>
      <c r="UI113" s="35"/>
    </row>
    <row r="114" spans="18:555" x14ac:dyDescent="0.25">
      <c r="R114" s="25"/>
      <c r="S114" s="37">
        <f>AE111-1</f>
        <v>-5.1441342008730628E-2</v>
      </c>
      <c r="T114" s="35"/>
      <c r="U114" s="35"/>
      <c r="V114" s="35"/>
      <c r="W114" s="35"/>
      <c r="X114" s="35"/>
      <c r="Y114" s="35"/>
      <c r="Z114" s="35"/>
      <c r="AA114" s="36"/>
      <c r="AB114" s="35"/>
      <c r="AC114" s="35"/>
      <c r="AD114" s="35"/>
      <c r="AH114" s="25"/>
      <c r="AI114" s="37">
        <f>AU111-1</f>
        <v>2.8506475547247723E-2</v>
      </c>
      <c r="AJ114" s="35"/>
      <c r="AK114" s="35"/>
      <c r="AL114" s="35"/>
      <c r="AM114" s="35"/>
      <c r="AN114" s="35"/>
      <c r="AO114" s="35"/>
      <c r="AP114" s="35"/>
      <c r="AQ114" s="36"/>
      <c r="AR114" s="35"/>
      <c r="AS114" s="35"/>
      <c r="AT114" s="35"/>
      <c r="AX114" s="25"/>
      <c r="AY114" s="37" t="e">
        <f>BK111-1</f>
        <v>#DIV/0!</v>
      </c>
      <c r="AZ114" s="35"/>
      <c r="BA114" s="35"/>
      <c r="BB114" s="35"/>
      <c r="BC114" s="35"/>
      <c r="BD114" s="35"/>
      <c r="BE114" s="35"/>
      <c r="BF114" s="35"/>
      <c r="BG114" s="36"/>
      <c r="BH114" s="35"/>
      <c r="BI114" s="35"/>
      <c r="BJ114" s="35"/>
      <c r="BN114" s="25"/>
      <c r="BO114" s="37" t="e">
        <f>CA111-1</f>
        <v>#DIV/0!</v>
      </c>
      <c r="BP114" s="35"/>
      <c r="BQ114" s="35"/>
      <c r="BR114" s="35"/>
      <c r="BS114" s="35"/>
      <c r="BT114" s="35"/>
      <c r="BU114" s="35"/>
      <c r="BV114" s="35"/>
      <c r="BW114" s="36"/>
      <c r="BX114" s="35"/>
      <c r="BY114" s="35"/>
      <c r="BZ114" s="35"/>
      <c r="CC114" s="25"/>
      <c r="CD114" s="37" t="e">
        <f>CP111-1</f>
        <v>#DIV/0!</v>
      </c>
      <c r="CE114" s="35"/>
      <c r="CF114" s="35"/>
      <c r="CG114" s="35"/>
      <c r="CH114" s="35"/>
      <c r="CI114" s="35"/>
      <c r="CJ114" s="35"/>
      <c r="CK114" s="35"/>
      <c r="CL114" s="36"/>
      <c r="CM114" s="35"/>
      <c r="CN114" s="35"/>
      <c r="CO114" s="35"/>
      <c r="CR114" s="25"/>
      <c r="CS114" s="37">
        <f>DE111-1</f>
        <v>-1.1087662054383163E-2</v>
      </c>
      <c r="CT114" s="35"/>
      <c r="CU114" s="35"/>
      <c r="CV114" s="35"/>
      <c r="CW114" s="35"/>
      <c r="CX114" s="35"/>
      <c r="CY114" s="35"/>
      <c r="CZ114" s="35"/>
      <c r="DA114" s="36"/>
      <c r="DB114" s="35"/>
      <c r="DC114" s="35"/>
      <c r="DD114" s="35"/>
      <c r="DG114" s="25"/>
      <c r="DH114" s="37">
        <f>DT111-1</f>
        <v>4.1039321970120834E-2</v>
      </c>
      <c r="DI114" s="35"/>
      <c r="DJ114" s="35"/>
      <c r="DK114" s="35"/>
      <c r="DL114" s="35"/>
      <c r="DM114" s="35"/>
      <c r="DN114" s="35"/>
      <c r="DO114" s="35"/>
      <c r="DP114" s="36"/>
      <c r="DQ114" s="35"/>
      <c r="DR114" s="35"/>
      <c r="DS114" s="35"/>
      <c r="DV114" s="25"/>
      <c r="DW114" s="37">
        <f>EI111-1</f>
        <v>-5.2382635112947051E-2</v>
      </c>
      <c r="DX114" s="35"/>
      <c r="DY114" s="35"/>
      <c r="DZ114" s="35"/>
      <c r="EA114" s="35"/>
      <c r="EB114" s="35"/>
      <c r="EC114" s="35"/>
      <c r="ED114" s="35"/>
      <c r="EE114" s="36"/>
      <c r="EF114" s="35"/>
      <c r="EG114" s="35"/>
      <c r="EH114" s="35"/>
      <c r="EK114" s="25"/>
      <c r="EL114" s="37">
        <f>EX111-1</f>
        <v>5.1570622629175666E-3</v>
      </c>
      <c r="EM114" s="35"/>
      <c r="EN114" s="35"/>
      <c r="EO114" s="35"/>
      <c r="EP114" s="35"/>
      <c r="EQ114" s="35"/>
      <c r="ER114" s="35"/>
      <c r="ES114" s="35"/>
      <c r="ET114" s="36"/>
      <c r="EU114" s="35"/>
      <c r="EV114" s="35"/>
      <c r="EW114" s="35"/>
      <c r="EZ114" s="25"/>
      <c r="FA114" s="37">
        <f>FM111-1</f>
        <v>0.21983582640426769</v>
      </c>
      <c r="FB114" s="35"/>
      <c r="FC114" s="35"/>
      <c r="FD114" s="35"/>
      <c r="FE114" s="35"/>
      <c r="FF114" s="35"/>
      <c r="FG114" s="35"/>
      <c r="FH114" s="35"/>
      <c r="FI114" s="36"/>
      <c r="FJ114" s="35"/>
      <c r="FK114" s="35"/>
      <c r="FL114" s="35"/>
      <c r="FO114" s="25"/>
      <c r="FP114" s="37" t="e">
        <f>GB111-1</f>
        <v>#DIV/0!</v>
      </c>
      <c r="FQ114" s="35"/>
      <c r="FR114" s="35"/>
      <c r="FS114" s="35"/>
      <c r="FT114" s="35"/>
      <c r="FU114" s="35"/>
      <c r="FV114" s="35"/>
      <c r="FW114" s="35"/>
      <c r="FX114" s="36"/>
      <c r="FY114" s="35"/>
      <c r="FZ114" s="35"/>
      <c r="GA114" s="35"/>
      <c r="GD114" s="25"/>
      <c r="GE114" s="37">
        <f>GQ111-1</f>
        <v>1.260449366612959E-2</v>
      </c>
      <c r="GF114" s="35"/>
      <c r="GG114" s="35"/>
      <c r="GH114" s="35"/>
      <c r="GI114" s="35"/>
      <c r="GJ114" s="35"/>
      <c r="GK114" s="35"/>
      <c r="GL114" s="35"/>
      <c r="GM114" s="36"/>
      <c r="GN114" s="35"/>
      <c r="GO114" s="35"/>
      <c r="GP114" s="35"/>
      <c r="GT114" s="25"/>
      <c r="GU114" s="37">
        <f>HG111-1</f>
        <v>3.3270948217065666E-3</v>
      </c>
      <c r="GV114" s="35"/>
      <c r="GW114" s="35"/>
      <c r="GX114" s="35"/>
      <c r="GY114" s="35"/>
      <c r="GZ114" s="35"/>
      <c r="HA114" s="35"/>
      <c r="HB114" s="35"/>
      <c r="HC114" s="36"/>
      <c r="HD114" s="35"/>
      <c r="HE114" s="35"/>
      <c r="HF114" s="35"/>
      <c r="HI114" s="25"/>
      <c r="HJ114" s="37">
        <f>HV111-1</f>
        <v>6.2302138323471867E-2</v>
      </c>
      <c r="HK114" s="35"/>
      <c r="HL114" s="35"/>
      <c r="HM114" s="35"/>
      <c r="HN114" s="35"/>
      <c r="HO114" s="35"/>
      <c r="HP114" s="35"/>
      <c r="HQ114" s="35"/>
      <c r="HR114" s="36"/>
      <c r="HS114" s="35"/>
      <c r="HT114" s="35"/>
      <c r="HU114" s="35"/>
      <c r="HY114" s="25"/>
      <c r="HZ114" s="37">
        <f>IL111-1</f>
        <v>-0.1339067259557909</v>
      </c>
      <c r="IA114" s="35"/>
      <c r="IB114" s="35"/>
      <c r="IC114" s="35"/>
      <c r="ID114" s="35"/>
      <c r="IE114" s="35"/>
      <c r="IF114" s="35"/>
      <c r="IG114" s="35"/>
      <c r="IH114" s="36"/>
      <c r="II114" s="35"/>
      <c r="IJ114" s="35"/>
      <c r="IK114" s="35"/>
      <c r="IO114" s="25"/>
      <c r="IP114" s="37">
        <f>JB111-1</f>
        <v>0.11276650253727305</v>
      </c>
      <c r="IQ114" s="35"/>
      <c r="IR114" s="35"/>
      <c r="IS114" s="35"/>
      <c r="IT114" s="35"/>
      <c r="IU114" s="35"/>
      <c r="IV114" s="35"/>
      <c r="IW114" s="35"/>
      <c r="IX114" s="36"/>
      <c r="IY114" s="35"/>
      <c r="IZ114" s="35"/>
      <c r="JA114" s="35"/>
      <c r="JE114" s="25"/>
      <c r="JF114" s="37">
        <f>JR111-1</f>
        <v>3.9793850145672938E-2</v>
      </c>
      <c r="JG114" s="35"/>
      <c r="JH114" s="35"/>
      <c r="JI114" s="35"/>
      <c r="JJ114" s="35"/>
      <c r="JK114" s="35"/>
      <c r="JL114" s="35"/>
      <c r="JM114" s="35"/>
      <c r="JN114" s="36"/>
      <c r="JO114" s="35"/>
      <c r="JP114" s="35"/>
      <c r="JQ114" s="35"/>
      <c r="JT114" s="25"/>
      <c r="JU114" s="37">
        <f>KG111-1</f>
        <v>-0.17276967814806465</v>
      </c>
      <c r="JV114" s="35"/>
      <c r="JW114" s="35"/>
      <c r="JX114" s="35"/>
      <c r="JY114" s="35"/>
      <c r="JZ114" s="35"/>
      <c r="KA114" s="35"/>
      <c r="KB114" s="35"/>
      <c r="KC114" s="36"/>
      <c r="KD114" s="35"/>
      <c r="KE114" s="35"/>
      <c r="KF114" s="35"/>
      <c r="KI114" s="25"/>
      <c r="KJ114" s="37" t="e">
        <f>KV111-1</f>
        <v>#DIV/0!</v>
      </c>
      <c r="KK114" s="35"/>
      <c r="KL114" s="35"/>
      <c r="KM114" s="35"/>
      <c r="KN114" s="35"/>
      <c r="KO114" s="35"/>
      <c r="KP114" s="35"/>
      <c r="KQ114" s="35"/>
      <c r="KR114" s="36"/>
      <c r="KS114" s="35"/>
      <c r="KT114" s="35"/>
      <c r="KU114" s="35"/>
      <c r="KX114" s="25"/>
      <c r="KY114" s="37">
        <f>LK111-1</f>
        <v>-9.3943208543321166E-3</v>
      </c>
      <c r="KZ114" s="35"/>
      <c r="LA114" s="35"/>
      <c r="LB114" s="35"/>
      <c r="LC114" s="35"/>
      <c r="LD114" s="35"/>
      <c r="LE114" s="35"/>
      <c r="LF114" s="35"/>
      <c r="LG114" s="36"/>
      <c r="LH114" s="35"/>
      <c r="LI114" s="35"/>
      <c r="LJ114" s="35"/>
      <c r="LN114" s="25"/>
      <c r="LO114" s="37">
        <f>MA111-1</f>
        <v>-2.2877876095229732E-3</v>
      </c>
      <c r="LP114" s="35"/>
      <c r="LQ114" s="35"/>
      <c r="LR114" s="35"/>
      <c r="LS114" s="35"/>
      <c r="LT114" s="35"/>
      <c r="LU114" s="35"/>
      <c r="LV114" s="35"/>
      <c r="LW114" s="36"/>
      <c r="LX114" s="35"/>
      <c r="LY114" s="35"/>
      <c r="LZ114" s="35"/>
      <c r="MC114" s="25"/>
      <c r="MD114" s="37">
        <f>MP111-1</f>
        <v>-0.26975321875318081</v>
      </c>
      <c r="ME114" s="35"/>
      <c r="MF114" s="35"/>
      <c r="MG114" s="35"/>
      <c r="MH114" s="35"/>
      <c r="MI114" s="35"/>
      <c r="MJ114" s="35"/>
      <c r="MK114" s="35"/>
      <c r="ML114" s="36"/>
      <c r="MM114" s="35"/>
      <c r="MN114" s="35"/>
      <c r="MO114" s="35"/>
      <c r="MS114" s="25"/>
      <c r="MT114" s="37">
        <f>NF111-1</f>
        <v>-0.27572047015473689</v>
      </c>
      <c r="MU114" s="35"/>
      <c r="MV114" s="35"/>
      <c r="MW114" s="35"/>
      <c r="MX114" s="35"/>
      <c r="MY114" s="35"/>
      <c r="MZ114" s="35"/>
      <c r="NA114" s="35"/>
      <c r="NB114" s="36"/>
      <c r="NC114" s="35"/>
      <c r="ND114" s="35"/>
      <c r="NE114" s="35"/>
      <c r="NI114" s="25"/>
      <c r="NJ114" s="37">
        <f>NV111-1</f>
        <v>-0.26002809051432563</v>
      </c>
      <c r="NK114" s="35"/>
      <c r="NL114" s="35"/>
      <c r="NM114" s="35"/>
      <c r="NN114" s="35"/>
      <c r="NO114" s="35"/>
      <c r="NP114" s="35"/>
      <c r="NQ114" s="35"/>
      <c r="NR114" s="36"/>
      <c r="NS114" s="35"/>
      <c r="NT114" s="35"/>
      <c r="NU114" s="35"/>
      <c r="NY114" s="25"/>
      <c r="NZ114" s="37">
        <f>OL111-1</f>
        <v>-1.60613917056176E-2</v>
      </c>
      <c r="OA114" s="35"/>
      <c r="OB114" s="35"/>
      <c r="OC114" s="35"/>
      <c r="OD114" s="35"/>
      <c r="OE114" s="35"/>
      <c r="OF114" s="35"/>
      <c r="OG114" s="35"/>
      <c r="OH114" s="36"/>
      <c r="OI114" s="35"/>
      <c r="OJ114" s="35"/>
      <c r="OK114" s="35"/>
      <c r="ON114" s="25"/>
      <c r="OO114" s="37">
        <f>PA111-1</f>
        <v>-3.9141109165640731E-2</v>
      </c>
      <c r="OP114" s="35"/>
      <c r="OQ114" s="35"/>
      <c r="OR114" s="35"/>
      <c r="OS114" s="35"/>
      <c r="OT114" s="35"/>
      <c r="OU114" s="35"/>
      <c r="OV114" s="35"/>
      <c r="OW114" s="36"/>
      <c r="OX114" s="35"/>
      <c r="OY114" s="35"/>
      <c r="OZ114" s="35"/>
      <c r="PE114" s="25"/>
      <c r="PF114" s="37">
        <f>PR111-1</f>
        <v>-0.16602706556380931</v>
      </c>
      <c r="PG114" s="35"/>
      <c r="PH114" s="35"/>
      <c r="PI114" s="35"/>
      <c r="PJ114" s="35"/>
      <c r="PK114" s="35"/>
      <c r="PL114" s="35"/>
      <c r="PM114" s="35"/>
      <c r="PN114" s="36"/>
      <c r="PO114" s="35"/>
      <c r="PP114" s="35"/>
      <c r="PQ114" s="35"/>
      <c r="PT114" s="25"/>
      <c r="PU114" s="37">
        <f>QG111-1</f>
        <v>0.10466904115137732</v>
      </c>
      <c r="PV114" s="35"/>
      <c r="PW114" s="35"/>
      <c r="PX114" s="35"/>
      <c r="PY114" s="35"/>
      <c r="PZ114" s="35"/>
      <c r="QA114" s="35"/>
      <c r="QB114" s="35"/>
      <c r="QC114" s="36"/>
      <c r="QD114" s="35"/>
      <c r="QE114" s="35"/>
      <c r="QF114" s="35"/>
      <c r="QI114" s="25"/>
      <c r="QJ114" s="37">
        <f>QV111-1</f>
        <v>6.0649584632539222E-2</v>
      </c>
      <c r="QK114" s="35"/>
      <c r="QL114" s="35"/>
      <c r="QM114" s="35"/>
      <c r="QN114" s="35"/>
      <c r="QO114" s="35"/>
      <c r="QP114" s="35"/>
      <c r="QQ114" s="35"/>
      <c r="QR114" s="36"/>
      <c r="QS114" s="35"/>
      <c r="QT114" s="35"/>
      <c r="QU114" s="35"/>
      <c r="QX114" s="25"/>
      <c r="QY114" s="37">
        <f>RK111-1</f>
        <v>-1.9429094886781018E-2</v>
      </c>
      <c r="QZ114" s="35"/>
      <c r="RA114" s="35"/>
      <c r="RB114" s="35"/>
      <c r="RC114" s="35"/>
      <c r="RD114" s="35"/>
      <c r="RE114" s="35"/>
      <c r="RF114" s="35"/>
      <c r="RG114" s="36"/>
      <c r="RH114" s="35"/>
      <c r="RI114" s="35"/>
      <c r="RJ114" s="35"/>
      <c r="RM114" s="25"/>
      <c r="RN114" s="37">
        <f>RZ111-1</f>
        <v>-3.4051570621353444E-2</v>
      </c>
      <c r="RO114" s="35"/>
      <c r="RP114" s="35"/>
      <c r="RQ114" s="35"/>
      <c r="RR114" s="35"/>
      <c r="RS114" s="35"/>
      <c r="RT114" s="35"/>
      <c r="RU114" s="35"/>
      <c r="RV114" s="36"/>
      <c r="RW114" s="35"/>
      <c r="RX114" s="35"/>
      <c r="RY114" s="35"/>
      <c r="SB114" s="25"/>
      <c r="SC114" s="37">
        <f>SO111-1</f>
        <v>-0.15871051043464834</v>
      </c>
      <c r="SD114" s="35"/>
      <c r="SE114" s="35"/>
      <c r="SF114" s="35"/>
      <c r="SG114" s="35"/>
      <c r="SH114" s="35"/>
      <c r="SI114" s="35"/>
      <c r="SJ114" s="35"/>
      <c r="SK114" s="36"/>
      <c r="SL114" s="35"/>
      <c r="SM114" s="35"/>
      <c r="SN114" s="35"/>
      <c r="SQ114" s="25"/>
      <c r="SR114" s="37">
        <f>TD111-1</f>
        <v>-0.18726681751051799</v>
      </c>
      <c r="SS114" s="35"/>
      <c r="ST114" s="35"/>
      <c r="SU114" s="35"/>
      <c r="SV114" s="35"/>
      <c r="SW114" s="35"/>
      <c r="SX114" s="35"/>
      <c r="SY114" s="35"/>
      <c r="SZ114" s="36"/>
      <c r="TA114" s="35"/>
      <c r="TB114" s="35"/>
      <c r="TC114" s="35"/>
      <c r="TH114" s="25"/>
      <c r="TI114" s="37">
        <f>TU111-1</f>
        <v>-6.9844754221828453E-2</v>
      </c>
      <c r="TJ114" s="35"/>
      <c r="TK114" s="35"/>
      <c r="TL114" s="35"/>
      <c r="TM114" s="35"/>
      <c r="TN114" s="35"/>
      <c r="TO114" s="35"/>
      <c r="TP114" s="35"/>
      <c r="TQ114" s="36"/>
      <c r="TR114" s="35"/>
      <c r="TS114" s="35"/>
      <c r="TT114" s="35"/>
      <c r="TW114" s="25"/>
      <c r="TX114" s="37">
        <f>UJ111-1</f>
        <v>3.3224477620459325E-3</v>
      </c>
      <c r="TY114" s="35"/>
      <c r="TZ114" s="35"/>
      <c r="UA114" s="35"/>
      <c r="UB114" s="35"/>
      <c r="UC114" s="35"/>
      <c r="UD114" s="35"/>
      <c r="UE114" s="35"/>
      <c r="UF114" s="36"/>
      <c r="UG114" s="35"/>
      <c r="UH114" s="35"/>
      <c r="UI114" s="35"/>
    </row>
    <row r="115" spans="18:555" x14ac:dyDescent="0.25">
      <c r="T115" s="43">
        <f>T109/5/8</f>
        <v>1.2823446634615383</v>
      </c>
      <c r="U115" s="43"/>
      <c r="V115" s="43">
        <f>V109/5/8</f>
        <v>0.46207648809523816</v>
      </c>
      <c r="W115" s="43"/>
      <c r="X115" s="43"/>
      <c r="Y115" s="43"/>
      <c r="Z115" s="43">
        <f>Z109/5/8</f>
        <v>0.66119994047619046</v>
      </c>
      <c r="AA115" s="43"/>
      <c r="AB115" s="43">
        <f>AB109/5/8</f>
        <v>1.551652142857143</v>
      </c>
      <c r="AC115" s="43"/>
      <c r="AD115" s="43">
        <f>AD109/5/8</f>
        <v>0.35700868131868135</v>
      </c>
      <c r="AJ115" s="43">
        <f>AJ109/5/8</f>
        <v>1.677543076923077</v>
      </c>
      <c r="AK115" s="43"/>
      <c r="AL115" s="43">
        <f>AL109/5/8</f>
        <v>0.44545922619047618</v>
      </c>
      <c r="AM115" s="43"/>
      <c r="AN115" s="43"/>
      <c r="AO115" s="43"/>
      <c r="AP115" s="43">
        <f>AP109/5/8</f>
        <v>0.55393124999999999</v>
      </c>
      <c r="AQ115" s="43"/>
      <c r="AR115" s="43">
        <f>AR109/5/8</f>
        <v>1.7216574999999998</v>
      </c>
      <c r="AS115" s="43"/>
      <c r="AT115" s="43">
        <f>AT109/5/8</f>
        <v>0.36905071428571429</v>
      </c>
      <c r="AZ115" s="43">
        <f>AZ109/5/8</f>
        <v>0</v>
      </c>
      <c r="BA115" s="43"/>
      <c r="BB115" s="43">
        <f>BB109/5/8</f>
        <v>0</v>
      </c>
      <c r="BC115" s="43"/>
      <c r="BD115" s="43"/>
      <c r="BE115" s="43"/>
      <c r="BF115" s="43">
        <f>BF109/5/8</f>
        <v>0</v>
      </c>
      <c r="BG115" s="43"/>
      <c r="BH115" s="43">
        <f>BH109/5/8</f>
        <v>0</v>
      </c>
      <c r="BI115" s="43"/>
      <c r="BJ115" s="43">
        <f>BJ109/5/8</f>
        <v>0</v>
      </c>
      <c r="BP115" s="43">
        <f>BP109/5/8</f>
        <v>0</v>
      </c>
      <c r="BQ115" s="43"/>
      <c r="BR115" s="43">
        <f>BR109/5/8</f>
        <v>0</v>
      </c>
      <c r="BS115" s="43"/>
      <c r="BT115" s="43"/>
      <c r="BU115" s="43"/>
      <c r="BV115" s="43">
        <f>BV109/5/8</f>
        <v>0</v>
      </c>
      <c r="BW115" s="43"/>
      <c r="BX115" s="43">
        <f>BX109/5/8</f>
        <v>0</v>
      </c>
      <c r="BY115" s="43"/>
      <c r="BZ115" s="43">
        <f>BZ109/5/8</f>
        <v>0</v>
      </c>
      <c r="CE115" s="43">
        <f>CE109/5/8</f>
        <v>0</v>
      </c>
      <c r="CF115" s="43"/>
      <c r="CG115" s="43">
        <f>CG109/5/8</f>
        <v>0</v>
      </c>
      <c r="CH115" s="43"/>
      <c r="CI115" s="43"/>
      <c r="CJ115" s="43"/>
      <c r="CK115" s="43">
        <f>CK109/5/8</f>
        <v>0</v>
      </c>
      <c r="CL115" s="43"/>
      <c r="CM115" s="43">
        <f>CM109/5/8</f>
        <v>0</v>
      </c>
      <c r="CN115" s="43"/>
      <c r="CO115" s="43">
        <f>CO109/5/8</f>
        <v>0</v>
      </c>
      <c r="CT115" s="43">
        <f>CT109/5/8</f>
        <v>2.9598877403846156</v>
      </c>
      <c r="CU115" s="43"/>
      <c r="CV115" s="43">
        <f>CV109/5/8</f>
        <v>0.90753571428571411</v>
      </c>
      <c r="CW115" s="43"/>
      <c r="CX115" s="43"/>
      <c r="CY115" s="43"/>
      <c r="CZ115" s="43">
        <f>CZ109/5/8</f>
        <v>1.2151311904761903</v>
      </c>
      <c r="DA115" s="43"/>
      <c r="DB115" s="43">
        <f>DB109/5/8</f>
        <v>3.2733096428571429</v>
      </c>
      <c r="DC115" s="43"/>
      <c r="DD115" s="43">
        <f>DD109/5/8</f>
        <v>0.72605939560439547</v>
      </c>
      <c r="DI115" s="43">
        <f>DI109/5/8</f>
        <v>1.5969317147435897</v>
      </c>
      <c r="DJ115" s="43"/>
      <c r="DK115" s="43">
        <f>DK109/5/8</f>
        <v>0.33499428571428569</v>
      </c>
      <c r="DL115" s="43"/>
      <c r="DM115" s="43"/>
      <c r="DN115" s="43"/>
      <c r="DO115" s="43">
        <f>DO109/5/8</f>
        <v>0.52573967261904764</v>
      </c>
      <c r="DP115" s="43"/>
      <c r="DQ115" s="43">
        <f>DQ109/5/8</f>
        <v>1.4211497619047619</v>
      </c>
      <c r="DR115" s="43"/>
      <c r="DS115" s="43">
        <f>DS109/5/8</f>
        <v>0.23563222527472524</v>
      </c>
      <c r="DX115" s="43">
        <f>DX109/5/8</f>
        <v>1.1563958974358974</v>
      </c>
      <c r="DY115" s="43"/>
      <c r="DZ115" s="43">
        <f>DZ109/5/8</f>
        <v>0.27831696428571429</v>
      </c>
      <c r="EA115" s="43"/>
      <c r="EB115" s="43"/>
      <c r="EC115" s="43"/>
      <c r="ED115" s="43">
        <f>ED109/5/8</f>
        <v>0.63536235119047624</v>
      </c>
      <c r="EE115" s="43"/>
      <c r="EF115" s="43">
        <f>EF109/5/8</f>
        <v>1.8778964285714288</v>
      </c>
      <c r="EG115" s="43"/>
      <c r="EH115" s="43">
        <f>EH109/5/8</f>
        <v>0.35681714285714289</v>
      </c>
      <c r="EM115" s="43">
        <f>EM109/5/8</f>
        <v>1.5538705448717949</v>
      </c>
      <c r="EN115" s="43"/>
      <c r="EO115" s="43">
        <f>EO109/5/8</f>
        <v>0.40894874999999997</v>
      </c>
      <c r="EP115" s="43"/>
      <c r="EQ115" s="43"/>
      <c r="ER115" s="43"/>
      <c r="ES115" s="43">
        <f>ES109/5/8</f>
        <v>0.61032937499999984</v>
      </c>
      <c r="ET115" s="43"/>
      <c r="EU115" s="43">
        <f>EU109/5/8</f>
        <v>1.7388819047619044</v>
      </c>
      <c r="EV115" s="43"/>
      <c r="EW115" s="43">
        <f>EW109/5/8</f>
        <v>0.43457236263736265</v>
      </c>
      <c r="FB115" s="43">
        <f>FB109/5/8</f>
        <v>0.33736500000000003</v>
      </c>
      <c r="FC115" s="43"/>
      <c r="FD115" s="43">
        <f>FD109/5/8</f>
        <v>8.4389166666666668E-2</v>
      </c>
      <c r="FE115" s="43"/>
      <c r="FF115" s="43"/>
      <c r="FG115" s="43"/>
      <c r="FH115" s="43">
        <f>FH109/5/8</f>
        <v>0.21453571428571427</v>
      </c>
      <c r="FI115" s="43"/>
      <c r="FJ115" s="43">
        <f>FJ109/5/8</f>
        <v>0.56213809523809533</v>
      </c>
      <c r="FK115" s="43"/>
      <c r="FL115" s="43">
        <f>FL109/5/8</f>
        <v>8.4839313186813189E-2</v>
      </c>
      <c r="FQ115" s="43">
        <f>FQ109/5/8</f>
        <v>0</v>
      </c>
      <c r="FR115" s="43"/>
      <c r="FS115" s="43">
        <f>FS109/5/8</f>
        <v>0</v>
      </c>
      <c r="FT115" s="43"/>
      <c r="FU115" s="43"/>
      <c r="FV115" s="43"/>
      <c r="FW115" s="43">
        <f>FW109/5/8</f>
        <v>0</v>
      </c>
      <c r="FX115" s="43"/>
      <c r="FY115" s="43">
        <f>FY109/5/8</f>
        <v>0</v>
      </c>
      <c r="FZ115" s="43"/>
      <c r="GA115" s="43">
        <f>GA109/5/8</f>
        <v>0</v>
      </c>
      <c r="GF115" s="43">
        <f>GF109/5/8</f>
        <v>4.644563157051282</v>
      </c>
      <c r="GG115" s="43"/>
      <c r="GH115" s="43">
        <f>GH109/5/8</f>
        <v>1.1066491666666667</v>
      </c>
      <c r="GI115" s="43"/>
      <c r="GJ115" s="43"/>
      <c r="GK115" s="43"/>
      <c r="GL115" s="43">
        <f>GL109/5/8</f>
        <v>1.9859671130952381</v>
      </c>
      <c r="GM115" s="43"/>
      <c r="GN115" s="43">
        <f>GN109/5/8</f>
        <v>5.6000661904761904</v>
      </c>
      <c r="GO115" s="43"/>
      <c r="GP115" s="43">
        <f>GP109/5/8</f>
        <v>1.1118610439560439</v>
      </c>
      <c r="GV115" s="43">
        <f>GV109/5/8</f>
        <v>7.604450897435898</v>
      </c>
      <c r="GW115" s="43"/>
      <c r="GX115" s="43">
        <f>GX109/5/8</f>
        <v>2.014184880952381</v>
      </c>
      <c r="GY115" s="43"/>
      <c r="GZ115" s="43"/>
      <c r="HA115" s="43"/>
      <c r="HB115" s="43">
        <f>HB109/5/8</f>
        <v>3.2010983035714284</v>
      </c>
      <c r="HC115" s="43"/>
      <c r="HD115" s="43">
        <f>HD109/5/8</f>
        <v>8.8733758333333324</v>
      </c>
      <c r="HE115" s="43"/>
      <c r="HF115" s="43">
        <f>HF109/5/8</f>
        <v>1.8379204395604394</v>
      </c>
      <c r="HK115" s="43">
        <f>HK109/5/8</f>
        <v>1.5756380769230769</v>
      </c>
      <c r="HL115" s="43"/>
      <c r="HM115" s="43">
        <f>HM109/5/8</f>
        <v>0.48506883928571431</v>
      </c>
      <c r="HN115" s="43"/>
      <c r="HO115" s="43"/>
      <c r="HP115" s="43"/>
      <c r="HQ115" s="43">
        <f>HQ109/5/8</f>
        <v>0.60474958333333328</v>
      </c>
      <c r="HR115" s="43"/>
      <c r="HS115" s="43">
        <f>HS109/5/8</f>
        <v>1.7075066666666667</v>
      </c>
      <c r="HT115" s="43"/>
      <c r="HU115" s="43">
        <f>HU109/5/8</f>
        <v>0.23928714285714286</v>
      </c>
      <c r="IA115" s="43">
        <f>IA109/5/8</f>
        <v>0.8853557692307692</v>
      </c>
      <c r="IB115" s="43"/>
      <c r="IC115" s="43">
        <f>IC109/5/8</f>
        <v>0.20362994047619049</v>
      </c>
      <c r="ID115" s="43"/>
      <c r="IE115" s="43"/>
      <c r="IF115" s="43"/>
      <c r="IG115" s="43">
        <f>IG109/5/8</f>
        <v>0.51434687499999998</v>
      </c>
      <c r="IH115" s="43"/>
      <c r="II115" s="43">
        <f>II109/5/8</f>
        <v>1.4594609523809523</v>
      </c>
      <c r="IJ115" s="43"/>
      <c r="IK115" s="43">
        <f>IK109/5/8</f>
        <v>0.24914714285714284</v>
      </c>
      <c r="IQ115" s="43">
        <f>IQ109/5/8</f>
        <v>0.74164498397435896</v>
      </c>
      <c r="IR115" s="43"/>
      <c r="IS115" s="43">
        <f>IS109/5/8</f>
        <v>0.3712455357142857</v>
      </c>
      <c r="IT115" s="43"/>
      <c r="IU115" s="43"/>
      <c r="IV115" s="43"/>
      <c r="IW115" s="43">
        <f>IW109/5/8</f>
        <v>0.29719687499999997</v>
      </c>
      <c r="IX115" s="43"/>
      <c r="IY115" s="43">
        <f>IY109/5/8</f>
        <v>2.3178166666666664</v>
      </c>
      <c r="IZ115" s="43"/>
      <c r="JA115" s="43">
        <f>JA109/5/8</f>
        <v>0.34370857142857142</v>
      </c>
      <c r="JG115" s="43">
        <f>JG109/5/8</f>
        <v>0.92646052884615382</v>
      </c>
      <c r="JH115" s="43"/>
      <c r="JI115" s="43">
        <f>JI109/5/8</f>
        <v>0.31377744047619049</v>
      </c>
      <c r="JJ115" s="43"/>
      <c r="JK115" s="43"/>
      <c r="JL115" s="43"/>
      <c r="JM115" s="43">
        <f>JM109/5/8</f>
        <v>0.38481800595238103</v>
      </c>
      <c r="JN115" s="43"/>
      <c r="JO115" s="43">
        <f>JO109/5/8</f>
        <v>2.0339646428571427</v>
      </c>
      <c r="JP115" s="43"/>
      <c r="JQ115" s="43">
        <f>JQ109/5/8</f>
        <v>0.31975054945054948</v>
      </c>
      <c r="JV115" s="43">
        <f>JV109/5/8</f>
        <v>0.62439440705128191</v>
      </c>
      <c r="JW115" s="43"/>
      <c r="JX115" s="43">
        <f>JX109/5/8</f>
        <v>0.25111601190476185</v>
      </c>
      <c r="JY115" s="43"/>
      <c r="JZ115" s="43"/>
      <c r="KA115" s="43"/>
      <c r="KB115" s="43">
        <f>KB109/5/8</f>
        <v>0.59986416666666664</v>
      </c>
      <c r="KC115" s="43"/>
      <c r="KD115" s="43">
        <f>KD109/5/8</f>
        <v>0.65652035714285728</v>
      </c>
      <c r="KE115" s="43"/>
      <c r="KF115" s="43">
        <f>KF109/5/8</f>
        <v>0.24970115384615382</v>
      </c>
      <c r="KK115" s="43">
        <f>KK109/5/8</f>
        <v>0</v>
      </c>
      <c r="KL115" s="43"/>
      <c r="KM115" s="43">
        <f>KM109/5/8</f>
        <v>0</v>
      </c>
      <c r="KN115" s="43"/>
      <c r="KO115" s="43"/>
      <c r="KP115" s="43"/>
      <c r="KQ115" s="43">
        <f>KQ109/5/8</f>
        <v>0</v>
      </c>
      <c r="KR115" s="43"/>
      <c r="KS115" s="43">
        <f>KS109/5/8</f>
        <v>0</v>
      </c>
      <c r="KT115" s="43"/>
      <c r="KU115" s="43">
        <f>KU109/5/8</f>
        <v>0</v>
      </c>
      <c r="KZ115" s="43">
        <f>KZ109/5/8</f>
        <v>4.7534937660256409</v>
      </c>
      <c r="LA115" s="43"/>
      <c r="LB115" s="43">
        <f>LB109/5/8</f>
        <v>1.6248377678571433</v>
      </c>
      <c r="LC115" s="43"/>
      <c r="LD115" s="43"/>
      <c r="LE115" s="43"/>
      <c r="LF115" s="43">
        <f>LF109/5/8</f>
        <v>2.4009755059523807</v>
      </c>
      <c r="LG115" s="43"/>
      <c r="LH115" s="43">
        <f>LH109/5/8</f>
        <v>8.1752692857142879</v>
      </c>
      <c r="LI115" s="43"/>
      <c r="LJ115" s="43">
        <f>LJ109/5/8</f>
        <v>1.4015945604395603</v>
      </c>
      <c r="LP115" s="43">
        <f>LP109/5/8</f>
        <v>12.35794466346154</v>
      </c>
      <c r="LQ115" s="43"/>
      <c r="LR115" s="43">
        <f>LR109/5/8</f>
        <v>3.6390226488095245</v>
      </c>
      <c r="LS115" s="43"/>
      <c r="LT115" s="43"/>
      <c r="LU115" s="43"/>
      <c r="LV115" s="43">
        <f>LV109/5/8</f>
        <v>5.6020738095238096</v>
      </c>
      <c r="LW115" s="43"/>
      <c r="LX115" s="43">
        <f>LX109/5/8</f>
        <v>17.048645119047617</v>
      </c>
      <c r="LY115" s="43"/>
      <c r="LZ115" s="43">
        <f>LZ109/5/8</f>
        <v>3.2395149999999999</v>
      </c>
      <c r="ME115" s="43">
        <f>ME109/5/8</f>
        <v>0.60036216346153848</v>
      </c>
      <c r="MF115" s="43"/>
      <c r="MG115" s="43">
        <f>MG109/5/8</f>
        <v>0.13220279761904757</v>
      </c>
      <c r="MH115" s="43"/>
      <c r="MI115" s="43"/>
      <c r="MJ115" s="43"/>
      <c r="MK115" s="43">
        <f>MK109/5/8</f>
        <v>0.25630291666666671</v>
      </c>
      <c r="ML115" s="43"/>
      <c r="MM115" s="43">
        <f>MM109/5/8</f>
        <v>1.0128726190476189</v>
      </c>
      <c r="MN115" s="43"/>
      <c r="MO115" s="43">
        <f>MO109/5/8</f>
        <v>0.40935181318681318</v>
      </c>
      <c r="MU115" s="43">
        <f>MU109/5/8</f>
        <v>0.74699538461538462</v>
      </c>
      <c r="MV115" s="43"/>
      <c r="MW115" s="43">
        <f>MW109/5/8</f>
        <v>0.16758154761904764</v>
      </c>
      <c r="MX115" s="43"/>
      <c r="MY115" s="43"/>
      <c r="MZ115" s="43"/>
      <c r="NA115" s="43">
        <f>NA109/5/8</f>
        <v>0.19273916666666666</v>
      </c>
      <c r="NB115" s="43"/>
      <c r="NC115" s="43">
        <f>NC109/5/8</f>
        <v>0.52063583333333319</v>
      </c>
      <c r="ND115" s="43"/>
      <c r="NE115" s="43">
        <f>NE109/5/8</f>
        <v>0.11158642857142857</v>
      </c>
      <c r="NK115" s="43">
        <f>NK109/5/8</f>
        <v>0.88952141025641018</v>
      </c>
      <c r="NL115" s="43"/>
      <c r="NM115" s="43">
        <f>NM109/5/8</f>
        <v>0.17529619047619047</v>
      </c>
      <c r="NN115" s="43"/>
      <c r="NO115" s="43"/>
      <c r="NP115" s="43"/>
      <c r="NQ115" s="43">
        <f>NQ109/5/8</f>
        <v>0.35993199404761905</v>
      </c>
      <c r="NR115" s="43"/>
      <c r="NS115" s="43">
        <f>NS109/5/8</f>
        <v>0.72701535714285703</v>
      </c>
      <c r="NT115" s="43"/>
      <c r="NU115" s="43">
        <f>NU109/5/8</f>
        <v>0.12623857142857142</v>
      </c>
      <c r="OA115" s="43">
        <f>OA109/5/8</f>
        <v>1.2175103044871796</v>
      </c>
      <c r="OB115" s="43"/>
      <c r="OC115" s="43">
        <f>OC109/5/8</f>
        <v>0.36735494047619049</v>
      </c>
      <c r="OD115" s="43"/>
      <c r="OE115" s="43"/>
      <c r="OF115" s="43"/>
      <c r="OG115" s="43">
        <f>OG109/5/8</f>
        <v>0.40327434523809524</v>
      </c>
      <c r="OH115" s="43"/>
      <c r="OI115" s="43">
        <f>OI109/5/8</f>
        <v>1.0741382142857143</v>
      </c>
      <c r="OJ115" s="43"/>
      <c r="OK115" s="43">
        <f>OK109/5/8</f>
        <v>0.22432313186813185</v>
      </c>
      <c r="OP115" s="43">
        <f>OP109/5/8</f>
        <v>0.94739512820512828</v>
      </c>
      <c r="OQ115" s="43"/>
      <c r="OR115" s="43">
        <f>OR109/5/8</f>
        <v>0.31025589285714283</v>
      </c>
      <c r="OS115" s="43"/>
      <c r="OT115" s="43"/>
      <c r="OU115" s="43"/>
      <c r="OV115" s="43">
        <f>OV109/5/8</f>
        <v>0.46713750000000004</v>
      </c>
      <c r="OW115" s="43"/>
      <c r="OX115" s="43">
        <f>OX109/5/8</f>
        <v>1.0138832142857144</v>
      </c>
      <c r="OY115" s="43"/>
      <c r="OZ115" s="43">
        <f>OZ109/5/8</f>
        <v>0.24791791208791208</v>
      </c>
      <c r="PG115" s="43">
        <f>PG109/5/8</f>
        <v>4.4017843910256405</v>
      </c>
      <c r="PH115" s="43"/>
      <c r="PI115" s="43">
        <f>PI109/5/8</f>
        <v>1.152691369047619</v>
      </c>
      <c r="PJ115" s="43"/>
      <c r="PK115" s="43"/>
      <c r="PL115" s="43"/>
      <c r="PM115" s="43">
        <f>PM109/5/8</f>
        <v>1.6793859226190477</v>
      </c>
      <c r="PN115" s="43"/>
      <c r="PO115" s="43">
        <f>PO109/5/8</f>
        <v>4.3485452380952383</v>
      </c>
      <c r="PP115" s="43"/>
      <c r="PQ115" s="43">
        <f>PQ109/5/8</f>
        <v>1.1194178571428572</v>
      </c>
      <c r="PV115" s="43">
        <f>PV109/5/8</f>
        <v>24</v>
      </c>
      <c r="PW115" s="43"/>
      <c r="PX115" s="43">
        <f>PX109/5/8</f>
        <v>4.7917140178571431</v>
      </c>
      <c r="PY115" s="43"/>
      <c r="PZ115" s="43"/>
      <c r="QA115" s="43"/>
      <c r="QB115" s="43">
        <f>QB109/5/8</f>
        <v>7.4733094543650793</v>
      </c>
      <c r="QC115" s="43"/>
      <c r="QD115" s="43">
        <f>QD109/5/8</f>
        <v>22.57830202380952</v>
      </c>
      <c r="QE115" s="43"/>
      <c r="QF115" s="43">
        <f>QF109/5/8</f>
        <v>4.3589328571428574</v>
      </c>
      <c r="QK115" s="43">
        <f>QK109/5/8</f>
        <v>1.3234953846153845</v>
      </c>
      <c r="QL115" s="43"/>
      <c r="QM115" s="43">
        <f>QM109/5/8</f>
        <v>0.42448148809523822</v>
      </c>
      <c r="QN115" s="43"/>
      <c r="QO115" s="43"/>
      <c r="QP115" s="43"/>
      <c r="QQ115" s="43">
        <f>QQ109/5/8</f>
        <v>0.50309645833333339</v>
      </c>
      <c r="QR115" s="43"/>
      <c r="QS115" s="43">
        <f>QS109/5/8</f>
        <v>1.254719880952381</v>
      </c>
      <c r="QT115" s="43"/>
      <c r="QU115" s="43">
        <f>QU109/5/8</f>
        <v>0.34436478021978023</v>
      </c>
      <c r="QZ115" s="43">
        <f>QZ109/5/8</f>
        <v>0.95920649038461558</v>
      </c>
      <c r="RA115" s="43"/>
      <c r="RB115" s="43">
        <f>RB109/5/8</f>
        <v>0.46089660714285718</v>
      </c>
      <c r="RC115" s="43"/>
      <c r="RD115" s="43"/>
      <c r="RE115" s="43"/>
      <c r="RF115" s="43">
        <f>RF109/5/8</f>
        <v>0.54431107142857138</v>
      </c>
      <c r="RG115" s="43"/>
      <c r="RH115" s="43">
        <f>RH109/5/8</f>
        <v>1.4371848809523811</v>
      </c>
      <c r="RI115" s="43"/>
      <c r="RJ115" s="43">
        <f>RJ109/5/8</f>
        <v>0.25347899890109887</v>
      </c>
      <c r="RO115" s="43">
        <f>RO109/5/8</f>
        <v>0.9077599038461539</v>
      </c>
      <c r="RP115" s="43"/>
      <c r="RQ115" s="43">
        <f>RQ109/5/8</f>
        <v>0.32368958333333325</v>
      </c>
      <c r="RR115" s="43"/>
      <c r="RS115" s="43"/>
      <c r="RT115" s="43"/>
      <c r="RU115" s="43">
        <f>RU109/5/8</f>
        <v>0.60446437500000005</v>
      </c>
      <c r="RV115" s="43"/>
      <c r="RW115" s="43">
        <f>RW109/5/8</f>
        <v>1.4976085714285714</v>
      </c>
      <c r="RX115" s="43"/>
      <c r="RY115" s="43">
        <f>RY109/5/8</f>
        <v>0.30351489010989008</v>
      </c>
      <c r="SD115" s="43">
        <f>SD109/5/8</f>
        <v>0.91708115384615385</v>
      </c>
      <c r="SE115" s="43"/>
      <c r="SF115" s="43">
        <f>SF109/5/8</f>
        <v>0.23041011904761904</v>
      </c>
      <c r="SG115" s="43"/>
      <c r="SH115" s="43"/>
      <c r="SI115" s="43"/>
      <c r="SJ115" s="43">
        <f>SJ109/5/8</f>
        <v>0.48409583333333328</v>
      </c>
      <c r="SK115" s="43"/>
      <c r="SL115" s="43">
        <f>SL109/5/8</f>
        <v>1.3776342857142858</v>
      </c>
      <c r="SM115" s="43"/>
      <c r="SN115" s="43">
        <f>SN109/5/8</f>
        <v>0.33932109890109891</v>
      </c>
      <c r="SS115" s="43">
        <f>SS109/5/8</f>
        <v>0.7354836217948717</v>
      </c>
      <c r="ST115" s="43"/>
      <c r="SU115" s="43">
        <f>SU109/5/8</f>
        <v>0.23936708333333331</v>
      </c>
      <c r="SV115" s="43"/>
      <c r="SW115" s="43"/>
      <c r="SX115" s="43"/>
      <c r="SY115" s="43">
        <f>SY109/5/8</f>
        <v>0.39534291666666671</v>
      </c>
      <c r="SZ115" s="43"/>
      <c r="TA115" s="43">
        <f>TA109/5/8</f>
        <v>1.3039726190476191</v>
      </c>
      <c r="TB115" s="43"/>
      <c r="TC115" s="43">
        <f>TC109/5/8</f>
        <v>0.38983785714285712</v>
      </c>
      <c r="TJ115" s="43">
        <f>TJ109/5/8</f>
        <v>4.8430265544871798</v>
      </c>
      <c r="TK115" s="43"/>
      <c r="TL115" s="43">
        <f>TL109/5/8</f>
        <v>1.678844880952381</v>
      </c>
      <c r="TM115" s="43"/>
      <c r="TN115" s="43"/>
      <c r="TO115" s="43"/>
      <c r="TP115" s="43">
        <f>TP109/5/8</f>
        <v>2.5313106547619046</v>
      </c>
      <c r="TQ115" s="43"/>
      <c r="TR115" s="43">
        <f>TR109/5/8</f>
        <v>6.8711202380952399</v>
      </c>
      <c r="TS115" s="43"/>
      <c r="TT115" s="43">
        <f>TT109/5/8</f>
        <v>1.6305176252747251</v>
      </c>
      <c r="TY115" s="43"/>
      <c r="TZ115" s="43"/>
      <c r="UA115" s="43"/>
      <c r="UB115" s="43"/>
      <c r="UC115" s="43"/>
      <c r="UD115" s="43"/>
      <c r="UE115" s="43"/>
      <c r="UF115" s="43"/>
      <c r="UG115" s="43"/>
      <c r="UH115" s="43"/>
      <c r="UI115" s="43"/>
    </row>
    <row r="116" spans="18:555" x14ac:dyDescent="0.25">
      <c r="W116" s="43"/>
      <c r="X116" t="s">
        <v>1</v>
      </c>
      <c r="Z116" s="44">
        <f>T115+AB115</f>
        <v>2.8339968063186811</v>
      </c>
      <c r="AA116" s="44"/>
      <c r="AC116" s="43"/>
      <c r="AD116" s="43"/>
      <c r="AM116" s="43"/>
      <c r="AN116" t="s">
        <v>1</v>
      </c>
      <c r="AP116" s="44">
        <f>AJ115+AR115</f>
        <v>3.3992005769230769</v>
      </c>
      <c r="AQ116" s="44"/>
      <c r="AS116" s="43"/>
      <c r="AT116" s="43"/>
      <c r="BC116" s="43"/>
      <c r="BD116" t="s">
        <v>1</v>
      </c>
      <c r="BF116" s="44">
        <f>AZ115+BH115</f>
        <v>0</v>
      </c>
      <c r="BG116" s="44"/>
      <c r="BI116" s="43"/>
      <c r="BJ116" s="43"/>
      <c r="BS116" s="43"/>
      <c r="BT116" t="s">
        <v>1</v>
      </c>
      <c r="BV116" s="44">
        <f>BP115+BX115</f>
        <v>0</v>
      </c>
      <c r="BW116" s="44"/>
      <c r="BY116" s="43"/>
      <c r="BZ116" s="43"/>
      <c r="CH116" s="43"/>
      <c r="CI116" t="s">
        <v>1</v>
      </c>
      <c r="CK116" s="44">
        <f>CE115+CM115</f>
        <v>0</v>
      </c>
      <c r="CL116" s="44"/>
      <c r="CN116" s="43"/>
      <c r="CO116" s="43"/>
      <c r="CW116" s="43"/>
      <c r="CX116" t="s">
        <v>1</v>
      </c>
      <c r="CZ116" s="44">
        <f>CT115+DB115</f>
        <v>6.2331973832417589</v>
      </c>
      <c r="DA116" s="44"/>
      <c r="DC116" s="43"/>
      <c r="DD116" s="43"/>
      <c r="DL116" s="43"/>
      <c r="DM116" t="s">
        <v>1</v>
      </c>
      <c r="DO116" s="44">
        <f>DI115+DQ115</f>
        <v>3.0180814766483515</v>
      </c>
      <c r="DP116" s="44"/>
      <c r="DR116" s="43"/>
      <c r="DS116" s="43"/>
      <c r="EA116" s="43"/>
      <c r="EB116" t="s">
        <v>1</v>
      </c>
      <c r="ED116" s="44">
        <f>DX115+EF115</f>
        <v>3.0342923260073262</v>
      </c>
      <c r="EE116" s="44"/>
      <c r="EG116" s="43"/>
      <c r="EH116" s="43"/>
      <c r="EP116" s="43"/>
      <c r="EQ116" t="s">
        <v>1</v>
      </c>
      <c r="ES116" s="44">
        <f>EM115+EU115</f>
        <v>3.2927524496336993</v>
      </c>
      <c r="ET116" s="44"/>
      <c r="EV116" s="43"/>
      <c r="EW116" s="43"/>
      <c r="FE116" s="43"/>
      <c r="FF116" t="s">
        <v>1</v>
      </c>
      <c r="FH116" s="44">
        <f>FB115+FJ115</f>
        <v>0.89950309523809535</v>
      </c>
      <c r="FI116" s="44"/>
      <c r="FK116" s="43"/>
      <c r="FL116" s="43"/>
      <c r="FT116" s="43"/>
      <c r="FU116" t="s">
        <v>1</v>
      </c>
      <c r="FW116" s="44">
        <f>FQ115+FY115</f>
        <v>0</v>
      </c>
      <c r="FX116" s="44"/>
      <c r="FZ116" s="43"/>
      <c r="GA116" s="43"/>
      <c r="GI116" s="43"/>
      <c r="GJ116" t="s">
        <v>1</v>
      </c>
      <c r="GL116" s="44">
        <f>GF115+GN115</f>
        <v>10.244629347527471</v>
      </c>
      <c r="GM116" s="44"/>
      <c r="GO116" s="43"/>
      <c r="GP116" s="43"/>
      <c r="GY116" s="43"/>
      <c r="GZ116" t="s">
        <v>1</v>
      </c>
      <c r="HB116" s="44">
        <f>GV115+HD115</f>
        <v>16.47782673076923</v>
      </c>
      <c r="HC116" s="44"/>
      <c r="HE116" s="43"/>
      <c r="HF116" s="43"/>
      <c r="HN116" s="43"/>
      <c r="HO116" t="s">
        <v>1</v>
      </c>
      <c r="HQ116" s="44">
        <f>HK115+HS115</f>
        <v>3.2831447435897436</v>
      </c>
      <c r="HR116" s="44"/>
      <c r="HT116" s="43"/>
      <c r="HU116" s="43"/>
      <c r="ID116" s="43"/>
      <c r="IE116" t="s">
        <v>1</v>
      </c>
      <c r="IG116" s="44">
        <f>IA115+II115</f>
        <v>2.3448167216117213</v>
      </c>
      <c r="IH116" s="44"/>
      <c r="IJ116" s="43"/>
      <c r="IK116" s="43"/>
      <c r="IT116" s="43"/>
      <c r="IU116" t="s">
        <v>1</v>
      </c>
      <c r="IW116" s="44">
        <f>IQ115+IY115</f>
        <v>3.0594616506410253</v>
      </c>
      <c r="IX116" s="44"/>
      <c r="IZ116" s="43"/>
      <c r="JA116" s="43"/>
      <c r="JJ116" s="43"/>
      <c r="JK116" t="s">
        <v>1</v>
      </c>
      <c r="JM116" s="44">
        <f>JG115+JO115</f>
        <v>2.9604251717032968</v>
      </c>
      <c r="JN116" s="44"/>
      <c r="JP116" s="43"/>
      <c r="JQ116" s="43"/>
      <c r="JY116" s="43"/>
      <c r="JZ116" t="s">
        <v>1</v>
      </c>
      <c r="KB116" s="44">
        <f>JV115+KD115</f>
        <v>1.2809147641941392</v>
      </c>
      <c r="KC116" s="44"/>
      <c r="KE116" s="43"/>
      <c r="KF116" s="43"/>
      <c r="KN116" s="43"/>
      <c r="KO116" t="s">
        <v>1</v>
      </c>
      <c r="KQ116" s="44">
        <f>KK115+KS115</f>
        <v>0</v>
      </c>
      <c r="KR116" s="44"/>
      <c r="KT116" s="43"/>
      <c r="KU116" s="43"/>
      <c r="LC116" s="43"/>
      <c r="LD116" t="s">
        <v>1</v>
      </c>
      <c r="LF116" s="44">
        <f>KZ115+LH115</f>
        <v>12.928763051739928</v>
      </c>
      <c r="LG116" s="44"/>
      <c r="LI116" s="43"/>
      <c r="LJ116" s="43"/>
      <c r="LS116" s="43"/>
      <c r="LT116" t="s">
        <v>1</v>
      </c>
      <c r="LV116" s="44">
        <f>LP115+LX115</f>
        <v>29.406589782509158</v>
      </c>
      <c r="LW116" s="44"/>
      <c r="LY116" s="43"/>
      <c r="LZ116" s="43"/>
      <c r="MH116" s="43"/>
      <c r="MI116" t="s">
        <v>1</v>
      </c>
      <c r="MK116" s="44">
        <f>ME115+MM115</f>
        <v>1.6132347825091573</v>
      </c>
      <c r="ML116" s="44"/>
      <c r="MN116" s="43"/>
      <c r="MO116" s="43"/>
      <c r="MX116" s="43"/>
      <c r="MY116" t="s">
        <v>1</v>
      </c>
      <c r="NA116" s="44">
        <f>MU115+NC115</f>
        <v>1.2676312179487179</v>
      </c>
      <c r="NB116" s="44"/>
      <c r="ND116" s="43"/>
      <c r="NE116" s="43"/>
      <c r="NN116" s="43"/>
      <c r="NO116" t="s">
        <v>1</v>
      </c>
      <c r="NQ116" s="44">
        <f>NK115+NS115</f>
        <v>1.6165367673992672</v>
      </c>
      <c r="NR116" s="44"/>
      <c r="NT116" s="43"/>
      <c r="NU116" s="43"/>
      <c r="OD116" s="43"/>
      <c r="OE116" t="s">
        <v>1</v>
      </c>
      <c r="OG116" s="44">
        <f>OA115+OI115</f>
        <v>2.2916485187728939</v>
      </c>
      <c r="OH116" s="44"/>
      <c r="OJ116" s="43"/>
      <c r="OK116" s="43"/>
      <c r="OS116" s="43"/>
      <c r="OT116" t="s">
        <v>1</v>
      </c>
      <c r="OV116" s="44">
        <f>OP115+OX115</f>
        <v>1.9612783424908427</v>
      </c>
      <c r="OW116" s="44"/>
      <c r="OY116" s="43"/>
      <c r="OZ116" s="43"/>
      <c r="PJ116" s="43"/>
      <c r="PK116" t="s">
        <v>1</v>
      </c>
      <c r="PM116" s="44">
        <f>PG115+PO115</f>
        <v>8.7503296291208787</v>
      </c>
      <c r="PN116" s="44"/>
      <c r="PP116" s="43"/>
      <c r="PQ116" s="43"/>
      <c r="PY116" s="43"/>
      <c r="PZ116" t="s">
        <v>1</v>
      </c>
      <c r="QB116" s="44">
        <f>PV115+QD115</f>
        <v>46.57830202380952</v>
      </c>
      <c r="QC116" s="44"/>
      <c r="QE116" s="43"/>
      <c r="QF116" s="43"/>
      <c r="QN116" s="43"/>
      <c r="QO116" t="s">
        <v>1</v>
      </c>
      <c r="QQ116" s="44">
        <f>QK115+QS115</f>
        <v>2.5782152655677653</v>
      </c>
      <c r="QR116" s="44"/>
      <c r="QT116" s="43"/>
      <c r="QU116" s="43"/>
      <c r="RC116" s="43"/>
      <c r="RD116" t="s">
        <v>1</v>
      </c>
      <c r="RF116" s="44">
        <f>QZ115+RH115</f>
        <v>2.3963913713369966</v>
      </c>
      <c r="RG116" s="44"/>
      <c r="RI116" s="43"/>
      <c r="RJ116" s="43"/>
      <c r="RR116" s="43"/>
      <c r="RS116" t="s">
        <v>1</v>
      </c>
      <c r="RU116" s="44">
        <f>RO115+RW115</f>
        <v>2.4053684752747255</v>
      </c>
      <c r="RV116" s="44"/>
      <c r="RX116" s="43"/>
      <c r="RY116" s="43"/>
      <c r="SG116" s="43"/>
      <c r="SH116" t="s">
        <v>1</v>
      </c>
      <c r="SJ116" s="44">
        <f>SD115+SL115</f>
        <v>2.2947154395604397</v>
      </c>
      <c r="SK116" s="44"/>
      <c r="SM116" s="43"/>
      <c r="SN116" s="43"/>
      <c r="SV116" s="43"/>
      <c r="SW116" t="s">
        <v>1</v>
      </c>
      <c r="SY116" s="44">
        <f>SS115+TA115</f>
        <v>2.0394562408424908</v>
      </c>
      <c r="SZ116" s="44"/>
      <c r="TB116" s="43"/>
      <c r="TC116" s="43"/>
      <c r="TM116" s="43"/>
      <c r="TN116" t="s">
        <v>1</v>
      </c>
      <c r="TP116" s="44">
        <f>TJ115+TR115</f>
        <v>11.714146792582419</v>
      </c>
      <c r="TQ116" s="44"/>
      <c r="TS116" s="43"/>
      <c r="TT116" s="43"/>
      <c r="UB116" s="43"/>
      <c r="UE116" s="44"/>
      <c r="UF116" s="44"/>
      <c r="UH116" s="43"/>
      <c r="UI116" s="43"/>
    </row>
    <row r="117" spans="18:555" x14ac:dyDescent="0.25">
      <c r="W117" s="43"/>
      <c r="X117" s="45" t="s">
        <v>2</v>
      </c>
      <c r="Y117" s="45"/>
      <c r="Z117" s="46">
        <f>V115+Z115+AD115</f>
        <v>1.4802851098901102</v>
      </c>
      <c r="AA117" s="46"/>
      <c r="AC117" s="43"/>
      <c r="AD117" s="43"/>
      <c r="AM117" s="43"/>
      <c r="AN117" s="45" t="s">
        <v>2</v>
      </c>
      <c r="AO117" s="45"/>
      <c r="AP117" s="46">
        <f>AL115+AP115+AT115</f>
        <v>1.3684411904761904</v>
      </c>
      <c r="AQ117" s="46"/>
      <c r="AS117" s="43"/>
      <c r="AT117" s="43"/>
      <c r="BC117" s="43"/>
      <c r="BD117" s="45" t="s">
        <v>2</v>
      </c>
      <c r="BE117" s="45"/>
      <c r="BF117" s="46">
        <f>BB115+BF115+BJ115</f>
        <v>0</v>
      </c>
      <c r="BG117" s="46"/>
      <c r="BI117" s="43"/>
      <c r="BJ117" s="43"/>
      <c r="BS117" s="43"/>
      <c r="BT117" s="45" t="s">
        <v>2</v>
      </c>
      <c r="BU117" s="45"/>
      <c r="BV117" s="46">
        <f>BR115+BV115+BZ115</f>
        <v>0</v>
      </c>
      <c r="BW117" s="46"/>
      <c r="BY117" s="43"/>
      <c r="BZ117" s="43"/>
      <c r="CH117" s="43"/>
      <c r="CI117" s="45" t="s">
        <v>2</v>
      </c>
      <c r="CJ117" s="45"/>
      <c r="CK117" s="46">
        <f>CG115+CK115+CO115</f>
        <v>0</v>
      </c>
      <c r="CL117" s="46"/>
      <c r="CN117" s="43"/>
      <c r="CO117" s="43"/>
      <c r="CW117" s="43"/>
      <c r="CX117" s="45" t="s">
        <v>2</v>
      </c>
      <c r="CY117" s="45"/>
      <c r="CZ117" s="46">
        <f>CV115+CZ115+DD115</f>
        <v>2.8487263003662999</v>
      </c>
      <c r="DA117" s="46"/>
      <c r="DC117" s="43"/>
      <c r="DD117" s="43"/>
      <c r="DL117" s="43"/>
      <c r="DM117" s="45" t="s">
        <v>2</v>
      </c>
      <c r="DN117" s="45"/>
      <c r="DO117" s="46">
        <f>DK115+DO115+DS115</f>
        <v>1.0963661836080585</v>
      </c>
      <c r="DP117" s="46"/>
      <c r="DR117" s="43"/>
      <c r="DS117" s="43"/>
      <c r="EA117" s="43"/>
      <c r="EB117" s="45" t="s">
        <v>2</v>
      </c>
      <c r="EC117" s="45"/>
      <c r="ED117" s="46">
        <f>DZ115+ED115+EH115</f>
        <v>1.2704964583333334</v>
      </c>
      <c r="EE117" s="46"/>
      <c r="EG117" s="43"/>
      <c r="EH117" s="43"/>
      <c r="EP117" s="43"/>
      <c r="EQ117" s="45" t="s">
        <v>2</v>
      </c>
      <c r="ER117" s="45"/>
      <c r="ES117" s="46">
        <f>EO115+ES115+EW115</f>
        <v>1.4538504876373626</v>
      </c>
      <c r="ET117" s="46"/>
      <c r="EV117" s="43"/>
      <c r="EW117" s="43"/>
      <c r="FE117" s="43"/>
      <c r="FF117" s="45" t="s">
        <v>2</v>
      </c>
      <c r="FG117" s="45"/>
      <c r="FH117" s="46">
        <f>FD115+FH115+FL115</f>
        <v>0.38376419413919416</v>
      </c>
      <c r="FI117" s="46"/>
      <c r="FK117" s="43"/>
      <c r="FL117" s="43"/>
      <c r="FT117" s="43"/>
      <c r="FU117" s="45" t="s">
        <v>2</v>
      </c>
      <c r="FV117" s="45"/>
      <c r="FW117" s="46">
        <f>FS115+FW115+GA115</f>
        <v>0</v>
      </c>
      <c r="FX117" s="46"/>
      <c r="FZ117" s="43"/>
      <c r="GA117" s="43"/>
      <c r="GI117" s="43"/>
      <c r="GJ117" s="45" t="s">
        <v>2</v>
      </c>
      <c r="GK117" s="45"/>
      <c r="GL117" s="46">
        <f>GH115+GL115+GP115</f>
        <v>4.2044773237179491</v>
      </c>
      <c r="GM117" s="46"/>
      <c r="GO117" s="43"/>
      <c r="GP117" s="43"/>
      <c r="GY117" s="43"/>
      <c r="GZ117" s="45" t="s">
        <v>2</v>
      </c>
      <c r="HA117" s="45"/>
      <c r="HB117" s="46">
        <f>GX115+HB115+HF115</f>
        <v>7.0532036240842482</v>
      </c>
      <c r="HC117" s="46"/>
      <c r="HE117" s="43"/>
      <c r="HF117" s="43"/>
      <c r="HN117" s="43"/>
      <c r="HO117" s="45" t="s">
        <v>2</v>
      </c>
      <c r="HP117" s="45"/>
      <c r="HQ117" s="46">
        <f>HM115+HQ115+HU115</f>
        <v>1.3291055654761903</v>
      </c>
      <c r="HR117" s="46"/>
      <c r="HT117" s="43"/>
      <c r="HU117" s="43"/>
      <c r="ID117" s="43"/>
      <c r="IE117" s="45" t="s">
        <v>2</v>
      </c>
      <c r="IF117" s="45"/>
      <c r="IG117" s="46">
        <f>IC115+IG115+IK115</f>
        <v>0.96712395833333331</v>
      </c>
      <c r="IH117" s="46"/>
      <c r="IJ117" s="43"/>
      <c r="IK117" s="43"/>
      <c r="IT117" s="43"/>
      <c r="IU117" s="45" t="s">
        <v>2</v>
      </c>
      <c r="IV117" s="45"/>
      <c r="IW117" s="46">
        <f>IS115+IW115+JA115</f>
        <v>1.0121509821428571</v>
      </c>
      <c r="IX117" s="46"/>
      <c r="IZ117" s="43"/>
      <c r="JA117" s="43"/>
      <c r="JJ117" s="43"/>
      <c r="JK117" s="45" t="s">
        <v>2</v>
      </c>
      <c r="JL117" s="45"/>
      <c r="JM117" s="46">
        <f>JI115+JM115+JQ115</f>
        <v>1.018345995879121</v>
      </c>
      <c r="JN117" s="46"/>
      <c r="JP117" s="43"/>
      <c r="JQ117" s="43"/>
      <c r="JY117" s="43"/>
      <c r="JZ117" s="45" t="s">
        <v>2</v>
      </c>
      <c r="KA117" s="45"/>
      <c r="KB117" s="46">
        <f>JX115+KB115+KF115</f>
        <v>1.1006813324175824</v>
      </c>
      <c r="KC117" s="46"/>
      <c r="KE117" s="43"/>
      <c r="KF117" s="43"/>
      <c r="KN117" s="43"/>
      <c r="KO117" s="45" t="s">
        <v>2</v>
      </c>
      <c r="KP117" s="45"/>
      <c r="KQ117" s="46">
        <f>KM115+KQ115+KU115</f>
        <v>0</v>
      </c>
      <c r="KR117" s="46"/>
      <c r="KT117" s="43"/>
      <c r="KU117" s="43"/>
      <c r="LC117" s="43"/>
      <c r="LD117" s="45" t="s">
        <v>2</v>
      </c>
      <c r="LE117" s="45"/>
      <c r="LF117" s="46">
        <f>LB115+LF115+LJ115</f>
        <v>5.4274078342490846</v>
      </c>
      <c r="LG117" s="46"/>
      <c r="LI117" s="43"/>
      <c r="LJ117" s="43"/>
      <c r="LS117" s="43"/>
      <c r="LT117" s="45" t="s">
        <v>2</v>
      </c>
      <c r="LU117" s="45"/>
      <c r="LV117" s="46">
        <f>LR115+LV115+LZ115</f>
        <v>12.480611458333335</v>
      </c>
      <c r="LW117" s="46"/>
      <c r="LY117" s="43"/>
      <c r="LZ117" s="43"/>
      <c r="MH117" s="43"/>
      <c r="MI117" s="45" t="s">
        <v>2</v>
      </c>
      <c r="MJ117" s="45"/>
      <c r="MK117" s="46">
        <f>MG115+MK115+MO115</f>
        <v>0.79785752747252747</v>
      </c>
      <c r="ML117" s="46"/>
      <c r="MN117" s="43"/>
      <c r="MO117" s="43"/>
      <c r="MX117" s="43"/>
      <c r="MY117" s="45" t="s">
        <v>2</v>
      </c>
      <c r="MZ117" s="45"/>
      <c r="NA117" s="46">
        <f>MW115+NA115+NE115</f>
        <v>0.47190714285714291</v>
      </c>
      <c r="NB117" s="46"/>
      <c r="ND117" s="43"/>
      <c r="NE117" s="43"/>
      <c r="NN117" s="43"/>
      <c r="NO117" s="45" t="s">
        <v>2</v>
      </c>
      <c r="NP117" s="45"/>
      <c r="NQ117" s="46">
        <f>NM115+NQ115+NU115</f>
        <v>0.66146675595238091</v>
      </c>
      <c r="NR117" s="46"/>
      <c r="NT117" s="43"/>
      <c r="NU117" s="43"/>
      <c r="OD117" s="43"/>
      <c r="OE117" s="45" t="s">
        <v>2</v>
      </c>
      <c r="OF117" s="45"/>
      <c r="OG117" s="46">
        <f>OC115+OG115+OK115</f>
        <v>0.99495241758241759</v>
      </c>
      <c r="OH117" s="46"/>
      <c r="OJ117" s="43"/>
      <c r="OK117" s="43"/>
      <c r="OS117" s="43"/>
      <c r="OT117" s="45" t="s">
        <v>2</v>
      </c>
      <c r="OU117" s="45"/>
      <c r="OV117" s="46">
        <f>OR115+OV115+OZ115</f>
        <v>1.0253113049450548</v>
      </c>
      <c r="OW117" s="46"/>
      <c r="OY117" s="43"/>
      <c r="OZ117" s="43"/>
      <c r="PJ117" s="43"/>
      <c r="PK117" s="45" t="s">
        <v>2</v>
      </c>
      <c r="PL117" s="45"/>
      <c r="PM117" s="46">
        <f>PI115+PM115+PQ115</f>
        <v>3.9514951488095242</v>
      </c>
      <c r="PN117" s="46"/>
      <c r="PP117" s="43"/>
      <c r="PQ117" s="43"/>
      <c r="PY117" s="43"/>
      <c r="PZ117" s="45" t="s">
        <v>2</v>
      </c>
      <c r="QA117" s="45"/>
      <c r="QB117" s="46">
        <f>PX115+QB115+QF115</f>
        <v>16.623956329365079</v>
      </c>
      <c r="QC117" s="46"/>
      <c r="QE117" s="43"/>
      <c r="QF117" s="43"/>
      <c r="QN117" s="43"/>
      <c r="QO117" s="45" t="s">
        <v>2</v>
      </c>
      <c r="QP117" s="45"/>
      <c r="QQ117" s="46">
        <f>QM115+QQ115+QU115</f>
        <v>1.2719427266483518</v>
      </c>
      <c r="QR117" s="46"/>
      <c r="QT117" s="43"/>
      <c r="QU117" s="43"/>
      <c r="RC117" s="43"/>
      <c r="RD117" s="45" t="s">
        <v>2</v>
      </c>
      <c r="RE117" s="45"/>
      <c r="RF117" s="46">
        <f>RB115+RF115+RJ115</f>
        <v>1.2586866774725274</v>
      </c>
      <c r="RG117" s="46"/>
      <c r="RI117" s="43"/>
      <c r="RJ117" s="43"/>
      <c r="RR117" s="43"/>
      <c r="RS117" s="45" t="s">
        <v>2</v>
      </c>
      <c r="RT117" s="45"/>
      <c r="RU117" s="46">
        <f>RQ115+RU115+RY115</f>
        <v>1.2316688484432234</v>
      </c>
      <c r="RV117" s="46"/>
      <c r="RX117" s="43"/>
      <c r="RY117" s="43"/>
      <c r="SG117" s="43"/>
      <c r="SH117" s="45" t="s">
        <v>2</v>
      </c>
      <c r="SI117" s="45"/>
      <c r="SJ117" s="46">
        <f>SF115+SJ115+SN115</f>
        <v>1.0538270512820511</v>
      </c>
      <c r="SK117" s="46"/>
      <c r="SM117" s="43"/>
      <c r="SN117" s="43"/>
      <c r="SV117" s="43"/>
      <c r="SW117" s="45" t="s">
        <v>2</v>
      </c>
      <c r="SX117" s="45"/>
      <c r="SY117" s="46">
        <f>SU115+SY115+TC115</f>
        <v>1.0245478571428572</v>
      </c>
      <c r="SZ117" s="46"/>
      <c r="TB117" s="43"/>
      <c r="TC117" s="43"/>
      <c r="TM117" s="43"/>
      <c r="TN117" s="45" t="s">
        <v>2</v>
      </c>
      <c r="TO117" s="45"/>
      <c r="TP117" s="46">
        <f>TL115+TP115+TT115</f>
        <v>5.8406731609890112</v>
      </c>
      <c r="TQ117" s="46"/>
      <c r="TS117" s="43"/>
      <c r="TT117" s="43"/>
      <c r="UB117" s="43"/>
      <c r="UC117" s="45"/>
      <c r="UD117" s="45"/>
      <c r="UE117" s="46"/>
      <c r="UF117" s="46"/>
      <c r="UH117" s="43"/>
      <c r="UI117" s="43"/>
    </row>
    <row r="118" spans="18:555" x14ac:dyDescent="0.25">
      <c r="T118" s="47"/>
      <c r="U118" s="47"/>
      <c r="W118" s="43"/>
      <c r="Z118" s="47">
        <f>SUM(Z116:Z117)</f>
        <v>4.3142819162087918</v>
      </c>
      <c r="AA118" s="47"/>
      <c r="AB118" t="s">
        <v>29</v>
      </c>
      <c r="AC118" s="43"/>
      <c r="AD118" s="43"/>
      <c r="AJ118" s="47"/>
      <c r="AK118" s="47"/>
      <c r="AM118" s="43"/>
      <c r="AP118" s="47">
        <f>SUM(AP116:AP117)</f>
        <v>4.767641767399267</v>
      </c>
      <c r="AQ118" s="47"/>
      <c r="AR118" t="s">
        <v>29</v>
      </c>
      <c r="AS118" s="43"/>
      <c r="AT118" s="43"/>
      <c r="AZ118" s="47"/>
      <c r="BA118" s="47"/>
      <c r="BC118" s="43"/>
      <c r="BF118" s="47">
        <f>SUM(BF116:BF117)</f>
        <v>0</v>
      </c>
      <c r="BG118" s="47"/>
      <c r="BH118" t="s">
        <v>29</v>
      </c>
      <c r="BI118" s="43"/>
      <c r="BJ118" s="43"/>
      <c r="BP118" s="47"/>
      <c r="BQ118" s="47"/>
      <c r="BS118" s="43"/>
      <c r="BV118" s="47">
        <f>SUM(BV116:BV117)</f>
        <v>0</v>
      </c>
      <c r="BW118" s="47"/>
      <c r="BX118" t="s">
        <v>29</v>
      </c>
      <c r="BY118" s="43"/>
      <c r="BZ118" s="43"/>
      <c r="CE118" s="47"/>
      <c r="CF118" s="47"/>
      <c r="CH118" s="43"/>
      <c r="CK118" s="47">
        <f>SUM(CK116:CK117)</f>
        <v>0</v>
      </c>
      <c r="CL118" s="47"/>
      <c r="CM118" t="s">
        <v>29</v>
      </c>
      <c r="CN118" s="43"/>
      <c r="CO118" s="43"/>
      <c r="CT118" s="47"/>
      <c r="CU118" s="47"/>
      <c r="CW118" s="43"/>
      <c r="CZ118" s="47">
        <f>SUM(CZ116:CZ117)</f>
        <v>9.0819236836080588</v>
      </c>
      <c r="DA118" s="47"/>
      <c r="DB118" t="s">
        <v>29</v>
      </c>
      <c r="DC118" s="43"/>
      <c r="DD118" s="43"/>
      <c r="DI118" s="47"/>
      <c r="DJ118" s="47"/>
      <c r="DL118" s="43"/>
      <c r="DO118" s="47">
        <f>SUM(DO116:DO117)</f>
        <v>4.1144476602564097</v>
      </c>
      <c r="DP118" s="47"/>
      <c r="DQ118" t="s">
        <v>29</v>
      </c>
      <c r="DR118" s="43"/>
      <c r="DS118" s="43"/>
      <c r="DX118" s="47"/>
      <c r="DY118" s="47"/>
      <c r="EA118" s="43"/>
      <c r="ED118" s="47">
        <f>SUM(ED116:ED117)</f>
        <v>4.3047887843406594</v>
      </c>
      <c r="EE118" s="47"/>
      <c r="EF118" t="s">
        <v>29</v>
      </c>
      <c r="EG118" s="43"/>
      <c r="EH118" s="43"/>
      <c r="EM118" s="47"/>
      <c r="EN118" s="47"/>
      <c r="EP118" s="43"/>
      <c r="ES118" s="47">
        <f>SUM(ES116:ES117)</f>
        <v>4.7466029372710619</v>
      </c>
      <c r="ET118" s="47"/>
      <c r="EU118" t="s">
        <v>29</v>
      </c>
      <c r="EV118" s="43"/>
      <c r="EW118" s="43"/>
      <c r="FB118" s="47"/>
      <c r="FC118" s="47"/>
      <c r="FE118" s="43"/>
      <c r="FH118" s="47">
        <f>SUM(FH116:FH117)</f>
        <v>1.2832672893772896</v>
      </c>
      <c r="FI118" s="47"/>
      <c r="FJ118" t="s">
        <v>29</v>
      </c>
      <c r="FK118" s="43"/>
      <c r="FL118" s="43"/>
      <c r="FQ118" s="47"/>
      <c r="FR118" s="47"/>
      <c r="FT118" s="43"/>
      <c r="FW118" s="47">
        <f>SUM(FW116:FW117)</f>
        <v>0</v>
      </c>
      <c r="FX118" s="47"/>
      <c r="FY118" t="s">
        <v>29</v>
      </c>
      <c r="FZ118" s="43"/>
      <c r="GA118" s="43"/>
      <c r="GF118" s="47"/>
      <c r="GG118" s="47"/>
      <c r="GI118" s="43"/>
      <c r="GL118" s="47">
        <f>SUM(GL116:GL117)</f>
        <v>14.449106671245421</v>
      </c>
      <c r="GM118" s="47"/>
      <c r="GN118" t="s">
        <v>29</v>
      </c>
      <c r="GO118" s="43"/>
      <c r="GP118" s="43"/>
      <c r="GV118" s="47"/>
      <c r="GW118" s="47"/>
      <c r="GY118" s="43"/>
      <c r="HB118" s="47">
        <f>SUM(HB116:HB117)</f>
        <v>23.531030354853478</v>
      </c>
      <c r="HC118" s="47"/>
      <c r="HD118" t="s">
        <v>29</v>
      </c>
      <c r="HE118" s="43"/>
      <c r="HF118" s="43"/>
      <c r="HK118" s="47"/>
      <c r="HL118" s="47"/>
      <c r="HN118" s="43"/>
      <c r="HQ118" s="47">
        <f>SUM(HQ116:HQ117)</f>
        <v>4.6122503090659341</v>
      </c>
      <c r="HR118" s="47"/>
      <c r="HS118" t="s">
        <v>29</v>
      </c>
      <c r="HT118" s="43"/>
      <c r="HU118" s="43"/>
      <c r="IA118" s="47"/>
      <c r="IB118" s="47"/>
      <c r="ID118" s="43"/>
      <c r="IG118" s="47">
        <f>SUM(IG116:IG117)</f>
        <v>3.3119406799450548</v>
      </c>
      <c r="IH118" s="47"/>
      <c r="II118" t="s">
        <v>29</v>
      </c>
      <c r="IJ118" s="43"/>
      <c r="IK118" s="43"/>
      <c r="IQ118" s="47"/>
      <c r="IR118" s="47"/>
      <c r="IT118" s="43"/>
      <c r="IW118" s="47">
        <f>SUM(IW116:IW117)</f>
        <v>4.0716126327838822</v>
      </c>
      <c r="IX118" s="47"/>
      <c r="IY118" t="s">
        <v>29</v>
      </c>
      <c r="IZ118" s="43"/>
      <c r="JA118" s="43"/>
      <c r="JG118" s="47"/>
      <c r="JH118" s="47"/>
      <c r="JJ118" s="43"/>
      <c r="JM118" s="47">
        <f>SUM(JM116:JM117)</f>
        <v>3.9787711675824178</v>
      </c>
      <c r="JN118" s="47"/>
      <c r="JO118" t="s">
        <v>29</v>
      </c>
      <c r="JP118" s="43"/>
      <c r="JQ118" s="43"/>
      <c r="JV118" s="47"/>
      <c r="JW118" s="47"/>
      <c r="JY118" s="43"/>
      <c r="KB118" s="47">
        <f>SUM(KB116:KB117)</f>
        <v>2.3815960966117213</v>
      </c>
      <c r="KC118" s="47"/>
      <c r="KD118" t="s">
        <v>29</v>
      </c>
      <c r="KE118" s="43"/>
      <c r="KF118" s="43"/>
      <c r="KK118" s="47"/>
      <c r="KL118" s="47"/>
      <c r="KN118" s="43"/>
      <c r="KQ118" s="47">
        <f>SUM(KQ116:KQ117)</f>
        <v>0</v>
      </c>
      <c r="KR118" s="47"/>
      <c r="KS118" t="s">
        <v>29</v>
      </c>
      <c r="KT118" s="43"/>
      <c r="KU118" s="43"/>
      <c r="KZ118" s="47"/>
      <c r="LA118" s="47"/>
      <c r="LC118" s="43"/>
      <c r="LF118" s="47">
        <f>SUM(LF116:LF117)</f>
        <v>18.356170885989012</v>
      </c>
      <c r="LG118" s="47"/>
      <c r="LH118" t="s">
        <v>29</v>
      </c>
      <c r="LI118" s="43"/>
      <c r="LJ118" s="43"/>
      <c r="LP118" s="47"/>
      <c r="LQ118" s="47"/>
      <c r="LS118" s="43"/>
      <c r="LV118" s="47">
        <f>SUM(LV116:LV117)</f>
        <v>41.887201240842494</v>
      </c>
      <c r="LW118" s="47"/>
      <c r="LX118" t="s">
        <v>29</v>
      </c>
      <c r="LY118" s="43"/>
      <c r="LZ118" s="43"/>
      <c r="ME118" s="47"/>
      <c r="MF118" s="47"/>
      <c r="MH118" s="43"/>
      <c r="MK118" s="47">
        <f>SUM(MK116:MK117)</f>
        <v>2.4110923099816848</v>
      </c>
      <c r="ML118" s="47"/>
      <c r="MM118" t="s">
        <v>29</v>
      </c>
      <c r="MN118" s="43"/>
      <c r="MO118" s="43"/>
      <c r="MU118" s="47"/>
      <c r="MV118" s="47"/>
      <c r="MX118" s="43"/>
      <c r="NA118" s="47">
        <f>SUM(NA116:NA117)</f>
        <v>1.7395383608058608</v>
      </c>
      <c r="NB118" s="47"/>
      <c r="NC118" t="s">
        <v>29</v>
      </c>
      <c r="ND118" s="43"/>
      <c r="NE118" s="43"/>
      <c r="NK118" s="47"/>
      <c r="NL118" s="47"/>
      <c r="NN118" s="43"/>
      <c r="NQ118" s="47">
        <f>SUM(NQ116:NQ117)</f>
        <v>2.2780035233516482</v>
      </c>
      <c r="NR118" s="47"/>
      <c r="NS118" t="s">
        <v>29</v>
      </c>
      <c r="NT118" s="43"/>
      <c r="NU118" s="43"/>
      <c r="OA118" s="47"/>
      <c r="OB118" s="47"/>
      <c r="OD118" s="43"/>
      <c r="OG118" s="47">
        <f>SUM(OG116:OG117)</f>
        <v>3.2866009363553115</v>
      </c>
      <c r="OH118" s="47"/>
      <c r="OI118" t="s">
        <v>29</v>
      </c>
      <c r="OJ118" s="43"/>
      <c r="OK118" s="43"/>
      <c r="OP118" s="47"/>
      <c r="OQ118" s="47"/>
      <c r="OS118" s="43"/>
      <c r="OV118" s="47">
        <f>SUM(OV116:OV117)</f>
        <v>2.9865896474358973</v>
      </c>
      <c r="OW118" s="47"/>
      <c r="OX118" t="s">
        <v>29</v>
      </c>
      <c r="OY118" s="43"/>
      <c r="OZ118" s="43"/>
      <c r="PG118" s="47"/>
      <c r="PH118" s="47"/>
      <c r="PJ118" s="43"/>
      <c r="PM118" s="47">
        <f>SUM(PM116:PM117)</f>
        <v>12.701824777930403</v>
      </c>
      <c r="PN118" s="47"/>
      <c r="PO118" t="s">
        <v>29</v>
      </c>
      <c r="PP118" s="43"/>
      <c r="PQ118" s="43"/>
      <c r="PV118" s="47"/>
      <c r="PW118" s="47"/>
      <c r="PY118" s="43"/>
      <c r="QB118" s="47">
        <f>SUM(QB116:QB117)</f>
        <v>63.202258353174599</v>
      </c>
      <c r="QC118" s="47"/>
      <c r="QD118" t="s">
        <v>29</v>
      </c>
      <c r="QE118" s="43"/>
      <c r="QF118" s="43"/>
      <c r="QK118" s="47"/>
      <c r="QL118" s="47"/>
      <c r="QN118" s="43"/>
      <c r="QQ118" s="47">
        <f>SUM(QQ116:QQ117)</f>
        <v>3.8501579922161171</v>
      </c>
      <c r="QR118" s="47"/>
      <c r="QS118" t="s">
        <v>29</v>
      </c>
      <c r="QT118" s="43"/>
      <c r="QU118" s="43"/>
      <c r="QZ118" s="47"/>
      <c r="RA118" s="47"/>
      <c r="RC118" s="43"/>
      <c r="RF118" s="47">
        <f>SUM(RF116:RF117)</f>
        <v>3.655078048809524</v>
      </c>
      <c r="RG118" s="47"/>
      <c r="RH118" t="s">
        <v>29</v>
      </c>
      <c r="RI118" s="43"/>
      <c r="RJ118" s="43"/>
      <c r="RO118" s="47"/>
      <c r="RP118" s="47"/>
      <c r="RR118" s="43"/>
      <c r="RU118" s="47">
        <f>SUM(RU116:RU117)</f>
        <v>3.6370373237179487</v>
      </c>
      <c r="RV118" s="47"/>
      <c r="RW118" t="s">
        <v>29</v>
      </c>
      <c r="RX118" s="43"/>
      <c r="RY118" s="43"/>
      <c r="SD118" s="47"/>
      <c r="SE118" s="47"/>
      <c r="SG118" s="43"/>
      <c r="SJ118" s="47">
        <f>SUM(SJ116:SJ117)</f>
        <v>3.3485424908424908</v>
      </c>
      <c r="SK118" s="47"/>
      <c r="SL118" t="s">
        <v>29</v>
      </c>
      <c r="SM118" s="43"/>
      <c r="SN118" s="43"/>
      <c r="SS118" s="47"/>
      <c r="ST118" s="47"/>
      <c r="SV118" s="43"/>
      <c r="SY118" s="47">
        <f>SUM(SY116:SY117)</f>
        <v>3.064004097985348</v>
      </c>
      <c r="SZ118" s="47"/>
      <c r="TA118" t="s">
        <v>29</v>
      </c>
      <c r="TB118" s="43"/>
      <c r="TC118" s="43"/>
      <c r="TJ118" s="47"/>
      <c r="TK118" s="47"/>
      <c r="TM118" s="43"/>
      <c r="TP118" s="47">
        <f>SUM(TP116:TP117)</f>
        <v>17.554819953571432</v>
      </c>
      <c r="TQ118" s="47"/>
      <c r="TR118" t="s">
        <v>29</v>
      </c>
      <c r="TS118" s="43"/>
      <c r="TT118" s="43"/>
      <c r="TY118" s="47"/>
      <c r="TZ118" s="47"/>
      <c r="UB118" s="43"/>
      <c r="UE118" s="47"/>
      <c r="UF118" s="47"/>
      <c r="UH118" s="43"/>
      <c r="UI118" s="43"/>
    </row>
    <row r="124" spans="18:555" x14ac:dyDescent="0.25">
      <c r="U124" s="44"/>
      <c r="AK124" s="44"/>
      <c r="BA124" s="44"/>
      <c r="BQ124" s="44"/>
      <c r="CF124" s="44"/>
      <c r="CU124" s="44"/>
      <c r="DJ124" s="44"/>
      <c r="DY124" s="44"/>
      <c r="EN124" s="44"/>
      <c r="FC124" s="44"/>
      <c r="FR124" s="44"/>
      <c r="GG124" s="44"/>
      <c r="GW124" s="44"/>
      <c r="HL124" s="44"/>
      <c r="IB124" s="44"/>
      <c r="IR124" s="44"/>
      <c r="JH124" s="44"/>
      <c r="JW124" s="44"/>
      <c r="KL124" s="44"/>
      <c r="LA124" s="44"/>
      <c r="LQ124" s="44"/>
      <c r="MF124" s="44"/>
      <c r="MV124" s="44"/>
      <c r="NL124" s="44"/>
      <c r="OB124" s="44"/>
      <c r="OQ124" s="44"/>
      <c r="PG124" s="44"/>
      <c r="PW124" s="44"/>
      <c r="QL124" s="44"/>
    </row>
  </sheetData>
  <pageMargins left="0.25" right="0.25" top="0.16" bottom="0.16" header="0.16" footer="0.16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Ошмяна</dc:creator>
  <cp:lastModifiedBy>П</cp:lastModifiedBy>
  <cp:lastPrinted>2014-02-06T13:33:18Z</cp:lastPrinted>
  <dcterms:created xsi:type="dcterms:W3CDTF">2013-11-11T05:45:15Z</dcterms:created>
  <dcterms:modified xsi:type="dcterms:W3CDTF">2014-02-07T11:25:10Z</dcterms:modified>
</cp:coreProperties>
</file>