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hng\Downloads\mrs.bich\"/>
    </mc:Choice>
  </mc:AlternateContent>
  <xr:revisionPtr revIDLastSave="0" documentId="13_ncr:20001_{A36C50FB-A995-4B2E-B9A7-DC59176DBC20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Phòng" sheetId="5" state="hidden" r:id="rId1"/>
    <sheet name="Job code" sheetId="7" r:id="rId2"/>
    <sheet name="JOB DONE" sheetId="8" state="hidden" r:id="rId3"/>
    <sheet name="Hướng dẫn_KT" sheetId="9" state="hidden" r:id="rId4"/>
    <sheet name="KT Check" sheetId="14" state="hidden" r:id="rId5"/>
    <sheet name="FORM TẠM" sheetId="15" state="hidden" r:id="rId6"/>
    <sheet name="Email" sheetId="16" state="hidden" r:id="rId7"/>
  </sheets>
  <definedNames>
    <definedName name="_xlnm._FilterDatabase" localSheetId="6" hidden="1">Email!$A$1:$U$50</definedName>
    <definedName name="_xlnm._FilterDatabase" localSheetId="1" hidden="1">'Job code'!$A$4:$N$2158</definedName>
    <definedName name="_xlnm._FilterDatabase" localSheetId="2" hidden="1">'JOB DONE'!$A$4:$AJ$2165</definedName>
    <definedName name="_xlnm._FilterDatabase" localSheetId="0" hidden="1">Phòng!$A$1:$Y$241</definedName>
    <definedName name="jobcode">'Job code'!#REF!</definedName>
    <definedName name="Z_0A291DB6_90EE_4095_8362_21449CCF36BB_.wvu.FilterData" localSheetId="1" hidden="1">'Job code'!$A$4:$B$166</definedName>
    <definedName name="Z_22C1A013_2537_45CB_A3FE_75188F7323CB_.wvu.FilterData" localSheetId="1" hidden="1">'Job code'!$A$4:$B$166</definedName>
    <definedName name="Z_3DC7F1C8_4591_4D7A_A704_96A02BAC0C6A_.wvu.FilterData" localSheetId="1" hidden="1">'Job code'!$A$4:$B$166</definedName>
    <definedName name="Z_52AD8EF0_8159_4934_8B7E_A2EE534DDF3E_.wvu.FilterData" localSheetId="1" hidden="1">'Job code'!$A$4:$B$166</definedName>
    <definedName name="Z_BD70B13B_0B96_4D37_A1A4_41BB4FA901C1_.wvu.FilterData" localSheetId="1" hidden="1">'Job code'!$A$4:$B$166</definedName>
    <definedName name="Z_FDB7936E_2B89_4BB5_93C0_E234D0C99093_.wvu.FilterData" localSheetId="1" hidden="1">'Job code'!$A$4:$B$168</definedName>
  </definedNames>
  <calcPr calcId="191029"/>
  <customWorkbookViews>
    <customWorkbookView name="Bộ lọc 1" guid="{22C1A013-2537-45CB-A3FE-75188F7323CB}" maximized="1" windowWidth="0" windowHeight="0" activeSheetId="0"/>
    <customWorkbookView name="Filter 2" guid="{0A291DB6-90EE-4095-8362-21449CCF36BB}" maximized="1" windowWidth="0" windowHeight="0" activeSheetId="0"/>
    <customWorkbookView name="HTrang" guid="{25C344F3-4797-4EFC-B5C2-5FAB63F16869}" maximized="1" windowWidth="0" windowHeight="0" activeSheetId="0"/>
    <customWorkbookView name="Filter 1" guid="{FDB7936E-2B89-4BB5-93C0-E234D0C99093}" maximized="1" windowWidth="0" windowHeight="0" activeSheetId="0"/>
    <customWorkbookView name="Filter 3" guid="{52AD8EF0-8159-4934-8B7E-A2EE534DDF3E}" maximized="1" windowWidth="0" windowHeight="0" activeSheetId="0"/>
    <customWorkbookView name="Bộ lọc 2" guid="{BD70B13B-0B96-4D37-A1A4-41BB4FA901C1}" maximized="1" windowWidth="0" windowHeight="0" activeSheetId="0"/>
    <customWorkbookView name="Trang" guid="{4B98B86B-4A6E-446F-AEEF-9FDE1EC2100C}" maximized="1" windowWidth="0" windowHeight="0" activeSheetId="0"/>
    <customWorkbookView name="Filter 4" guid="{3DC7F1C8-4591-4D7A-A704-96A02BAC0C6A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2" i="15" l="1"/>
  <c r="D172" i="15"/>
  <c r="C172" i="15"/>
  <c r="B172" i="15"/>
  <c r="E171" i="15"/>
  <c r="D171" i="15"/>
  <c r="C171" i="15"/>
  <c r="B171" i="15"/>
  <c r="E170" i="15"/>
  <c r="D170" i="15"/>
  <c r="C170" i="15"/>
  <c r="B170" i="15"/>
  <c r="E169" i="15"/>
  <c r="D169" i="15"/>
  <c r="C169" i="15"/>
  <c r="B169" i="15"/>
  <c r="E168" i="15"/>
  <c r="D168" i="15"/>
  <c r="C168" i="15"/>
  <c r="B168" i="15"/>
  <c r="E167" i="15"/>
  <c r="D167" i="15"/>
  <c r="C167" i="15"/>
  <c r="B167" i="15"/>
  <c r="E166" i="15"/>
  <c r="D166" i="15"/>
  <c r="C166" i="15"/>
  <c r="B166" i="15"/>
  <c r="E165" i="15"/>
  <c r="D165" i="15"/>
  <c r="C165" i="15"/>
  <c r="B165" i="15"/>
  <c r="E164" i="15"/>
  <c r="D164" i="15"/>
  <c r="C164" i="15"/>
  <c r="B164" i="15"/>
  <c r="E163" i="15"/>
  <c r="D163" i="15"/>
  <c r="C163" i="15"/>
  <c r="B163" i="15"/>
  <c r="E162" i="15"/>
  <c r="D162" i="15"/>
  <c r="C162" i="15"/>
  <c r="B162" i="15"/>
  <c r="E161" i="15"/>
  <c r="D161" i="15"/>
  <c r="C161" i="15"/>
  <c r="B161" i="15"/>
  <c r="E160" i="15"/>
  <c r="D160" i="15"/>
  <c r="C160" i="15"/>
  <c r="B160" i="15"/>
  <c r="E159" i="15"/>
  <c r="C159" i="15"/>
  <c r="B159" i="15"/>
  <c r="E158" i="15"/>
  <c r="D158" i="15"/>
  <c r="C158" i="15"/>
  <c r="B158" i="15"/>
  <c r="E157" i="15"/>
  <c r="D157" i="15"/>
  <c r="C157" i="15"/>
  <c r="B157" i="15"/>
  <c r="E156" i="15"/>
  <c r="D156" i="15"/>
  <c r="C156" i="15"/>
  <c r="B156" i="15"/>
  <c r="E155" i="15"/>
  <c r="D155" i="15"/>
  <c r="C155" i="15"/>
  <c r="B155" i="15"/>
  <c r="E154" i="15"/>
  <c r="D154" i="15"/>
  <c r="C154" i="15"/>
  <c r="B154" i="15"/>
  <c r="E153" i="15"/>
  <c r="D153" i="15"/>
  <c r="C153" i="15"/>
  <c r="B153" i="15"/>
  <c r="E152" i="15"/>
  <c r="D152" i="15"/>
  <c r="C152" i="15"/>
  <c r="B152" i="15"/>
  <c r="E151" i="15"/>
  <c r="D151" i="15"/>
  <c r="C151" i="15"/>
  <c r="B151" i="15"/>
  <c r="E150" i="15"/>
  <c r="D150" i="15"/>
  <c r="C150" i="15"/>
  <c r="B150" i="15"/>
  <c r="E149" i="15"/>
  <c r="D149" i="15"/>
  <c r="C149" i="15"/>
  <c r="B149" i="15"/>
  <c r="E148" i="15"/>
  <c r="D148" i="15"/>
  <c r="C148" i="15"/>
  <c r="B148" i="15"/>
  <c r="E147" i="15"/>
  <c r="D147" i="15"/>
  <c r="C147" i="15"/>
  <c r="B147" i="15"/>
  <c r="E146" i="15"/>
  <c r="D146" i="15"/>
  <c r="C146" i="15"/>
  <c r="B146" i="15"/>
  <c r="E145" i="15"/>
  <c r="D145" i="15"/>
  <c r="C145" i="15"/>
  <c r="B145" i="15"/>
  <c r="E144" i="15"/>
  <c r="D144" i="15"/>
  <c r="C144" i="15"/>
  <c r="B144" i="15"/>
  <c r="E143" i="15"/>
  <c r="D143" i="15"/>
  <c r="C143" i="15"/>
  <c r="B143" i="15"/>
  <c r="E142" i="15"/>
  <c r="D142" i="15"/>
  <c r="C142" i="15"/>
  <c r="B142" i="15"/>
  <c r="E141" i="15"/>
  <c r="D141" i="15"/>
  <c r="C141" i="15"/>
  <c r="B141" i="15"/>
  <c r="E140" i="15"/>
  <c r="D140" i="15"/>
  <c r="C140" i="15"/>
  <c r="B140" i="15"/>
  <c r="E139" i="15"/>
  <c r="D139" i="15"/>
  <c r="C139" i="15"/>
  <c r="B139" i="15"/>
  <c r="E138" i="15"/>
  <c r="D138" i="15"/>
  <c r="C138" i="15"/>
  <c r="B138" i="15"/>
  <c r="E137" i="15"/>
  <c r="D137" i="15"/>
  <c r="C137" i="15"/>
  <c r="B137" i="15"/>
  <c r="E136" i="15"/>
  <c r="D136" i="15"/>
  <c r="C136" i="15"/>
  <c r="B136" i="15"/>
  <c r="E135" i="15"/>
  <c r="D135" i="15"/>
  <c r="C135" i="15"/>
  <c r="B135" i="15"/>
  <c r="E134" i="15"/>
  <c r="D134" i="15"/>
  <c r="C134" i="15"/>
  <c r="B134" i="15"/>
  <c r="E133" i="15"/>
  <c r="D133" i="15"/>
  <c r="C133" i="15"/>
  <c r="B133" i="15"/>
  <c r="E132" i="15"/>
  <c r="D132" i="15"/>
  <c r="C132" i="15"/>
  <c r="B132" i="15"/>
  <c r="E131" i="15"/>
  <c r="D131" i="15"/>
  <c r="C131" i="15"/>
  <c r="B131" i="15"/>
  <c r="E130" i="15"/>
  <c r="D130" i="15"/>
  <c r="C130" i="15"/>
  <c r="B130" i="15"/>
  <c r="E129" i="15"/>
  <c r="D129" i="15"/>
  <c r="C129" i="15"/>
  <c r="B129" i="15"/>
  <c r="E128" i="15"/>
  <c r="D128" i="15"/>
  <c r="C128" i="15"/>
  <c r="B128" i="15"/>
  <c r="E127" i="15"/>
  <c r="D127" i="15"/>
  <c r="C127" i="15"/>
  <c r="B127" i="15"/>
  <c r="E126" i="15"/>
  <c r="D126" i="15"/>
  <c r="C126" i="15"/>
  <c r="B126" i="15"/>
  <c r="E125" i="15"/>
  <c r="D125" i="15"/>
  <c r="C125" i="15"/>
  <c r="B125" i="15"/>
  <c r="E124" i="15"/>
  <c r="D124" i="15"/>
  <c r="C124" i="15"/>
  <c r="B124" i="15"/>
  <c r="E123" i="15"/>
  <c r="D123" i="15"/>
  <c r="C123" i="15"/>
  <c r="B123" i="15"/>
  <c r="E122" i="15"/>
  <c r="D122" i="15"/>
  <c r="C122" i="15"/>
  <c r="B122" i="15"/>
  <c r="E121" i="15"/>
  <c r="D121" i="15"/>
  <c r="C121" i="15"/>
  <c r="B121" i="15"/>
  <c r="E120" i="15"/>
  <c r="D120" i="15"/>
  <c r="C120" i="15"/>
  <c r="B120" i="15"/>
  <c r="E119" i="15"/>
  <c r="B119" i="15"/>
  <c r="E118" i="15"/>
  <c r="B118" i="15"/>
  <c r="E117" i="15"/>
  <c r="B117" i="15"/>
  <c r="E116" i="15"/>
  <c r="D116" i="15"/>
  <c r="C116" i="15"/>
  <c r="B116" i="15"/>
  <c r="E115" i="15"/>
  <c r="D115" i="15"/>
  <c r="C115" i="15"/>
  <c r="B115" i="15"/>
  <c r="E114" i="15"/>
  <c r="D114" i="15"/>
  <c r="C114" i="15"/>
  <c r="B114" i="15"/>
  <c r="E113" i="15"/>
  <c r="D113" i="15"/>
  <c r="C113" i="15"/>
  <c r="B113" i="15"/>
  <c r="E112" i="15"/>
  <c r="D112" i="15"/>
  <c r="C112" i="15"/>
  <c r="B112" i="15"/>
  <c r="E111" i="15"/>
  <c r="D111" i="15"/>
  <c r="C111" i="15"/>
  <c r="B111" i="15"/>
  <c r="E110" i="15"/>
  <c r="B110" i="15"/>
  <c r="E109" i="15"/>
  <c r="D109" i="15"/>
  <c r="C109" i="15"/>
  <c r="B109" i="15"/>
  <c r="E108" i="15"/>
  <c r="D108" i="15"/>
  <c r="C108" i="15"/>
  <c r="B108" i="15"/>
  <c r="E107" i="15"/>
  <c r="B107" i="15"/>
  <c r="E106" i="15"/>
  <c r="D106" i="15"/>
  <c r="C106" i="15"/>
  <c r="B106" i="15"/>
  <c r="E105" i="15"/>
  <c r="D105" i="15"/>
  <c r="C105" i="15"/>
  <c r="B105" i="15"/>
  <c r="E104" i="15"/>
  <c r="D104" i="15"/>
  <c r="C104" i="15"/>
  <c r="B104" i="15"/>
  <c r="E103" i="15"/>
  <c r="D103" i="15"/>
  <c r="C103" i="15"/>
  <c r="B103" i="15"/>
  <c r="E102" i="15"/>
  <c r="D102" i="15"/>
  <c r="C102" i="15"/>
  <c r="B102" i="15"/>
  <c r="E101" i="15"/>
  <c r="D101" i="15"/>
  <c r="C101" i="15"/>
  <c r="B101" i="15"/>
  <c r="E100" i="15"/>
  <c r="D100" i="15"/>
  <c r="C100" i="15"/>
  <c r="B100" i="15"/>
  <c r="E99" i="15"/>
  <c r="D99" i="15"/>
  <c r="C99" i="15"/>
  <c r="B99" i="15"/>
  <c r="E98" i="15"/>
  <c r="D98" i="15"/>
  <c r="C98" i="15"/>
  <c r="B98" i="15"/>
  <c r="E97" i="15"/>
  <c r="D97" i="15"/>
  <c r="C97" i="15"/>
  <c r="B97" i="15"/>
  <c r="E96" i="15"/>
  <c r="D96" i="15"/>
  <c r="C96" i="15"/>
  <c r="B96" i="15"/>
  <c r="E95" i="15"/>
  <c r="D95" i="15"/>
  <c r="C95" i="15"/>
  <c r="B95" i="15"/>
  <c r="E94" i="15"/>
  <c r="B94" i="15"/>
  <c r="E93" i="15"/>
  <c r="D93" i="15"/>
  <c r="C93" i="15"/>
  <c r="B93" i="15"/>
  <c r="E92" i="15"/>
  <c r="D92" i="15"/>
  <c r="C92" i="15"/>
  <c r="B92" i="15"/>
  <c r="E91" i="15"/>
  <c r="D91" i="15"/>
  <c r="C91" i="15"/>
  <c r="B91" i="15"/>
  <c r="E90" i="15"/>
  <c r="B90" i="15"/>
  <c r="E89" i="15"/>
  <c r="D89" i="15"/>
  <c r="C89" i="15"/>
  <c r="B89" i="15"/>
  <c r="E88" i="15"/>
  <c r="B88" i="15"/>
  <c r="E87" i="15"/>
  <c r="D87" i="15"/>
  <c r="C87" i="15"/>
  <c r="B87" i="15"/>
  <c r="E86" i="15"/>
  <c r="D86" i="15"/>
  <c r="C86" i="15"/>
  <c r="B86" i="15"/>
  <c r="E85" i="15"/>
  <c r="D85" i="15"/>
  <c r="C85" i="15"/>
  <c r="B85" i="15"/>
  <c r="E84" i="15"/>
  <c r="D84" i="15"/>
  <c r="C84" i="15"/>
  <c r="B84" i="15"/>
  <c r="E83" i="15"/>
  <c r="D83" i="15"/>
  <c r="C83" i="15"/>
  <c r="B83" i="15"/>
  <c r="E82" i="15"/>
  <c r="D82" i="15"/>
  <c r="C82" i="15"/>
  <c r="B82" i="15"/>
  <c r="E81" i="15"/>
  <c r="D81" i="15"/>
  <c r="C81" i="15"/>
  <c r="B81" i="15"/>
  <c r="E80" i="15"/>
  <c r="D80" i="15"/>
  <c r="C80" i="15"/>
  <c r="B80" i="15"/>
  <c r="E79" i="15"/>
  <c r="D79" i="15"/>
  <c r="C79" i="15"/>
  <c r="B79" i="15"/>
  <c r="E78" i="15"/>
  <c r="D78" i="15"/>
  <c r="C78" i="15"/>
  <c r="B78" i="15"/>
  <c r="E77" i="15"/>
  <c r="D77" i="15"/>
  <c r="C77" i="15"/>
  <c r="B77" i="15"/>
  <c r="E76" i="15"/>
  <c r="D76" i="15"/>
  <c r="C76" i="15"/>
  <c r="B76" i="15"/>
  <c r="E75" i="15"/>
  <c r="D75" i="15"/>
  <c r="C75" i="15"/>
  <c r="B75" i="15"/>
  <c r="E74" i="15"/>
  <c r="D74" i="15"/>
  <c r="C74" i="15"/>
  <c r="B74" i="15"/>
  <c r="E73" i="15"/>
  <c r="D73" i="15"/>
  <c r="C73" i="15"/>
  <c r="B73" i="15"/>
  <c r="E72" i="15"/>
  <c r="D72" i="15"/>
  <c r="C72" i="15"/>
  <c r="B72" i="15"/>
  <c r="E71" i="15"/>
  <c r="D71" i="15"/>
  <c r="C71" i="15"/>
  <c r="B71" i="15"/>
  <c r="E70" i="15"/>
  <c r="D70" i="15"/>
  <c r="C70" i="15"/>
  <c r="B70" i="15"/>
  <c r="E69" i="15"/>
  <c r="D69" i="15"/>
  <c r="C69" i="15"/>
  <c r="B69" i="15"/>
  <c r="E68" i="15"/>
  <c r="D68" i="15"/>
  <c r="C68" i="15"/>
  <c r="B68" i="15"/>
  <c r="E67" i="15"/>
  <c r="D67" i="15"/>
  <c r="C67" i="15"/>
  <c r="B67" i="15"/>
  <c r="E66" i="15"/>
  <c r="D66" i="15"/>
  <c r="C66" i="15"/>
  <c r="B66" i="15"/>
  <c r="E65" i="15"/>
  <c r="D65" i="15"/>
  <c r="C65" i="15"/>
  <c r="B65" i="15"/>
  <c r="E64" i="15"/>
  <c r="D64" i="15"/>
  <c r="C64" i="15"/>
  <c r="B64" i="15"/>
  <c r="E63" i="15"/>
  <c r="D63" i="15"/>
  <c r="C63" i="15"/>
  <c r="B63" i="15"/>
  <c r="E62" i="15"/>
  <c r="D62" i="15"/>
  <c r="C62" i="15"/>
  <c r="B62" i="15"/>
  <c r="E61" i="15"/>
  <c r="D61" i="15"/>
  <c r="C61" i="15"/>
  <c r="B61" i="15"/>
  <c r="E60" i="15"/>
  <c r="D60" i="15"/>
  <c r="C60" i="15"/>
  <c r="B60" i="15"/>
  <c r="E59" i="15"/>
  <c r="D59" i="15"/>
  <c r="C59" i="15"/>
  <c r="B59" i="15"/>
  <c r="E58" i="15"/>
  <c r="D58" i="15"/>
  <c r="C58" i="15"/>
  <c r="B58" i="15"/>
  <c r="E57" i="15"/>
  <c r="D57" i="15"/>
  <c r="C57" i="15"/>
  <c r="B57" i="15"/>
  <c r="E56" i="15"/>
  <c r="D56" i="15"/>
  <c r="C56" i="15"/>
  <c r="B56" i="15"/>
  <c r="E55" i="15"/>
  <c r="D55" i="15"/>
  <c r="C55" i="15"/>
  <c r="B55" i="15"/>
  <c r="E54" i="15"/>
  <c r="D54" i="15"/>
  <c r="C54" i="15"/>
  <c r="B54" i="15"/>
  <c r="E53" i="15"/>
  <c r="D53" i="15"/>
  <c r="C53" i="15"/>
  <c r="B53" i="15"/>
  <c r="E52" i="15"/>
  <c r="D52" i="15"/>
  <c r="C52" i="15"/>
  <c r="B52" i="15"/>
  <c r="E51" i="15"/>
  <c r="D51" i="15"/>
  <c r="C51" i="15"/>
  <c r="B51" i="15"/>
  <c r="E50" i="15"/>
  <c r="D50" i="15"/>
  <c r="C50" i="15"/>
  <c r="B50" i="15"/>
  <c r="E49" i="15"/>
  <c r="D49" i="15"/>
  <c r="C49" i="15"/>
  <c r="B49" i="15"/>
  <c r="E48" i="15"/>
  <c r="D48" i="15"/>
  <c r="C48" i="15"/>
  <c r="B48" i="15"/>
  <c r="E47" i="15"/>
  <c r="D47" i="15"/>
  <c r="C47" i="15"/>
  <c r="B47" i="15"/>
  <c r="E46" i="15"/>
  <c r="D46" i="15"/>
  <c r="C46" i="15"/>
  <c r="B46" i="15"/>
  <c r="E45" i="15"/>
  <c r="D45" i="15"/>
  <c r="C45" i="15"/>
  <c r="B45" i="15"/>
  <c r="E44" i="15"/>
  <c r="D44" i="15"/>
  <c r="C44" i="15"/>
  <c r="B44" i="15"/>
  <c r="E43" i="15"/>
  <c r="D43" i="15"/>
  <c r="C43" i="15"/>
  <c r="B43" i="15"/>
  <c r="E42" i="15"/>
  <c r="D42" i="15"/>
  <c r="C42" i="15"/>
  <c r="B42" i="15"/>
  <c r="E41" i="15"/>
  <c r="D41" i="15"/>
  <c r="C41" i="15"/>
  <c r="B41" i="15"/>
  <c r="E40" i="15"/>
  <c r="D40" i="15"/>
  <c r="C40" i="15"/>
  <c r="B40" i="15"/>
  <c r="E39" i="15"/>
  <c r="D39" i="15"/>
  <c r="C39" i="15"/>
  <c r="B39" i="15"/>
  <c r="E38" i="15"/>
  <c r="D38" i="15"/>
  <c r="C38" i="15"/>
  <c r="B38" i="15"/>
  <c r="E37" i="15"/>
  <c r="D37" i="15"/>
  <c r="C37" i="15"/>
  <c r="B37" i="15"/>
  <c r="E36" i="15"/>
  <c r="D36" i="15"/>
  <c r="C36" i="15"/>
  <c r="B36" i="15"/>
  <c r="E35" i="15"/>
  <c r="D35" i="15"/>
  <c r="C35" i="15"/>
  <c r="B35" i="15"/>
  <c r="E34" i="15"/>
  <c r="D34" i="15"/>
  <c r="C34" i="15"/>
  <c r="B34" i="15"/>
  <c r="E33" i="15"/>
  <c r="D33" i="15"/>
  <c r="C33" i="15"/>
  <c r="B33" i="15"/>
  <c r="E32" i="15"/>
  <c r="D32" i="15"/>
  <c r="C32" i="15"/>
  <c r="B32" i="15"/>
  <c r="E31" i="15"/>
  <c r="D31" i="15"/>
  <c r="C31" i="15"/>
  <c r="B31" i="15"/>
  <c r="E30" i="15"/>
  <c r="D30" i="15"/>
  <c r="C30" i="15"/>
  <c r="B30" i="15"/>
  <c r="E29" i="15"/>
  <c r="D29" i="15"/>
  <c r="C29" i="15"/>
  <c r="B29" i="15"/>
  <c r="E28" i="15"/>
  <c r="D28" i="15"/>
  <c r="C28" i="15"/>
  <c r="B28" i="15"/>
  <c r="E27" i="15"/>
  <c r="D27" i="15"/>
  <c r="C27" i="15"/>
  <c r="B27" i="15"/>
  <c r="E26" i="15"/>
  <c r="D26" i="15"/>
  <c r="C26" i="15"/>
  <c r="B26" i="15"/>
  <c r="E25" i="15"/>
  <c r="D25" i="15"/>
  <c r="C25" i="15"/>
  <c r="B25" i="15"/>
  <c r="E24" i="15"/>
  <c r="D24" i="15"/>
  <c r="C24" i="15"/>
  <c r="B24" i="15"/>
  <c r="E23" i="15"/>
  <c r="D23" i="15"/>
  <c r="C23" i="15"/>
  <c r="B23" i="15"/>
  <c r="E22" i="15"/>
  <c r="D22" i="15"/>
  <c r="C22" i="15"/>
  <c r="B22" i="15"/>
  <c r="E21" i="15"/>
  <c r="D21" i="15"/>
  <c r="C21" i="15"/>
  <c r="B21" i="15"/>
  <c r="E20" i="15"/>
  <c r="D20" i="15"/>
  <c r="C20" i="15"/>
  <c r="B20" i="15"/>
  <c r="E19" i="15"/>
  <c r="D19" i="15"/>
  <c r="C19" i="15"/>
  <c r="B19" i="15"/>
  <c r="E18" i="15"/>
  <c r="D18" i="15"/>
  <c r="C18" i="15"/>
  <c r="B18" i="15"/>
  <c r="E17" i="15"/>
  <c r="D17" i="15"/>
  <c r="C17" i="15"/>
  <c r="B17" i="15"/>
  <c r="E16" i="15"/>
  <c r="D16" i="15"/>
  <c r="C16" i="15"/>
  <c r="B16" i="15"/>
  <c r="E15" i="15"/>
  <c r="D15" i="15"/>
  <c r="C15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D11" i="15"/>
  <c r="C11" i="15"/>
  <c r="B11" i="15"/>
  <c r="E10" i="15"/>
  <c r="D10" i="15"/>
  <c r="C10" i="15"/>
  <c r="B10" i="15"/>
  <c r="E9" i="15"/>
  <c r="D9" i="15"/>
  <c r="C9" i="15"/>
  <c r="B9" i="15"/>
  <c r="E8" i="15"/>
  <c r="D8" i="15"/>
  <c r="C8" i="15"/>
  <c r="B8" i="15"/>
  <c r="E7" i="15"/>
  <c r="D7" i="15"/>
  <c r="C7" i="15"/>
  <c r="B7" i="15"/>
  <c r="E6" i="15"/>
  <c r="D6" i="15"/>
  <c r="C6" i="15"/>
  <c r="B6" i="15"/>
  <c r="E5" i="15"/>
  <c r="D5" i="15"/>
  <c r="C5" i="15"/>
  <c r="B5" i="15"/>
  <c r="E4" i="15"/>
  <c r="D4" i="15"/>
  <c r="C4" i="15"/>
  <c r="B4" i="15"/>
  <c r="AM3" i="15" a="1"/>
  <c r="AM17" i="15" s="1"/>
  <c r="G3" i="15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AG3" i="15" s="1"/>
  <c r="AH3" i="15" s="1"/>
  <c r="AI3" i="15" s="1"/>
  <c r="AJ3" i="15" s="1"/>
  <c r="AK3" i="15" s="1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F114" i="14"/>
  <c r="M113" i="14"/>
  <c r="L113" i="14"/>
  <c r="F113" i="14"/>
  <c r="M112" i="14"/>
  <c r="L112" i="14"/>
  <c r="F112" i="14"/>
  <c r="M111" i="14"/>
  <c r="L111" i="14"/>
  <c r="F111" i="14"/>
  <c r="M110" i="14"/>
  <c r="L110" i="14"/>
  <c r="F110" i="14"/>
  <c r="M109" i="14"/>
  <c r="L109" i="14"/>
  <c r="F109" i="14"/>
  <c r="M108" i="14"/>
  <c r="L108" i="14"/>
  <c r="F108" i="14"/>
  <c r="M107" i="14"/>
  <c r="L107" i="14"/>
  <c r="F107" i="14"/>
  <c r="M106" i="14"/>
  <c r="L106" i="14"/>
  <c r="F106" i="14"/>
  <c r="M105" i="14"/>
  <c r="L105" i="14"/>
  <c r="F105" i="14"/>
  <c r="M104" i="14"/>
  <c r="L104" i="14"/>
  <c r="F104" i="14"/>
  <c r="M103" i="14"/>
  <c r="L103" i="14"/>
  <c r="F103" i="14"/>
  <c r="M102" i="14"/>
  <c r="L102" i="14"/>
  <c r="F102" i="14"/>
  <c r="M101" i="14"/>
  <c r="L101" i="14"/>
  <c r="F101" i="14"/>
  <c r="M100" i="14"/>
  <c r="L100" i="14"/>
  <c r="F100" i="14"/>
  <c r="M99" i="14"/>
  <c r="L99" i="14"/>
  <c r="F99" i="14"/>
  <c r="M98" i="14"/>
  <c r="L98" i="14"/>
  <c r="F98" i="14"/>
  <c r="M97" i="14"/>
  <c r="L97" i="14"/>
  <c r="F97" i="14"/>
  <c r="M96" i="14"/>
  <c r="L96" i="14"/>
  <c r="F96" i="14"/>
  <c r="M95" i="14"/>
  <c r="L95" i="14"/>
  <c r="F95" i="14"/>
  <c r="M94" i="14"/>
  <c r="L94" i="14"/>
  <c r="F94" i="14"/>
  <c r="M93" i="14"/>
  <c r="L93" i="14"/>
  <c r="F93" i="14"/>
  <c r="M92" i="14"/>
  <c r="L92" i="14"/>
  <c r="F92" i="14"/>
  <c r="M91" i="14"/>
  <c r="L91" i="14"/>
  <c r="F91" i="14"/>
  <c r="M90" i="14"/>
  <c r="L90" i="14"/>
  <c r="F90" i="14"/>
  <c r="M89" i="14"/>
  <c r="L89" i="14"/>
  <c r="F89" i="14"/>
  <c r="M88" i="14"/>
  <c r="L88" i="14"/>
  <c r="F88" i="14"/>
  <c r="M87" i="14"/>
  <c r="L87" i="14"/>
  <c r="F87" i="14"/>
  <c r="M86" i="14"/>
  <c r="L86" i="14"/>
  <c r="F86" i="14"/>
  <c r="M85" i="14"/>
  <c r="L85" i="14"/>
  <c r="F85" i="14"/>
  <c r="M84" i="14"/>
  <c r="L84" i="14"/>
  <c r="F84" i="14"/>
  <c r="M83" i="14"/>
  <c r="L83" i="14"/>
  <c r="F83" i="14"/>
  <c r="M82" i="14"/>
  <c r="L82" i="14"/>
  <c r="F82" i="14"/>
  <c r="M81" i="14"/>
  <c r="L81" i="14"/>
  <c r="F81" i="14"/>
  <c r="M80" i="14"/>
  <c r="L80" i="14"/>
  <c r="F80" i="14"/>
  <c r="M79" i="14"/>
  <c r="L79" i="14"/>
  <c r="F79" i="14"/>
  <c r="M78" i="14"/>
  <c r="L78" i="14"/>
  <c r="F78" i="14"/>
  <c r="M77" i="14"/>
  <c r="L77" i="14"/>
  <c r="F77" i="14"/>
  <c r="M76" i="14"/>
  <c r="L76" i="14"/>
  <c r="F76" i="14"/>
  <c r="M75" i="14"/>
  <c r="L75" i="14"/>
  <c r="F75" i="14"/>
  <c r="M74" i="14"/>
  <c r="L74" i="14"/>
  <c r="F74" i="14"/>
  <c r="M73" i="14"/>
  <c r="L73" i="14"/>
  <c r="F73" i="14"/>
  <c r="M72" i="14"/>
  <c r="L72" i="14"/>
  <c r="F72" i="14"/>
  <c r="M71" i="14"/>
  <c r="L71" i="14"/>
  <c r="F71" i="14"/>
  <c r="M70" i="14"/>
  <c r="L70" i="14"/>
  <c r="F70" i="14"/>
  <c r="M69" i="14"/>
  <c r="L69" i="14"/>
  <c r="F69" i="14"/>
  <c r="M68" i="14"/>
  <c r="L68" i="14"/>
  <c r="F68" i="14"/>
  <c r="M67" i="14"/>
  <c r="L67" i="14"/>
  <c r="F67" i="14"/>
  <c r="M66" i="14"/>
  <c r="L66" i="14"/>
  <c r="F66" i="14"/>
  <c r="M65" i="14"/>
  <c r="L65" i="14"/>
  <c r="F65" i="14"/>
  <c r="M64" i="14"/>
  <c r="L64" i="14"/>
  <c r="F64" i="14"/>
  <c r="M63" i="14"/>
  <c r="L63" i="14"/>
  <c r="F63" i="14"/>
  <c r="M62" i="14"/>
  <c r="L62" i="14"/>
  <c r="F62" i="14"/>
  <c r="M61" i="14"/>
  <c r="L61" i="14"/>
  <c r="F61" i="14"/>
  <c r="M60" i="14"/>
  <c r="L60" i="14"/>
  <c r="F60" i="14"/>
  <c r="M59" i="14"/>
  <c r="L59" i="14"/>
  <c r="F59" i="14"/>
  <c r="M58" i="14"/>
  <c r="L58" i="14"/>
  <c r="F58" i="14"/>
  <c r="M57" i="14"/>
  <c r="L57" i="14"/>
  <c r="F57" i="14"/>
  <c r="M56" i="14"/>
  <c r="L56" i="14"/>
  <c r="F56" i="14"/>
  <c r="M55" i="14"/>
  <c r="L55" i="14"/>
  <c r="F55" i="14"/>
  <c r="M54" i="14"/>
  <c r="L54" i="14"/>
  <c r="F54" i="14"/>
  <c r="M53" i="14"/>
  <c r="L53" i="14"/>
  <c r="F53" i="14"/>
  <c r="M52" i="14"/>
  <c r="L52" i="14"/>
  <c r="F52" i="14"/>
  <c r="M51" i="14"/>
  <c r="L51" i="14"/>
  <c r="F51" i="14"/>
  <c r="M50" i="14"/>
  <c r="L50" i="14"/>
  <c r="F50" i="14"/>
  <c r="M49" i="14"/>
  <c r="L49" i="14"/>
  <c r="F49" i="14"/>
  <c r="M48" i="14"/>
  <c r="L48" i="14"/>
  <c r="F48" i="14"/>
  <c r="M47" i="14"/>
  <c r="L47" i="14"/>
  <c r="F47" i="14"/>
  <c r="M46" i="14"/>
  <c r="L46" i="14"/>
  <c r="F46" i="14"/>
  <c r="M45" i="14"/>
  <c r="L45" i="14"/>
  <c r="F45" i="14"/>
  <c r="M44" i="14"/>
  <c r="L44" i="14"/>
  <c r="F44" i="14"/>
  <c r="M43" i="14"/>
  <c r="L43" i="14"/>
  <c r="F43" i="14"/>
  <c r="M42" i="14"/>
  <c r="L42" i="14"/>
  <c r="F42" i="14"/>
  <c r="M41" i="14"/>
  <c r="L41" i="14"/>
  <c r="F41" i="14"/>
  <c r="M40" i="14"/>
  <c r="L40" i="14"/>
  <c r="F40" i="14"/>
  <c r="M39" i="14"/>
  <c r="L39" i="14"/>
  <c r="F39" i="14"/>
  <c r="M38" i="14"/>
  <c r="L38" i="14"/>
  <c r="F38" i="14"/>
  <c r="M37" i="14"/>
  <c r="L37" i="14"/>
  <c r="F37" i="14"/>
  <c r="M36" i="14"/>
  <c r="L36" i="14"/>
  <c r="F36" i="14"/>
  <c r="M35" i="14"/>
  <c r="L35" i="14"/>
  <c r="F35" i="14"/>
  <c r="M34" i="14"/>
  <c r="L34" i="14"/>
  <c r="F34" i="14"/>
  <c r="M33" i="14"/>
  <c r="L33" i="14"/>
  <c r="F33" i="14"/>
  <c r="M32" i="14"/>
  <c r="L32" i="14"/>
  <c r="F32" i="14"/>
  <c r="M31" i="14"/>
  <c r="L31" i="14"/>
  <c r="F31" i="14"/>
  <c r="M30" i="14"/>
  <c r="L30" i="14"/>
  <c r="F30" i="14"/>
  <c r="M29" i="14"/>
  <c r="L29" i="14"/>
  <c r="F29" i="14"/>
  <c r="M28" i="14"/>
  <c r="L28" i="14"/>
  <c r="F28" i="14"/>
  <c r="M27" i="14"/>
  <c r="L27" i="14"/>
  <c r="F27" i="14"/>
  <c r="M26" i="14"/>
  <c r="L26" i="14"/>
  <c r="F26" i="14"/>
  <c r="M25" i="14"/>
  <c r="L25" i="14"/>
  <c r="F25" i="14"/>
  <c r="M24" i="14"/>
  <c r="L24" i="14"/>
  <c r="F24" i="14"/>
  <c r="M23" i="14"/>
  <c r="L23" i="14"/>
  <c r="F23" i="14"/>
  <c r="M22" i="14"/>
  <c r="L22" i="14"/>
  <c r="F22" i="14"/>
  <c r="M21" i="14"/>
  <c r="L21" i="14"/>
  <c r="F21" i="14"/>
  <c r="M20" i="14"/>
  <c r="L20" i="14"/>
  <c r="F20" i="14"/>
  <c r="M19" i="14"/>
  <c r="L19" i="14"/>
  <c r="F19" i="14"/>
  <c r="M18" i="14"/>
  <c r="L18" i="14"/>
  <c r="F18" i="14"/>
  <c r="M17" i="14"/>
  <c r="L17" i="14"/>
  <c r="F17" i="14"/>
  <c r="M16" i="14"/>
  <c r="L16" i="14"/>
  <c r="F16" i="14"/>
  <c r="M15" i="14"/>
  <c r="L15" i="14"/>
  <c r="F15" i="14"/>
  <c r="M14" i="14"/>
  <c r="L14" i="14"/>
  <c r="F14" i="14"/>
  <c r="M13" i="14"/>
  <c r="L13" i="14"/>
  <c r="F13" i="14"/>
  <c r="M12" i="14"/>
  <c r="L12" i="14"/>
  <c r="F12" i="14"/>
  <c r="M11" i="14"/>
  <c r="L11" i="14"/>
  <c r="F11" i="14"/>
  <c r="M10" i="14"/>
  <c r="L10" i="14"/>
  <c r="F10" i="14"/>
  <c r="M9" i="14"/>
  <c r="L9" i="14"/>
  <c r="F9" i="14"/>
  <c r="M8" i="14"/>
  <c r="L8" i="14"/>
  <c r="F8" i="14"/>
  <c r="M7" i="14"/>
  <c r="L7" i="14"/>
  <c r="F7" i="14"/>
  <c r="M6" i="14"/>
  <c r="L6" i="14"/>
  <c r="F6" i="14"/>
  <c r="M5" i="14"/>
  <c r="L5" i="14"/>
  <c r="F5" i="14"/>
  <c r="E2" i="14"/>
  <c r="J2" i="14" s="1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D1301" i="8"/>
  <c r="A1301" i="8"/>
  <c r="D1300" i="8"/>
  <c r="A1300" i="8"/>
  <c r="D1299" i="8"/>
  <c r="A1299" i="8"/>
  <c r="D1298" i="8"/>
  <c r="A1298" i="8"/>
  <c r="D1297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D872" i="8"/>
  <c r="A872" i="8"/>
  <c r="D871" i="8"/>
  <c r="A871" i="8"/>
  <c r="D870" i="8"/>
  <c r="A870" i="8"/>
  <c r="D869" i="8"/>
  <c r="A869" i="8"/>
  <c r="D868" i="8"/>
  <c r="A868" i="8"/>
  <c r="D867" i="8"/>
  <c r="A867" i="8"/>
  <c r="D866" i="8"/>
  <c r="A866" i="8"/>
  <c r="D865" i="8"/>
  <c r="A865" i="8"/>
  <c r="D864" i="8"/>
  <c r="A864" i="8"/>
  <c r="D863" i="8"/>
  <c r="A863" i="8"/>
  <c r="D862" i="8"/>
  <c r="A862" i="8"/>
  <c r="D861" i="8"/>
  <c r="A861" i="8"/>
  <c r="D860" i="8"/>
  <c r="A860" i="8"/>
  <c r="D859" i="8"/>
  <c r="A859" i="8"/>
  <c r="D858" i="8"/>
  <c r="A858" i="8"/>
  <c r="D857" i="8"/>
  <c r="A857" i="8"/>
  <c r="D856" i="8"/>
  <c r="A856" i="8"/>
  <c r="D855" i="8"/>
  <c r="A855" i="8"/>
  <c r="D854" i="8"/>
  <c r="A854" i="8"/>
  <c r="D853" i="8"/>
  <c r="A853" i="8"/>
  <c r="D852" i="8"/>
  <c r="A852" i="8"/>
  <c r="D851" i="8"/>
  <c r="A851" i="8"/>
  <c r="D850" i="8"/>
  <c r="A850" i="8"/>
  <c r="D849" i="8"/>
  <c r="A849" i="8"/>
  <c r="D848" i="8"/>
  <c r="A848" i="8"/>
  <c r="D847" i="8"/>
  <c r="A847" i="8"/>
  <c r="D846" i="8"/>
  <c r="A846" i="8"/>
  <c r="D845" i="8"/>
  <c r="A845" i="8"/>
  <c r="D844" i="8"/>
  <c r="A844" i="8"/>
  <c r="D843" i="8"/>
  <c r="A843" i="8"/>
  <c r="D842" i="8"/>
  <c r="A842" i="8"/>
  <c r="D841" i="8"/>
  <c r="A841" i="8"/>
  <c r="D840" i="8"/>
  <c r="A840" i="8"/>
  <c r="D839" i="8"/>
  <c r="A839" i="8"/>
  <c r="D838" i="8"/>
  <c r="A838" i="8"/>
  <c r="D837" i="8"/>
  <c r="A837" i="8"/>
  <c r="D836" i="8"/>
  <c r="A836" i="8"/>
  <c r="D835" i="8"/>
  <c r="A835" i="8"/>
  <c r="D834" i="8"/>
  <c r="A834" i="8"/>
  <c r="D833" i="8"/>
  <c r="A833" i="8"/>
  <c r="D832" i="8"/>
  <c r="A832" i="8"/>
  <c r="D831" i="8"/>
  <c r="A831" i="8"/>
  <c r="D830" i="8"/>
  <c r="A830" i="8"/>
  <c r="D829" i="8"/>
  <c r="A829" i="8"/>
  <c r="D828" i="8"/>
  <c r="A828" i="8"/>
  <c r="D827" i="8"/>
  <c r="A827" i="8"/>
  <c r="D826" i="8"/>
  <c r="A826" i="8"/>
  <c r="D825" i="8"/>
  <c r="A825" i="8"/>
  <c r="D824" i="8"/>
  <c r="A824" i="8"/>
  <c r="D823" i="8"/>
  <c r="A823" i="8"/>
  <c r="D822" i="8"/>
  <c r="A822" i="8"/>
  <c r="D821" i="8"/>
  <c r="A821" i="8"/>
  <c r="D820" i="8"/>
  <c r="A820" i="8"/>
  <c r="D819" i="8"/>
  <c r="A819" i="8"/>
  <c r="D818" i="8"/>
  <c r="A818" i="8"/>
  <c r="D817" i="8"/>
  <c r="A817" i="8"/>
  <c r="D816" i="8"/>
  <c r="A816" i="8"/>
  <c r="D815" i="8"/>
  <c r="A815" i="8"/>
  <c r="D814" i="8"/>
  <c r="A814" i="8"/>
  <c r="D813" i="8"/>
  <c r="A813" i="8"/>
  <c r="D812" i="8"/>
  <c r="A812" i="8"/>
  <c r="D811" i="8"/>
  <c r="A811" i="8"/>
  <c r="D810" i="8"/>
  <c r="A810" i="8"/>
  <c r="D809" i="8"/>
  <c r="A809" i="8"/>
  <c r="D808" i="8"/>
  <c r="A808" i="8"/>
  <c r="D807" i="8"/>
  <c r="A807" i="8"/>
  <c r="D806" i="8"/>
  <c r="A806" i="8"/>
  <c r="D805" i="8"/>
  <c r="A805" i="8"/>
  <c r="D804" i="8"/>
  <c r="A804" i="8"/>
  <c r="D803" i="8"/>
  <c r="A803" i="8"/>
  <c r="D802" i="8"/>
  <c r="A802" i="8"/>
  <c r="D801" i="8"/>
  <c r="A801" i="8"/>
  <c r="D800" i="8"/>
  <c r="A800" i="8"/>
  <c r="D799" i="8"/>
  <c r="A799" i="8"/>
  <c r="D798" i="8"/>
  <c r="A798" i="8"/>
  <c r="D797" i="8"/>
  <c r="A797" i="8"/>
  <c r="D796" i="8"/>
  <c r="A796" i="8"/>
  <c r="D795" i="8"/>
  <c r="A795" i="8"/>
  <c r="D794" i="8"/>
  <c r="A794" i="8"/>
  <c r="D793" i="8"/>
  <c r="A793" i="8"/>
  <c r="D792" i="8"/>
  <c r="A792" i="8"/>
  <c r="D791" i="8"/>
  <c r="A791" i="8"/>
  <c r="D790" i="8"/>
  <c r="A790" i="8"/>
  <c r="D789" i="8"/>
  <c r="A789" i="8"/>
  <c r="D788" i="8"/>
  <c r="A788" i="8"/>
  <c r="D787" i="8"/>
  <c r="A787" i="8"/>
  <c r="D786" i="8"/>
  <c r="A786" i="8"/>
  <c r="D785" i="8"/>
  <c r="A785" i="8"/>
  <c r="D784" i="8"/>
  <c r="A784" i="8"/>
  <c r="D783" i="8"/>
  <c r="A783" i="8"/>
  <c r="D782" i="8"/>
  <c r="A782" i="8"/>
  <c r="D781" i="8"/>
  <c r="A781" i="8"/>
  <c r="D780" i="8"/>
  <c r="A780" i="8"/>
  <c r="D779" i="8"/>
  <c r="A779" i="8"/>
  <c r="D778" i="8"/>
  <c r="A778" i="8"/>
  <c r="D777" i="8"/>
  <c r="A777" i="8"/>
  <c r="D776" i="8"/>
  <c r="A776" i="8"/>
  <c r="D775" i="8"/>
  <c r="A775" i="8"/>
  <c r="D774" i="8"/>
  <c r="A774" i="8"/>
  <c r="D773" i="8"/>
  <c r="A773" i="8"/>
  <c r="D772" i="8"/>
  <c r="A772" i="8"/>
  <c r="D771" i="8"/>
  <c r="A771" i="8"/>
  <c r="D770" i="8"/>
  <c r="A770" i="8"/>
  <c r="D769" i="8"/>
  <c r="A769" i="8"/>
  <c r="D768" i="8"/>
  <c r="A768" i="8"/>
  <c r="D767" i="8"/>
  <c r="A767" i="8"/>
  <c r="D766" i="8"/>
  <c r="A766" i="8"/>
  <c r="D765" i="8"/>
  <c r="A765" i="8"/>
  <c r="D764" i="8"/>
  <c r="A764" i="8"/>
  <c r="D763" i="8"/>
  <c r="A763" i="8"/>
  <c r="D762" i="8"/>
  <c r="A762" i="8"/>
  <c r="D761" i="8"/>
  <c r="A761" i="8"/>
  <c r="D760" i="8"/>
  <c r="A760" i="8"/>
  <c r="D759" i="8"/>
  <c r="A759" i="8"/>
  <c r="D758" i="8"/>
  <c r="A758" i="8"/>
  <c r="D757" i="8"/>
  <c r="A757" i="8"/>
  <c r="D756" i="8"/>
  <c r="A756" i="8"/>
  <c r="D755" i="8"/>
  <c r="A755" i="8"/>
  <c r="D754" i="8"/>
  <c r="A754" i="8"/>
  <c r="D753" i="8"/>
  <c r="A753" i="8"/>
  <c r="D752" i="8"/>
  <c r="A752" i="8"/>
  <c r="D751" i="8"/>
  <c r="A751" i="8"/>
  <c r="D750" i="8"/>
  <c r="A750" i="8"/>
  <c r="D749" i="8"/>
  <c r="A749" i="8"/>
  <c r="D748" i="8"/>
  <c r="A748" i="8"/>
  <c r="D747" i="8"/>
  <c r="A747" i="8"/>
  <c r="D746" i="8"/>
  <c r="A746" i="8"/>
  <c r="D745" i="8"/>
  <c r="A745" i="8"/>
  <c r="D744" i="8"/>
  <c r="A744" i="8"/>
  <c r="D743" i="8"/>
  <c r="A743" i="8"/>
  <c r="D742" i="8"/>
  <c r="A742" i="8"/>
  <c r="D741" i="8"/>
  <c r="A741" i="8"/>
  <c r="D740" i="8"/>
  <c r="A740" i="8"/>
  <c r="D739" i="8"/>
  <c r="A739" i="8"/>
  <c r="D738" i="8"/>
  <c r="A738" i="8"/>
  <c r="D737" i="8"/>
  <c r="A737" i="8"/>
  <c r="D736" i="8"/>
  <c r="A736" i="8"/>
  <c r="D735" i="8"/>
  <c r="A735" i="8"/>
  <c r="D734" i="8"/>
  <c r="A734" i="8"/>
  <c r="D733" i="8"/>
  <c r="A733" i="8"/>
  <c r="D732" i="8"/>
  <c r="A732" i="8"/>
  <c r="D731" i="8"/>
  <c r="A731" i="8"/>
  <c r="D730" i="8"/>
  <c r="A730" i="8"/>
  <c r="D729" i="8"/>
  <c r="A729" i="8"/>
  <c r="D728" i="8"/>
  <c r="A728" i="8"/>
  <c r="D727" i="8"/>
  <c r="A727" i="8"/>
  <c r="D726" i="8"/>
  <c r="A726" i="8"/>
  <c r="D725" i="8"/>
  <c r="A725" i="8"/>
  <c r="D724" i="8"/>
  <c r="A724" i="8"/>
  <c r="D723" i="8"/>
  <c r="A723" i="8"/>
  <c r="D722" i="8"/>
  <c r="A722" i="8"/>
  <c r="D721" i="8"/>
  <c r="A721" i="8"/>
  <c r="D720" i="8"/>
  <c r="A720" i="8"/>
  <c r="D719" i="8"/>
  <c r="A719" i="8"/>
  <c r="D718" i="8"/>
  <c r="A718" i="8"/>
  <c r="D717" i="8"/>
  <c r="A717" i="8"/>
  <c r="D716" i="8"/>
  <c r="A716" i="8"/>
  <c r="D715" i="8"/>
  <c r="A715" i="8"/>
  <c r="D714" i="8"/>
  <c r="A714" i="8"/>
  <c r="D713" i="8"/>
  <c r="A713" i="8"/>
  <c r="D712" i="8"/>
  <c r="A712" i="8"/>
  <c r="D711" i="8"/>
  <c r="A711" i="8"/>
  <c r="D710" i="8"/>
  <c r="A710" i="8"/>
  <c r="D709" i="8"/>
  <c r="A709" i="8"/>
  <c r="D708" i="8"/>
  <c r="A708" i="8"/>
  <c r="D707" i="8"/>
  <c r="A707" i="8"/>
  <c r="D706" i="8"/>
  <c r="A706" i="8"/>
  <c r="D705" i="8"/>
  <c r="A705" i="8"/>
  <c r="D704" i="8"/>
  <c r="A704" i="8"/>
  <c r="D703" i="8"/>
  <c r="A703" i="8"/>
  <c r="D702" i="8"/>
  <c r="A702" i="8"/>
  <c r="D701" i="8"/>
  <c r="A701" i="8"/>
  <c r="D700" i="8"/>
  <c r="A700" i="8"/>
  <c r="D699" i="8"/>
  <c r="A699" i="8"/>
  <c r="D698" i="8"/>
  <c r="A698" i="8"/>
  <c r="D697" i="8"/>
  <c r="A697" i="8"/>
  <c r="D696" i="8"/>
  <c r="A696" i="8"/>
  <c r="D695" i="8"/>
  <c r="A695" i="8"/>
  <c r="D694" i="8"/>
  <c r="A694" i="8"/>
  <c r="D693" i="8"/>
  <c r="A693" i="8"/>
  <c r="D692" i="8"/>
  <c r="A692" i="8"/>
  <c r="D691" i="8"/>
  <c r="A691" i="8"/>
  <c r="D690" i="8"/>
  <c r="A690" i="8"/>
  <c r="D689" i="8"/>
  <c r="A689" i="8"/>
  <c r="D688" i="8"/>
  <c r="A688" i="8"/>
  <c r="D687" i="8"/>
  <c r="A687" i="8"/>
  <c r="D686" i="8"/>
  <c r="A686" i="8"/>
  <c r="D685" i="8"/>
  <c r="A685" i="8"/>
  <c r="D684" i="8"/>
  <c r="A684" i="8"/>
  <c r="D683" i="8"/>
  <c r="A683" i="8"/>
  <c r="D682" i="8"/>
  <c r="A682" i="8"/>
  <c r="D681" i="8"/>
  <c r="A681" i="8"/>
  <c r="D680" i="8"/>
  <c r="A680" i="8"/>
  <c r="D679" i="8"/>
  <c r="A679" i="8"/>
  <c r="D678" i="8"/>
  <c r="A678" i="8"/>
  <c r="D677" i="8"/>
  <c r="A677" i="8"/>
  <c r="D676" i="8"/>
  <c r="A676" i="8"/>
  <c r="D675" i="8"/>
  <c r="A675" i="8"/>
  <c r="D674" i="8"/>
  <c r="A674" i="8"/>
  <c r="D673" i="8"/>
  <c r="A673" i="8"/>
  <c r="D672" i="8"/>
  <c r="A672" i="8"/>
  <c r="D671" i="8"/>
  <c r="A671" i="8"/>
  <c r="D670" i="8"/>
  <c r="A670" i="8"/>
  <c r="D669" i="8"/>
  <c r="A669" i="8"/>
  <c r="D668" i="8"/>
  <c r="A668" i="8"/>
  <c r="D667" i="8"/>
  <c r="A667" i="8"/>
  <c r="D666" i="8"/>
  <c r="A666" i="8"/>
  <c r="D665" i="8"/>
  <c r="A665" i="8"/>
  <c r="D664" i="8"/>
  <c r="A664" i="8"/>
  <c r="D663" i="8"/>
  <c r="A663" i="8"/>
  <c r="D662" i="8"/>
  <c r="A662" i="8"/>
  <c r="D661" i="8"/>
  <c r="A661" i="8"/>
  <c r="D660" i="8"/>
  <c r="A660" i="8"/>
  <c r="D659" i="8"/>
  <c r="A659" i="8"/>
  <c r="D658" i="8"/>
  <c r="A658" i="8"/>
  <c r="D657" i="8"/>
  <c r="A657" i="8"/>
  <c r="D656" i="8"/>
  <c r="A656" i="8"/>
  <c r="D655" i="8"/>
  <c r="A655" i="8"/>
  <c r="D654" i="8"/>
  <c r="A654" i="8"/>
  <c r="D653" i="8"/>
  <c r="A653" i="8"/>
  <c r="D652" i="8"/>
  <c r="A652" i="8"/>
  <c r="D651" i="8"/>
  <c r="A651" i="8"/>
  <c r="D650" i="8"/>
  <c r="A650" i="8"/>
  <c r="D649" i="8"/>
  <c r="A649" i="8"/>
  <c r="D648" i="8"/>
  <c r="A648" i="8"/>
  <c r="D647" i="8"/>
  <c r="A647" i="8"/>
  <c r="D646" i="8"/>
  <c r="A646" i="8"/>
  <c r="D645" i="8"/>
  <c r="A645" i="8"/>
  <c r="D644" i="8"/>
  <c r="A644" i="8"/>
  <c r="D643" i="8"/>
  <c r="A643" i="8"/>
  <c r="D642" i="8"/>
  <c r="A642" i="8"/>
  <c r="D641" i="8"/>
  <c r="A641" i="8"/>
  <c r="D640" i="8"/>
  <c r="A640" i="8"/>
  <c r="D639" i="8"/>
  <c r="A639" i="8"/>
  <c r="D638" i="8"/>
  <c r="A638" i="8"/>
  <c r="D637" i="8"/>
  <c r="A637" i="8"/>
  <c r="D636" i="8"/>
  <c r="A636" i="8"/>
  <c r="D635" i="8"/>
  <c r="A635" i="8"/>
  <c r="D634" i="8"/>
  <c r="A634" i="8"/>
  <c r="D633" i="8"/>
  <c r="A633" i="8"/>
  <c r="D632" i="8"/>
  <c r="A632" i="8"/>
  <c r="D631" i="8"/>
  <c r="A631" i="8"/>
  <c r="D630" i="8"/>
  <c r="A630" i="8"/>
  <c r="D629" i="8"/>
  <c r="A629" i="8"/>
  <c r="D628" i="8"/>
  <c r="A628" i="8"/>
  <c r="D627" i="8"/>
  <c r="A627" i="8"/>
  <c r="D626" i="8"/>
  <c r="A626" i="8"/>
  <c r="D625" i="8"/>
  <c r="A625" i="8"/>
  <c r="D624" i="8"/>
  <c r="A624" i="8"/>
  <c r="D623" i="8"/>
  <c r="A623" i="8"/>
  <c r="D622" i="8"/>
  <c r="A622" i="8"/>
  <c r="D621" i="8"/>
  <c r="A621" i="8"/>
  <c r="D620" i="8"/>
  <c r="A620" i="8"/>
  <c r="D619" i="8"/>
  <c r="A619" i="8"/>
  <c r="D618" i="8"/>
  <c r="A618" i="8"/>
  <c r="D617" i="8"/>
  <c r="A617" i="8"/>
  <c r="D616" i="8"/>
  <c r="A616" i="8"/>
  <c r="D615" i="8"/>
  <c r="A615" i="8"/>
  <c r="D614" i="8"/>
  <c r="A614" i="8"/>
  <c r="D613" i="8"/>
  <c r="A613" i="8"/>
  <c r="D612" i="8"/>
  <c r="A612" i="8"/>
  <c r="D611" i="8"/>
  <c r="A611" i="8"/>
  <c r="D610" i="8"/>
  <c r="A610" i="8"/>
  <c r="D609" i="8"/>
  <c r="A609" i="8"/>
  <c r="D608" i="8"/>
  <c r="A608" i="8"/>
  <c r="D607" i="8"/>
  <c r="A607" i="8"/>
  <c r="D606" i="8"/>
  <c r="A606" i="8"/>
  <c r="D605" i="8"/>
  <c r="A605" i="8"/>
  <c r="D604" i="8"/>
  <c r="A604" i="8"/>
  <c r="D603" i="8"/>
  <c r="A603" i="8"/>
  <c r="D602" i="8"/>
  <c r="A602" i="8"/>
  <c r="D601" i="8"/>
  <c r="A601" i="8"/>
  <c r="D600" i="8"/>
  <c r="A600" i="8"/>
  <c r="D599" i="8"/>
  <c r="A599" i="8"/>
  <c r="D598" i="8"/>
  <c r="A598" i="8"/>
  <c r="D597" i="8"/>
  <c r="A597" i="8"/>
  <c r="D596" i="8"/>
  <c r="A596" i="8"/>
  <c r="D595" i="8"/>
  <c r="A595" i="8"/>
  <c r="D594" i="8"/>
  <c r="A594" i="8"/>
  <c r="D593" i="8"/>
  <c r="A593" i="8"/>
  <c r="D592" i="8"/>
  <c r="A592" i="8"/>
  <c r="D591" i="8"/>
  <c r="A591" i="8"/>
  <c r="D590" i="8"/>
  <c r="A590" i="8"/>
  <c r="D589" i="8"/>
  <c r="A589" i="8"/>
  <c r="D588" i="8"/>
  <c r="A588" i="8"/>
  <c r="D587" i="8"/>
  <c r="A587" i="8"/>
  <c r="D586" i="8"/>
  <c r="A586" i="8"/>
  <c r="D585" i="8"/>
  <c r="A585" i="8"/>
  <c r="D584" i="8"/>
  <c r="A584" i="8"/>
  <c r="D583" i="8"/>
  <c r="A583" i="8"/>
  <c r="D582" i="8"/>
  <c r="A582" i="8"/>
  <c r="D581" i="8"/>
  <c r="A581" i="8"/>
  <c r="D580" i="8"/>
  <c r="A580" i="8"/>
  <c r="D579" i="8"/>
  <c r="A579" i="8"/>
  <c r="D578" i="8"/>
  <c r="A578" i="8"/>
  <c r="D577" i="8"/>
  <c r="A577" i="8"/>
  <c r="D576" i="8"/>
  <c r="A576" i="8"/>
  <c r="D575" i="8"/>
  <c r="A575" i="8"/>
  <c r="D574" i="8"/>
  <c r="A574" i="8"/>
  <c r="D573" i="8"/>
  <c r="A573" i="8"/>
  <c r="D572" i="8"/>
  <c r="A572" i="8"/>
  <c r="D571" i="8"/>
  <c r="A571" i="8"/>
  <c r="D570" i="8"/>
  <c r="A570" i="8"/>
  <c r="D569" i="8"/>
  <c r="A569" i="8"/>
  <c r="D568" i="8"/>
  <c r="A568" i="8"/>
  <c r="D567" i="8"/>
  <c r="A567" i="8"/>
  <c r="D566" i="8"/>
  <c r="A566" i="8"/>
  <c r="D565" i="8"/>
  <c r="A565" i="8"/>
  <c r="D564" i="8"/>
  <c r="A564" i="8"/>
  <c r="D563" i="8"/>
  <c r="A563" i="8"/>
  <c r="D562" i="8"/>
  <c r="A562" i="8"/>
  <c r="D561" i="8"/>
  <c r="A561" i="8"/>
  <c r="D560" i="8"/>
  <c r="A560" i="8"/>
  <c r="D559" i="8"/>
  <c r="A559" i="8"/>
  <c r="D558" i="8"/>
  <c r="A558" i="8"/>
  <c r="D557" i="8"/>
  <c r="A557" i="8"/>
  <c r="D556" i="8"/>
  <c r="A556" i="8"/>
  <c r="D555" i="8"/>
  <c r="A555" i="8"/>
  <c r="D554" i="8"/>
  <c r="A554" i="8"/>
  <c r="D553" i="8"/>
  <c r="A553" i="8"/>
  <c r="D552" i="8"/>
  <c r="A552" i="8"/>
  <c r="D551" i="8"/>
  <c r="A551" i="8"/>
  <c r="D550" i="8"/>
  <c r="A550" i="8"/>
  <c r="D549" i="8"/>
  <c r="A549" i="8"/>
  <c r="D548" i="8"/>
  <c r="A548" i="8"/>
  <c r="D547" i="8"/>
  <c r="A547" i="8"/>
  <c r="D546" i="8"/>
  <c r="A546" i="8"/>
  <c r="D545" i="8"/>
  <c r="A545" i="8"/>
  <c r="D544" i="8"/>
  <c r="A544" i="8"/>
  <c r="D543" i="8"/>
  <c r="A543" i="8"/>
  <c r="D542" i="8"/>
  <c r="A542" i="8"/>
  <c r="D541" i="8"/>
  <c r="A541" i="8"/>
  <c r="D540" i="8"/>
  <c r="A540" i="8"/>
  <c r="D539" i="8"/>
  <c r="A539" i="8"/>
  <c r="D538" i="8"/>
  <c r="A538" i="8"/>
  <c r="D537" i="8"/>
  <c r="A537" i="8"/>
  <c r="D536" i="8"/>
  <c r="A536" i="8"/>
  <c r="D535" i="8"/>
  <c r="A535" i="8"/>
  <c r="D534" i="8"/>
  <c r="A534" i="8"/>
  <c r="D533" i="8"/>
  <c r="A533" i="8"/>
  <c r="D532" i="8"/>
  <c r="A532" i="8"/>
  <c r="D531" i="8"/>
  <c r="A531" i="8"/>
  <c r="D530" i="8"/>
  <c r="A530" i="8"/>
  <c r="D529" i="8"/>
  <c r="A529" i="8"/>
  <c r="D528" i="8"/>
  <c r="A528" i="8"/>
  <c r="D527" i="8"/>
  <c r="A527" i="8"/>
  <c r="D526" i="8"/>
  <c r="A526" i="8"/>
  <c r="D525" i="8"/>
  <c r="A525" i="8"/>
  <c r="D524" i="8"/>
  <c r="A524" i="8"/>
  <c r="D523" i="8"/>
  <c r="A523" i="8"/>
  <c r="D522" i="8"/>
  <c r="A522" i="8"/>
  <c r="D521" i="8"/>
  <c r="A521" i="8"/>
  <c r="D520" i="8"/>
  <c r="A520" i="8"/>
  <c r="D519" i="8"/>
  <c r="A519" i="8"/>
  <c r="D518" i="8"/>
  <c r="A518" i="8"/>
  <c r="D517" i="8"/>
  <c r="A517" i="8"/>
  <c r="D516" i="8"/>
  <c r="A516" i="8"/>
  <c r="D515" i="8"/>
  <c r="A515" i="8"/>
  <c r="D514" i="8"/>
  <c r="A514" i="8"/>
  <c r="D513" i="8"/>
  <c r="A513" i="8"/>
  <c r="D512" i="8"/>
  <c r="A512" i="8"/>
  <c r="D511" i="8"/>
  <c r="A511" i="8"/>
  <c r="D510" i="8"/>
  <c r="A510" i="8"/>
  <c r="D509" i="8"/>
  <c r="A509" i="8"/>
  <c r="D508" i="8"/>
  <c r="A508" i="8"/>
  <c r="D507" i="8"/>
  <c r="A507" i="8"/>
  <c r="D506" i="8"/>
  <c r="A506" i="8"/>
  <c r="D505" i="8"/>
  <c r="A505" i="8"/>
  <c r="D504" i="8"/>
  <c r="A504" i="8"/>
  <c r="D503" i="8"/>
  <c r="A503" i="8"/>
  <c r="D502" i="8"/>
  <c r="A502" i="8"/>
  <c r="D501" i="8"/>
  <c r="A501" i="8"/>
  <c r="D500" i="8"/>
  <c r="A500" i="8"/>
  <c r="D499" i="8"/>
  <c r="A499" i="8"/>
  <c r="D498" i="8"/>
  <c r="A498" i="8"/>
  <c r="D497" i="8"/>
  <c r="A497" i="8"/>
  <c r="D496" i="8"/>
  <c r="A496" i="8"/>
  <c r="D495" i="8"/>
  <c r="A495" i="8"/>
  <c r="D494" i="8"/>
  <c r="A494" i="8"/>
  <c r="D493" i="8"/>
  <c r="A493" i="8"/>
  <c r="D492" i="8"/>
  <c r="A492" i="8"/>
  <c r="D491" i="8"/>
  <c r="A491" i="8"/>
  <c r="D490" i="8"/>
  <c r="A490" i="8"/>
  <c r="D489" i="8"/>
  <c r="A489" i="8"/>
  <c r="D488" i="8"/>
  <c r="A488" i="8"/>
  <c r="D487" i="8"/>
  <c r="A487" i="8"/>
  <c r="D486" i="8"/>
  <c r="A486" i="8"/>
  <c r="D485" i="8"/>
  <c r="A485" i="8"/>
  <c r="D484" i="8"/>
  <c r="A484" i="8"/>
  <c r="D483" i="8"/>
  <c r="A483" i="8"/>
  <c r="D482" i="8"/>
  <c r="A482" i="8"/>
  <c r="D481" i="8"/>
  <c r="A481" i="8"/>
  <c r="D480" i="8"/>
  <c r="A480" i="8"/>
  <c r="D479" i="8"/>
  <c r="A479" i="8"/>
  <c r="D478" i="8"/>
  <c r="A478" i="8"/>
  <c r="D477" i="8"/>
  <c r="A477" i="8"/>
  <c r="D476" i="8"/>
  <c r="A476" i="8"/>
  <c r="D475" i="8"/>
  <c r="A475" i="8"/>
  <c r="D474" i="8"/>
  <c r="A474" i="8"/>
  <c r="D473" i="8"/>
  <c r="A473" i="8"/>
  <c r="D472" i="8"/>
  <c r="A472" i="8"/>
  <c r="D471" i="8"/>
  <c r="A471" i="8"/>
  <c r="D470" i="8"/>
  <c r="A470" i="8"/>
  <c r="D469" i="8"/>
  <c r="A469" i="8"/>
  <c r="D468" i="8"/>
  <c r="A468" i="8"/>
  <c r="D467" i="8"/>
  <c r="A467" i="8"/>
  <c r="D466" i="8"/>
  <c r="A466" i="8"/>
  <c r="D465" i="8"/>
  <c r="A465" i="8"/>
  <c r="D464" i="8"/>
  <c r="A464" i="8"/>
  <c r="D463" i="8"/>
  <c r="A463" i="8"/>
  <c r="D462" i="8"/>
  <c r="A462" i="8"/>
  <c r="D461" i="8"/>
  <c r="A461" i="8"/>
  <c r="D460" i="8"/>
  <c r="A460" i="8"/>
  <c r="D459" i="8"/>
  <c r="A459" i="8"/>
  <c r="D458" i="8"/>
  <c r="A458" i="8"/>
  <c r="D457" i="8"/>
  <c r="A457" i="8"/>
  <c r="D456" i="8"/>
  <c r="A456" i="8"/>
  <c r="D455" i="8"/>
  <c r="A455" i="8"/>
  <c r="D454" i="8"/>
  <c r="A454" i="8"/>
  <c r="D453" i="8"/>
  <c r="A453" i="8"/>
  <c r="D452" i="8"/>
  <c r="A452" i="8"/>
  <c r="D451" i="8"/>
  <c r="A451" i="8"/>
  <c r="D450" i="8"/>
  <c r="A450" i="8"/>
  <c r="D449" i="8"/>
  <c r="A449" i="8"/>
  <c r="D448" i="8"/>
  <c r="A448" i="8"/>
  <c r="D447" i="8"/>
  <c r="A447" i="8"/>
  <c r="D446" i="8"/>
  <c r="A446" i="8"/>
  <c r="D445" i="8"/>
  <c r="A445" i="8"/>
  <c r="D444" i="8"/>
  <c r="A444" i="8"/>
  <c r="D443" i="8"/>
  <c r="A443" i="8"/>
  <c r="D442" i="8"/>
  <c r="A442" i="8"/>
  <c r="D441" i="8"/>
  <c r="A441" i="8"/>
  <c r="D440" i="8"/>
  <c r="A440" i="8"/>
  <c r="D439" i="8"/>
  <c r="A439" i="8"/>
  <c r="D438" i="8"/>
  <c r="A438" i="8"/>
  <c r="D437" i="8"/>
  <c r="A437" i="8"/>
  <c r="D436" i="8"/>
  <c r="A436" i="8"/>
  <c r="D435" i="8"/>
  <c r="A435" i="8"/>
  <c r="D434" i="8"/>
  <c r="A434" i="8"/>
  <c r="D433" i="8"/>
  <c r="A433" i="8"/>
  <c r="D432" i="8"/>
  <c r="A432" i="8"/>
  <c r="D431" i="8"/>
  <c r="A431" i="8"/>
  <c r="D430" i="8"/>
  <c r="A430" i="8"/>
  <c r="D429" i="8"/>
  <c r="A429" i="8"/>
  <c r="D428" i="8"/>
  <c r="A428" i="8"/>
  <c r="D427" i="8"/>
  <c r="A427" i="8"/>
  <c r="D426" i="8"/>
  <c r="A426" i="8"/>
  <c r="D425" i="8"/>
  <c r="A425" i="8"/>
  <c r="D424" i="8"/>
  <c r="A424" i="8"/>
  <c r="D423" i="8"/>
  <c r="A423" i="8"/>
  <c r="D422" i="8"/>
  <c r="A422" i="8"/>
  <c r="D421" i="8"/>
  <c r="A421" i="8"/>
  <c r="D420" i="8"/>
  <c r="A420" i="8"/>
  <c r="D419" i="8"/>
  <c r="A419" i="8"/>
  <c r="D418" i="8"/>
  <c r="A418" i="8"/>
  <c r="D417" i="8"/>
  <c r="A417" i="8"/>
  <c r="D416" i="8"/>
  <c r="A416" i="8"/>
  <c r="D415" i="8"/>
  <c r="A415" i="8"/>
  <c r="D414" i="8"/>
  <c r="A414" i="8"/>
  <c r="D413" i="8"/>
  <c r="A413" i="8"/>
  <c r="D412" i="8"/>
  <c r="A412" i="8"/>
  <c r="D411" i="8"/>
  <c r="A411" i="8"/>
  <c r="D410" i="8"/>
  <c r="A410" i="8"/>
  <c r="D409" i="8"/>
  <c r="A409" i="8"/>
  <c r="D408" i="8"/>
  <c r="A408" i="8"/>
  <c r="D407" i="8"/>
  <c r="A407" i="8"/>
  <c r="D406" i="8"/>
  <c r="A406" i="8"/>
  <c r="D405" i="8"/>
  <c r="A405" i="8"/>
  <c r="D404" i="8"/>
  <c r="A404" i="8"/>
  <c r="D403" i="8"/>
  <c r="A403" i="8"/>
  <c r="D402" i="8"/>
  <c r="A402" i="8"/>
  <c r="D401" i="8"/>
  <c r="A401" i="8"/>
  <c r="D400" i="8"/>
  <c r="A400" i="8"/>
  <c r="D399" i="8"/>
  <c r="A399" i="8"/>
  <c r="D398" i="8"/>
  <c r="A398" i="8"/>
  <c r="D397" i="8"/>
  <c r="A397" i="8"/>
  <c r="D396" i="8"/>
  <c r="A396" i="8"/>
  <c r="D395" i="8"/>
  <c r="A395" i="8"/>
  <c r="D394" i="8"/>
  <c r="A394" i="8"/>
  <c r="D393" i="8"/>
  <c r="A393" i="8"/>
  <c r="D392" i="8"/>
  <c r="A392" i="8"/>
  <c r="D391" i="8"/>
  <c r="A391" i="8"/>
  <c r="D390" i="8"/>
  <c r="A390" i="8"/>
  <c r="D389" i="8"/>
  <c r="A389" i="8"/>
  <c r="D388" i="8"/>
  <c r="A388" i="8"/>
  <c r="D387" i="8"/>
  <c r="A387" i="8"/>
  <c r="D386" i="8"/>
  <c r="A386" i="8"/>
  <c r="D385" i="8"/>
  <c r="A385" i="8"/>
  <c r="D384" i="8"/>
  <c r="A384" i="8"/>
  <c r="D383" i="8"/>
  <c r="A383" i="8"/>
  <c r="D382" i="8"/>
  <c r="A382" i="8"/>
  <c r="D381" i="8"/>
  <c r="A381" i="8"/>
  <c r="D380" i="8"/>
  <c r="A380" i="8"/>
  <c r="D379" i="8"/>
  <c r="A379" i="8"/>
  <c r="D378" i="8"/>
  <c r="A378" i="8"/>
  <c r="D377" i="8"/>
  <c r="A377" i="8"/>
  <c r="D376" i="8"/>
  <c r="A376" i="8"/>
  <c r="D375" i="8"/>
  <c r="A375" i="8"/>
  <c r="D374" i="8"/>
  <c r="A374" i="8"/>
  <c r="D373" i="8"/>
  <c r="A373" i="8"/>
  <c r="D372" i="8"/>
  <c r="A372" i="8"/>
  <c r="D371" i="8"/>
  <c r="A371" i="8"/>
  <c r="D370" i="8"/>
  <c r="A370" i="8"/>
  <c r="D369" i="8"/>
  <c r="A369" i="8"/>
  <c r="D368" i="8"/>
  <c r="A368" i="8"/>
  <c r="D367" i="8"/>
  <c r="A367" i="8"/>
  <c r="D366" i="8"/>
  <c r="A366" i="8"/>
  <c r="D365" i="8"/>
  <c r="A365" i="8"/>
  <c r="D364" i="8"/>
  <c r="A364" i="8"/>
  <c r="D363" i="8"/>
  <c r="A363" i="8"/>
  <c r="D362" i="8"/>
  <c r="A362" i="8"/>
  <c r="D361" i="8"/>
  <c r="A361" i="8"/>
  <c r="D360" i="8"/>
  <c r="A360" i="8"/>
  <c r="D359" i="8"/>
  <c r="A359" i="8"/>
  <c r="D358" i="8"/>
  <c r="A358" i="8"/>
  <c r="D356" i="8"/>
  <c r="A356" i="8"/>
  <c r="D355" i="8"/>
  <c r="A355" i="8"/>
  <c r="D354" i="8"/>
  <c r="A354" i="8"/>
  <c r="D353" i="8"/>
  <c r="A353" i="8"/>
  <c r="D352" i="8"/>
  <c r="A352" i="8"/>
  <c r="D351" i="8"/>
  <c r="A351" i="8"/>
  <c r="D350" i="8"/>
  <c r="A350" i="8"/>
  <c r="D349" i="8"/>
  <c r="A349" i="8"/>
  <c r="D348" i="8"/>
  <c r="A348" i="8"/>
  <c r="D347" i="8"/>
  <c r="A347" i="8"/>
  <c r="D346" i="8"/>
  <c r="A346" i="8"/>
  <c r="D345" i="8"/>
  <c r="A345" i="8"/>
  <c r="D344" i="8"/>
  <c r="A344" i="8"/>
  <c r="D343" i="8"/>
  <c r="A343" i="8"/>
  <c r="D342" i="8"/>
  <c r="A342" i="8"/>
  <c r="D341" i="8"/>
  <c r="A341" i="8"/>
  <c r="D340" i="8"/>
  <c r="A340" i="8"/>
  <c r="D339" i="8"/>
  <c r="A339" i="8"/>
  <c r="D338" i="8"/>
  <c r="A338" i="8"/>
  <c r="D337" i="8"/>
  <c r="A337" i="8"/>
  <c r="D336" i="8"/>
  <c r="A336" i="8"/>
  <c r="D335" i="8"/>
  <c r="A335" i="8"/>
  <c r="D334" i="8"/>
  <c r="A334" i="8"/>
  <c r="D333" i="8"/>
  <c r="A333" i="8"/>
  <c r="D332" i="8"/>
  <c r="A332" i="8"/>
  <c r="D331" i="8"/>
  <c r="A331" i="8"/>
  <c r="D330" i="8"/>
  <c r="A330" i="8"/>
  <c r="D329" i="8"/>
  <c r="A329" i="8"/>
  <c r="D328" i="8"/>
  <c r="A328" i="8"/>
  <c r="D327" i="8"/>
  <c r="A327" i="8"/>
  <c r="D326" i="8"/>
  <c r="A326" i="8"/>
  <c r="D325" i="8"/>
  <c r="A325" i="8"/>
  <c r="D324" i="8"/>
  <c r="A324" i="8"/>
  <c r="D323" i="8"/>
  <c r="A323" i="8"/>
  <c r="D322" i="8"/>
  <c r="A322" i="8"/>
  <c r="D321" i="8"/>
  <c r="A321" i="8"/>
  <c r="D320" i="8"/>
  <c r="A320" i="8"/>
  <c r="D319" i="8"/>
  <c r="A319" i="8"/>
  <c r="D318" i="8"/>
  <c r="A318" i="8"/>
  <c r="D317" i="8"/>
  <c r="A317" i="8"/>
  <c r="D316" i="8"/>
  <c r="A316" i="8"/>
  <c r="D315" i="8"/>
  <c r="A315" i="8"/>
  <c r="D314" i="8"/>
  <c r="A314" i="8"/>
  <c r="D313" i="8"/>
  <c r="A313" i="8"/>
  <c r="D312" i="8"/>
  <c r="A312" i="8"/>
  <c r="D311" i="8"/>
  <c r="A311" i="8"/>
  <c r="D310" i="8"/>
  <c r="A310" i="8"/>
  <c r="D309" i="8"/>
  <c r="A309" i="8"/>
  <c r="D308" i="8"/>
  <c r="A308" i="8"/>
  <c r="D307" i="8"/>
  <c r="A307" i="8"/>
  <c r="D306" i="8"/>
  <c r="A306" i="8"/>
  <c r="D305" i="8"/>
  <c r="A305" i="8"/>
  <c r="D304" i="8"/>
  <c r="A304" i="8"/>
  <c r="D303" i="8"/>
  <c r="A303" i="8"/>
  <c r="D302" i="8"/>
  <c r="A302" i="8"/>
  <c r="D301" i="8"/>
  <c r="A301" i="8"/>
  <c r="D300" i="8"/>
  <c r="A300" i="8"/>
  <c r="D299" i="8"/>
  <c r="A299" i="8"/>
  <c r="D298" i="8"/>
  <c r="A298" i="8"/>
  <c r="D297" i="8"/>
  <c r="A297" i="8"/>
  <c r="D296" i="8"/>
  <c r="A296" i="8"/>
  <c r="D295" i="8"/>
  <c r="A295" i="8"/>
  <c r="D294" i="8"/>
  <c r="A294" i="8"/>
  <c r="D293" i="8"/>
  <c r="A293" i="8"/>
  <c r="D292" i="8"/>
  <c r="A292" i="8"/>
  <c r="D291" i="8"/>
  <c r="A291" i="8"/>
  <c r="D290" i="8"/>
  <c r="A290" i="8"/>
  <c r="D289" i="8"/>
  <c r="A289" i="8"/>
  <c r="D288" i="8"/>
  <c r="A288" i="8"/>
  <c r="D287" i="8"/>
  <c r="A287" i="8"/>
  <c r="D286" i="8"/>
  <c r="A286" i="8"/>
  <c r="D285" i="8"/>
  <c r="A285" i="8"/>
  <c r="D284" i="8"/>
  <c r="A284" i="8"/>
  <c r="D283" i="8"/>
  <c r="A283" i="8"/>
  <c r="D282" i="8"/>
  <c r="A282" i="8"/>
  <c r="D281" i="8"/>
  <c r="A281" i="8"/>
  <c r="D280" i="8"/>
  <c r="A280" i="8"/>
  <c r="D279" i="8"/>
  <c r="A279" i="8"/>
  <c r="D278" i="8"/>
  <c r="A278" i="8"/>
  <c r="D277" i="8"/>
  <c r="A277" i="8"/>
  <c r="D276" i="8"/>
  <c r="A276" i="8"/>
  <c r="D275" i="8"/>
  <c r="A275" i="8"/>
  <c r="D274" i="8"/>
  <c r="A274" i="8"/>
  <c r="D273" i="8"/>
  <c r="A273" i="8"/>
  <c r="D272" i="8"/>
  <c r="A272" i="8"/>
  <c r="D271" i="8"/>
  <c r="A271" i="8"/>
  <c r="D270" i="8"/>
  <c r="A270" i="8"/>
  <c r="D269" i="8"/>
  <c r="A269" i="8"/>
  <c r="D268" i="8"/>
  <c r="A268" i="8"/>
  <c r="D267" i="8"/>
  <c r="A267" i="8"/>
  <c r="D266" i="8"/>
  <c r="A266" i="8"/>
  <c r="D265" i="8"/>
  <c r="A265" i="8"/>
  <c r="D264" i="8"/>
  <c r="A264" i="8"/>
  <c r="D263" i="8"/>
  <c r="A263" i="8"/>
  <c r="D262" i="8"/>
  <c r="A262" i="8"/>
  <c r="D261" i="8"/>
  <c r="A261" i="8"/>
  <c r="D260" i="8"/>
  <c r="A260" i="8"/>
  <c r="D259" i="8"/>
  <c r="A259" i="8"/>
  <c r="D258" i="8"/>
  <c r="A258" i="8"/>
  <c r="D257" i="8"/>
  <c r="A257" i="8"/>
  <c r="D256" i="8"/>
  <c r="A256" i="8"/>
  <c r="D255" i="8"/>
  <c r="A255" i="8"/>
  <c r="D254" i="8"/>
  <c r="A254" i="8"/>
  <c r="D253" i="8"/>
  <c r="A253" i="8"/>
  <c r="D252" i="8"/>
  <c r="A252" i="8"/>
  <c r="D251" i="8"/>
  <c r="A251" i="8"/>
  <c r="D250" i="8"/>
  <c r="A250" i="8"/>
  <c r="D249" i="8"/>
  <c r="A249" i="8"/>
  <c r="D248" i="8"/>
  <c r="A248" i="8"/>
  <c r="D247" i="8"/>
  <c r="A247" i="8"/>
  <c r="D246" i="8"/>
  <c r="A246" i="8"/>
  <c r="D245" i="8"/>
  <c r="A245" i="8"/>
  <c r="D244" i="8"/>
  <c r="A244" i="8"/>
  <c r="D243" i="8"/>
  <c r="A243" i="8"/>
  <c r="D242" i="8"/>
  <c r="A242" i="8"/>
  <c r="D241" i="8"/>
  <c r="A241" i="8"/>
  <c r="D240" i="8"/>
  <c r="A240" i="8"/>
  <c r="D239" i="8"/>
  <c r="A239" i="8"/>
  <c r="D238" i="8"/>
  <c r="A238" i="8"/>
  <c r="D237" i="8"/>
  <c r="A237" i="8"/>
  <c r="D236" i="8"/>
  <c r="A236" i="8"/>
  <c r="D235" i="8"/>
  <c r="A235" i="8"/>
  <c r="D234" i="8"/>
  <c r="A234" i="8"/>
  <c r="D233" i="8"/>
  <c r="A233" i="8"/>
  <c r="D232" i="8"/>
  <c r="A232" i="8"/>
  <c r="D231" i="8"/>
  <c r="A231" i="8"/>
  <c r="D230" i="8"/>
  <c r="A230" i="8"/>
  <c r="D229" i="8"/>
  <c r="A229" i="8"/>
  <c r="D228" i="8"/>
  <c r="A228" i="8"/>
  <c r="D227" i="8"/>
  <c r="A227" i="8"/>
  <c r="D226" i="8"/>
  <c r="A226" i="8"/>
  <c r="D225" i="8"/>
  <c r="A225" i="8"/>
  <c r="D224" i="8"/>
  <c r="A224" i="8"/>
  <c r="D223" i="8"/>
  <c r="A223" i="8"/>
  <c r="D222" i="8"/>
  <c r="A222" i="8"/>
  <c r="D221" i="8"/>
  <c r="A221" i="8"/>
  <c r="D220" i="8"/>
  <c r="A220" i="8"/>
  <c r="D219" i="8"/>
  <c r="A219" i="8"/>
  <c r="D218" i="8"/>
  <c r="A218" i="8"/>
  <c r="D217" i="8"/>
  <c r="A217" i="8"/>
  <c r="D216" i="8"/>
  <c r="A216" i="8"/>
  <c r="D215" i="8"/>
  <c r="A215" i="8"/>
  <c r="D214" i="8"/>
  <c r="A214" i="8"/>
  <c r="D213" i="8"/>
  <c r="A213" i="8"/>
  <c r="D212" i="8"/>
  <c r="A212" i="8"/>
  <c r="D211" i="8"/>
  <c r="A211" i="8"/>
  <c r="D210" i="8"/>
  <c r="A210" i="8"/>
  <c r="D209" i="8"/>
  <c r="A209" i="8"/>
  <c r="D208" i="8"/>
  <c r="A208" i="8"/>
  <c r="D207" i="8"/>
  <c r="A207" i="8"/>
  <c r="D206" i="8"/>
  <c r="A206" i="8"/>
  <c r="D205" i="8"/>
  <c r="A205" i="8"/>
  <c r="D204" i="8"/>
  <c r="A204" i="8"/>
  <c r="D203" i="8"/>
  <c r="A203" i="8"/>
  <c r="D202" i="8"/>
  <c r="A202" i="8"/>
  <c r="D201" i="8"/>
  <c r="A201" i="8"/>
  <c r="D200" i="8"/>
  <c r="A200" i="8"/>
  <c r="D199" i="8"/>
  <c r="A199" i="8"/>
  <c r="D198" i="8"/>
  <c r="A198" i="8"/>
  <c r="D197" i="8"/>
  <c r="A197" i="8"/>
  <c r="D196" i="8"/>
  <c r="A196" i="8"/>
  <c r="D195" i="8"/>
  <c r="A195" i="8"/>
  <c r="D194" i="8"/>
  <c r="A194" i="8"/>
  <c r="D193" i="8"/>
  <c r="A193" i="8"/>
  <c r="D192" i="8"/>
  <c r="A192" i="8"/>
  <c r="D191" i="8"/>
  <c r="A191" i="8"/>
  <c r="D190" i="8"/>
  <c r="A190" i="8"/>
  <c r="D189" i="8"/>
  <c r="A189" i="8"/>
  <c r="D188" i="8"/>
  <c r="A188" i="8"/>
  <c r="D187" i="8"/>
  <c r="A187" i="8"/>
  <c r="D186" i="8"/>
  <c r="A186" i="8"/>
  <c r="D185" i="8"/>
  <c r="A185" i="8"/>
  <c r="D184" i="8"/>
  <c r="A184" i="8"/>
  <c r="D183" i="8"/>
  <c r="A183" i="8"/>
  <c r="D182" i="8"/>
  <c r="A182" i="8"/>
  <c r="D181" i="8"/>
  <c r="A181" i="8"/>
  <c r="D180" i="8"/>
  <c r="A180" i="8"/>
  <c r="D179" i="8"/>
  <c r="A179" i="8"/>
  <c r="D178" i="8"/>
  <c r="A178" i="8"/>
  <c r="D177" i="8"/>
  <c r="A177" i="8"/>
  <c r="D176" i="8"/>
  <c r="A176" i="8"/>
  <c r="D175" i="8"/>
  <c r="A175" i="8"/>
  <c r="D174" i="8"/>
  <c r="A174" i="8"/>
  <c r="D173" i="8"/>
  <c r="A173" i="8"/>
  <c r="D172" i="8"/>
  <c r="A172" i="8"/>
  <c r="D171" i="8"/>
  <c r="A171" i="8"/>
  <c r="D170" i="8"/>
  <c r="A170" i="8"/>
  <c r="D169" i="8"/>
  <c r="A169" i="8"/>
  <c r="D168" i="8"/>
  <c r="A168" i="8"/>
  <c r="D167" i="8"/>
  <c r="A167" i="8"/>
  <c r="D166" i="8"/>
  <c r="A166" i="8"/>
  <c r="D165" i="8"/>
  <c r="A165" i="8"/>
  <c r="D164" i="8"/>
  <c r="A164" i="8"/>
  <c r="D163" i="8"/>
  <c r="A163" i="8"/>
  <c r="D162" i="8"/>
  <c r="A162" i="8"/>
  <c r="D161" i="8"/>
  <c r="A161" i="8"/>
  <c r="D160" i="8"/>
  <c r="A160" i="8"/>
  <c r="D159" i="8"/>
  <c r="A159" i="8"/>
  <c r="D158" i="8"/>
  <c r="A158" i="8"/>
  <c r="D157" i="8"/>
  <c r="A157" i="8"/>
  <c r="D156" i="8"/>
  <c r="A156" i="8"/>
  <c r="D155" i="8"/>
  <c r="A155" i="8"/>
  <c r="D154" i="8"/>
  <c r="A154" i="8"/>
  <c r="D153" i="8"/>
  <c r="A153" i="8"/>
  <c r="D152" i="8"/>
  <c r="A152" i="8"/>
  <c r="D151" i="8"/>
  <c r="A151" i="8"/>
  <c r="D150" i="8"/>
  <c r="A150" i="8"/>
  <c r="D149" i="8"/>
  <c r="A149" i="8"/>
  <c r="D148" i="8"/>
  <c r="A148" i="8"/>
  <c r="D147" i="8"/>
  <c r="A147" i="8"/>
  <c r="D146" i="8"/>
  <c r="A146" i="8"/>
  <c r="D145" i="8"/>
  <c r="A145" i="8"/>
  <c r="D144" i="8"/>
  <c r="A144" i="8"/>
  <c r="D143" i="8"/>
  <c r="A143" i="8"/>
  <c r="D142" i="8"/>
  <c r="A142" i="8"/>
  <c r="D141" i="8"/>
  <c r="A141" i="8"/>
  <c r="D140" i="8"/>
  <c r="A140" i="8"/>
  <c r="D139" i="8"/>
  <c r="A139" i="8"/>
  <c r="D138" i="8"/>
  <c r="A138" i="8"/>
  <c r="D137" i="8"/>
  <c r="A137" i="8"/>
  <c r="D136" i="8"/>
  <c r="A136" i="8"/>
  <c r="D135" i="8"/>
  <c r="A135" i="8"/>
  <c r="D134" i="8"/>
  <c r="A134" i="8"/>
  <c r="D133" i="8"/>
  <c r="A133" i="8"/>
  <c r="D132" i="8"/>
  <c r="A132" i="8"/>
  <c r="D131" i="8"/>
  <c r="A131" i="8"/>
  <c r="D130" i="8"/>
  <c r="A130" i="8"/>
  <c r="D129" i="8"/>
  <c r="A129" i="8"/>
  <c r="D128" i="8"/>
  <c r="A128" i="8"/>
  <c r="D127" i="8"/>
  <c r="A127" i="8"/>
  <c r="D126" i="8"/>
  <c r="A126" i="8"/>
  <c r="D125" i="8"/>
  <c r="A125" i="8"/>
  <c r="D124" i="8"/>
  <c r="A124" i="8"/>
  <c r="D123" i="8"/>
  <c r="A123" i="8"/>
  <c r="D122" i="8"/>
  <c r="A122" i="8"/>
  <c r="D121" i="8"/>
  <c r="A121" i="8"/>
  <c r="D120" i="8"/>
  <c r="A120" i="8"/>
  <c r="D119" i="8"/>
  <c r="A119" i="8"/>
  <c r="D118" i="8"/>
  <c r="A118" i="8"/>
  <c r="D117" i="8"/>
  <c r="A117" i="8"/>
  <c r="D116" i="8"/>
  <c r="A116" i="8"/>
  <c r="D115" i="8"/>
  <c r="A115" i="8"/>
  <c r="D114" i="8"/>
  <c r="A114" i="8"/>
  <c r="D113" i="8"/>
  <c r="A113" i="8"/>
  <c r="D112" i="8"/>
  <c r="A112" i="8"/>
  <c r="D111" i="8"/>
  <c r="A111" i="8"/>
  <c r="D110" i="8"/>
  <c r="A110" i="8"/>
  <c r="D109" i="8"/>
  <c r="A109" i="8"/>
  <c r="D108" i="8"/>
  <c r="A108" i="8"/>
  <c r="D107" i="8"/>
  <c r="A107" i="8"/>
  <c r="D106" i="8"/>
  <c r="A106" i="8"/>
  <c r="D105" i="8"/>
  <c r="A105" i="8"/>
  <c r="D104" i="8"/>
  <c r="A104" i="8"/>
  <c r="D103" i="8"/>
  <c r="A103" i="8"/>
  <c r="D102" i="8"/>
  <c r="A102" i="8"/>
  <c r="D101" i="8"/>
  <c r="A101" i="8"/>
  <c r="D100" i="8"/>
  <c r="A100" i="8"/>
  <c r="D99" i="8"/>
  <c r="A99" i="8"/>
  <c r="D98" i="8"/>
  <c r="A98" i="8"/>
  <c r="D97" i="8"/>
  <c r="A97" i="8"/>
  <c r="D96" i="8"/>
  <c r="A96" i="8"/>
  <c r="D95" i="8"/>
  <c r="A95" i="8"/>
  <c r="D94" i="8"/>
  <c r="A94" i="8"/>
  <c r="D93" i="8"/>
  <c r="A93" i="8"/>
  <c r="D92" i="8"/>
  <c r="A92" i="8"/>
  <c r="D91" i="8"/>
  <c r="A91" i="8"/>
  <c r="D90" i="8"/>
  <c r="A90" i="8"/>
  <c r="D89" i="8"/>
  <c r="A89" i="8"/>
  <c r="D88" i="8"/>
  <c r="A88" i="8"/>
  <c r="D87" i="8"/>
  <c r="A87" i="8"/>
  <c r="D86" i="8"/>
  <c r="A86" i="8"/>
  <c r="D85" i="8"/>
  <c r="A85" i="8"/>
  <c r="D84" i="8"/>
  <c r="A84" i="8"/>
  <c r="D83" i="8"/>
  <c r="A83" i="8"/>
  <c r="D82" i="8"/>
  <c r="A82" i="8"/>
  <c r="D81" i="8"/>
  <c r="A81" i="8"/>
  <c r="D80" i="8"/>
  <c r="A80" i="8"/>
  <c r="D79" i="8"/>
  <c r="A79" i="8"/>
  <c r="D78" i="8"/>
  <c r="A78" i="8"/>
  <c r="D77" i="8"/>
  <c r="A77" i="8"/>
  <c r="D76" i="8"/>
  <c r="A76" i="8"/>
  <c r="D75" i="8"/>
  <c r="A75" i="8"/>
  <c r="D74" i="8"/>
  <c r="A74" i="8"/>
  <c r="D73" i="8"/>
  <c r="A73" i="8"/>
  <c r="D72" i="8"/>
  <c r="A72" i="8"/>
  <c r="D71" i="8"/>
  <c r="A71" i="8"/>
  <c r="D70" i="8"/>
  <c r="A70" i="8"/>
  <c r="D69" i="8"/>
  <c r="A69" i="8"/>
  <c r="D68" i="8"/>
  <c r="A68" i="8"/>
  <c r="D67" i="8"/>
  <c r="A67" i="8"/>
  <c r="D66" i="8"/>
  <c r="A66" i="8"/>
  <c r="D65" i="8"/>
  <c r="A65" i="8"/>
  <c r="D64" i="8"/>
  <c r="A64" i="8"/>
  <c r="D63" i="8"/>
  <c r="A63" i="8"/>
  <c r="D62" i="8"/>
  <c r="A62" i="8"/>
  <c r="D61" i="8"/>
  <c r="A61" i="8"/>
  <c r="D60" i="8"/>
  <c r="A60" i="8"/>
  <c r="D59" i="8"/>
  <c r="A59" i="8"/>
  <c r="D58" i="8"/>
  <c r="A58" i="8"/>
  <c r="D57" i="8"/>
  <c r="A57" i="8"/>
  <c r="D56" i="8"/>
  <c r="A56" i="8"/>
  <c r="D55" i="8"/>
  <c r="A55" i="8"/>
  <c r="D54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A7" i="8"/>
  <c r="D6" i="8"/>
  <c r="A6" i="8"/>
  <c r="D5" i="8"/>
  <c r="A5" i="8"/>
  <c r="A2158" i="7"/>
  <c r="A2157" i="7"/>
  <c r="A2156" i="7"/>
  <c r="A2155" i="7"/>
  <c r="A2154" i="7"/>
  <c r="A2153" i="7"/>
  <c r="A2152" i="7"/>
  <c r="A2151" i="7"/>
  <c r="A2150" i="7"/>
  <c r="A2149" i="7"/>
  <c r="A2148" i="7"/>
  <c r="A2147" i="7"/>
  <c r="A2146" i="7"/>
  <c r="A2145" i="7"/>
  <c r="A2144" i="7"/>
  <c r="A2143" i="7"/>
  <c r="A2142" i="7"/>
  <c r="A2141" i="7"/>
  <c r="A2140" i="7"/>
  <c r="A2139" i="7"/>
  <c r="A2138" i="7"/>
  <c r="A2137" i="7"/>
  <c r="A2136" i="7"/>
  <c r="A2135" i="7"/>
  <c r="A2134" i="7"/>
  <c r="A2133" i="7"/>
  <c r="A2132" i="7"/>
  <c r="A2131" i="7"/>
  <c r="A2130" i="7"/>
  <c r="A2129" i="7"/>
  <c r="A2128" i="7"/>
  <c r="A2127" i="7"/>
  <c r="A2126" i="7"/>
  <c r="A2125" i="7"/>
  <c r="A2124" i="7"/>
  <c r="A2123" i="7"/>
  <c r="A2122" i="7"/>
  <c r="A2121" i="7"/>
  <c r="A2120" i="7"/>
  <c r="A2119" i="7"/>
  <c r="A2118" i="7"/>
  <c r="A2117" i="7"/>
  <c r="A2116" i="7"/>
  <c r="A2115" i="7"/>
  <c r="A2114" i="7"/>
  <c r="A2113" i="7"/>
  <c r="A2112" i="7"/>
  <c r="A2111" i="7"/>
  <c r="A2110" i="7"/>
  <c r="A2109" i="7"/>
  <c r="A2108" i="7"/>
  <c r="A2107" i="7"/>
  <c r="A2106" i="7"/>
  <c r="A2105" i="7"/>
  <c r="A2104" i="7"/>
  <c r="A2103" i="7"/>
  <c r="A2102" i="7"/>
  <c r="A2101" i="7"/>
  <c r="A2100" i="7"/>
  <c r="A2099" i="7"/>
  <c r="A2098" i="7"/>
  <c r="A2097" i="7"/>
  <c r="A2096" i="7"/>
  <c r="A2095" i="7"/>
  <c r="A2094" i="7"/>
  <c r="A2093" i="7"/>
  <c r="A2092" i="7"/>
  <c r="A2091" i="7"/>
  <c r="A2090" i="7"/>
  <c r="A2089" i="7"/>
  <c r="A2088" i="7"/>
  <c r="A2087" i="7"/>
  <c r="A2086" i="7"/>
  <c r="A2085" i="7"/>
  <c r="A2084" i="7"/>
  <c r="A2083" i="7"/>
  <c r="A2082" i="7"/>
  <c r="A2081" i="7"/>
  <c r="A2080" i="7"/>
  <c r="A2079" i="7"/>
  <c r="A2078" i="7"/>
  <c r="A2077" i="7"/>
  <c r="A2076" i="7"/>
  <c r="A2075" i="7"/>
  <c r="A2074" i="7"/>
  <c r="A2073" i="7"/>
  <c r="A2072" i="7"/>
  <c r="A2071" i="7"/>
  <c r="A2070" i="7"/>
  <c r="A2069" i="7"/>
  <c r="A2068" i="7"/>
  <c r="A2067" i="7"/>
  <c r="A2066" i="7"/>
  <c r="A2065" i="7"/>
  <c r="A2064" i="7"/>
  <c r="A2063" i="7"/>
  <c r="A2062" i="7"/>
  <c r="A2061" i="7"/>
  <c r="A2060" i="7"/>
  <c r="A2059" i="7"/>
  <c r="A2058" i="7"/>
  <c r="A2057" i="7"/>
  <c r="A2056" i="7"/>
  <c r="A2055" i="7"/>
  <c r="A2054" i="7"/>
  <c r="A2053" i="7"/>
  <c r="A2052" i="7"/>
  <c r="A2051" i="7"/>
  <c r="A2050" i="7"/>
  <c r="A2049" i="7"/>
  <c r="A2048" i="7"/>
  <c r="A2047" i="7"/>
  <c r="A2046" i="7"/>
  <c r="A2045" i="7"/>
  <c r="A2044" i="7"/>
  <c r="A2043" i="7"/>
  <c r="A2042" i="7"/>
  <c r="A2041" i="7"/>
  <c r="A2040" i="7"/>
  <c r="A2039" i="7"/>
  <c r="A2038" i="7"/>
  <c r="A2037" i="7"/>
  <c r="A2036" i="7"/>
  <c r="A2035" i="7"/>
  <c r="A2034" i="7"/>
  <c r="A2033" i="7"/>
  <c r="A2032" i="7"/>
  <c r="A2031" i="7"/>
  <c r="A2030" i="7"/>
  <c r="A2029" i="7"/>
  <c r="A2028" i="7"/>
  <c r="A2027" i="7"/>
  <c r="A2026" i="7"/>
  <c r="A2025" i="7"/>
  <c r="A2024" i="7"/>
  <c r="A2023" i="7"/>
  <c r="A2022" i="7"/>
  <c r="A2021" i="7"/>
  <c r="A2020" i="7"/>
  <c r="A2019" i="7"/>
  <c r="A2018" i="7"/>
  <c r="A2017" i="7"/>
  <c r="A2016" i="7"/>
  <c r="A2015" i="7"/>
  <c r="A2014" i="7"/>
  <c r="A2013" i="7"/>
  <c r="A2012" i="7"/>
  <c r="A2011" i="7"/>
  <c r="A2010" i="7"/>
  <c r="A2009" i="7"/>
  <c r="A2008" i="7"/>
  <c r="A2007" i="7"/>
  <c r="A2006" i="7"/>
  <c r="A2005" i="7"/>
  <c r="A2004" i="7"/>
  <c r="A2003" i="7"/>
  <c r="A2002" i="7"/>
  <c r="A2001" i="7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E3" i="14" l="1"/>
  <c r="AM6" i="15"/>
  <c r="AM18" i="15"/>
  <c r="AM7" i="15"/>
  <c r="AM8" i="15"/>
  <c r="AM9" i="15"/>
  <c r="AM10" i="15"/>
  <c r="AM11" i="15"/>
  <c r="AM12" i="15"/>
  <c r="AM13" i="15"/>
  <c r="AM3" i="15"/>
  <c r="AM14" i="15"/>
  <c r="AM15" i="15"/>
  <c r="AM4" i="15"/>
  <c r="AM16" i="15"/>
  <c r="AM5" i="15"/>
  <c r="K107" i="14"/>
  <c r="K162" i="14"/>
  <c r="K114" i="14"/>
  <c r="K42" i="14"/>
  <c r="K145" i="14"/>
  <c r="K87" i="14"/>
  <c r="G70" i="14"/>
  <c r="K184" i="14"/>
  <c r="K136" i="14"/>
  <c r="G77" i="14"/>
  <c r="K74" i="14"/>
  <c r="K187" i="14"/>
  <c r="K139" i="14"/>
  <c r="K33" i="14"/>
  <c r="G33" i="14"/>
  <c r="G20" i="14"/>
  <c r="G62" i="14"/>
  <c r="K88" i="14"/>
  <c r="G109" i="14"/>
  <c r="K24" i="14"/>
  <c r="G11" i="14"/>
  <c r="G99" i="14"/>
  <c r="G111" i="14"/>
  <c r="K44" i="14"/>
  <c r="G36" i="14"/>
  <c r="G100" i="14"/>
  <c r="K158" i="14"/>
  <c r="G107" i="14"/>
  <c r="K189" i="14"/>
  <c r="K141" i="14"/>
  <c r="G80" i="14"/>
  <c r="K65" i="14"/>
  <c r="K180" i="14"/>
  <c r="K132" i="14"/>
  <c r="K72" i="14"/>
  <c r="G67" i="14"/>
  <c r="K183" i="14"/>
  <c r="K135" i="14"/>
  <c r="G28" i="14"/>
  <c r="K25" i="14"/>
  <c r="K12" i="14"/>
  <c r="G51" i="14"/>
  <c r="K85" i="14"/>
  <c r="K103" i="14"/>
  <c r="K19" i="14"/>
  <c r="G6" i="14"/>
  <c r="K93" i="14"/>
  <c r="G108" i="14"/>
  <c r="K36" i="14"/>
  <c r="K28" i="14"/>
  <c r="K95" i="14"/>
  <c r="K154" i="14"/>
  <c r="K102" i="14"/>
  <c r="K185" i="14"/>
  <c r="K137" i="14"/>
  <c r="K75" i="14"/>
  <c r="G58" i="14"/>
  <c r="K176" i="14"/>
  <c r="K128" i="14"/>
  <c r="G65" i="14"/>
  <c r="K62" i="14"/>
  <c r="K179" i="14"/>
  <c r="K131" i="14"/>
  <c r="G23" i="14"/>
  <c r="K20" i="14"/>
  <c r="G7" i="14"/>
  <c r="G40" i="14"/>
  <c r="K82" i="14"/>
  <c r="G97" i="14"/>
  <c r="K11" i="14"/>
  <c r="K67" i="14"/>
  <c r="G87" i="14"/>
  <c r="G105" i="14"/>
  <c r="K31" i="14"/>
  <c r="K23" i="14"/>
  <c r="G88" i="14"/>
  <c r="K150" i="14"/>
  <c r="G95" i="14"/>
  <c r="K181" i="14"/>
  <c r="K133" i="14"/>
  <c r="G68" i="14"/>
  <c r="K53" i="14"/>
  <c r="K172" i="14"/>
  <c r="K124" i="14"/>
  <c r="K60" i="14"/>
  <c r="G55" i="14"/>
  <c r="K175" i="14"/>
  <c r="K127" i="14"/>
  <c r="K15" i="14"/>
  <c r="G15" i="14"/>
  <c r="K71" i="14"/>
  <c r="G35" i="14"/>
  <c r="K76" i="14"/>
  <c r="K91" i="14"/>
  <c r="K6" i="14"/>
  <c r="G64" i="14"/>
  <c r="K81" i="14"/>
  <c r="G102" i="14"/>
  <c r="K18" i="14"/>
  <c r="G18" i="14"/>
  <c r="K83" i="14"/>
  <c r="K146" i="14"/>
  <c r="K90" i="14"/>
  <c r="K177" i="14"/>
  <c r="K129" i="14"/>
  <c r="K63" i="14"/>
  <c r="G46" i="14"/>
  <c r="K168" i="14"/>
  <c r="K120" i="14"/>
  <c r="G53" i="14"/>
  <c r="K50" i="14"/>
  <c r="K171" i="14"/>
  <c r="K123" i="14"/>
  <c r="G10" i="14"/>
  <c r="K7" i="14"/>
  <c r="G54" i="14"/>
  <c r="K27" i="14"/>
  <c r="K59" i="14"/>
  <c r="G85" i="14"/>
  <c r="G73" i="14"/>
  <c r="K61" i="14"/>
  <c r="G61" i="14"/>
  <c r="G96" i="14"/>
  <c r="G13" i="14"/>
  <c r="K10" i="14"/>
  <c r="K190" i="14"/>
  <c r="K142" i="14"/>
  <c r="G83" i="14"/>
  <c r="K173" i="14"/>
  <c r="K125" i="14"/>
  <c r="K113" i="14"/>
  <c r="K41" i="14"/>
  <c r="K164" i="14"/>
  <c r="K116" i="14"/>
  <c r="K48" i="14"/>
  <c r="G43" i="14"/>
  <c r="K167" i="14"/>
  <c r="K119" i="14"/>
  <c r="G98" i="14"/>
  <c r="K104" i="14"/>
  <c r="K51" i="14"/>
  <c r="K22" i="14"/>
  <c r="G48" i="14"/>
  <c r="K79" i="14"/>
  <c r="K70" i="14"/>
  <c r="G50" i="14"/>
  <c r="K58" i="14"/>
  <c r="G93" i="14"/>
  <c r="G114" i="14"/>
  <c r="K5" i="14"/>
  <c r="K186" i="14"/>
  <c r="K138" i="14"/>
  <c r="K78" i="14"/>
  <c r="K169" i="14"/>
  <c r="K121" i="14"/>
  <c r="G106" i="14"/>
  <c r="G34" i="14"/>
  <c r="K160" i="14"/>
  <c r="G113" i="14"/>
  <c r="K110" i="14"/>
  <c r="K38" i="14"/>
  <c r="K163" i="14"/>
  <c r="K115" i="14"/>
  <c r="G86" i="14"/>
  <c r="K92" i="14"/>
  <c r="K43" i="14"/>
  <c r="G9" i="14"/>
  <c r="K45" i="14"/>
  <c r="G76" i="14"/>
  <c r="K64" i="14"/>
  <c r="K39" i="14"/>
  <c r="K47" i="14"/>
  <c r="G90" i="14"/>
  <c r="G72" i="14"/>
  <c r="K182" i="14"/>
  <c r="K134" i="14"/>
  <c r="G71" i="14"/>
  <c r="K165" i="14"/>
  <c r="K117" i="14"/>
  <c r="K101" i="14"/>
  <c r="K29" i="14"/>
  <c r="K156" i="14"/>
  <c r="K108" i="14"/>
  <c r="G103" i="14"/>
  <c r="G31" i="14"/>
  <c r="K159" i="14"/>
  <c r="G110" i="14"/>
  <c r="G60" i="14"/>
  <c r="K80" i="14"/>
  <c r="K40" i="14"/>
  <c r="K109" i="14"/>
  <c r="K37" i="14"/>
  <c r="K73" i="14"/>
  <c r="G56" i="14"/>
  <c r="K34" i="14"/>
  <c r="G39" i="14"/>
  <c r="G84" i="14"/>
  <c r="K69" i="14"/>
  <c r="K178" i="14"/>
  <c r="K130" i="14"/>
  <c r="K66" i="14"/>
  <c r="K161" i="14"/>
  <c r="K111" i="14"/>
  <c r="G94" i="14"/>
  <c r="G22" i="14"/>
  <c r="K152" i="14"/>
  <c r="G101" i="14"/>
  <c r="K98" i="14"/>
  <c r="K26" i="14"/>
  <c r="K155" i="14"/>
  <c r="G69" i="14"/>
  <c r="K57" i="14"/>
  <c r="G74" i="14"/>
  <c r="K35" i="14"/>
  <c r="K106" i="14"/>
  <c r="K32" i="14"/>
  <c r="K56" i="14"/>
  <c r="G42" i="14"/>
  <c r="K21" i="14"/>
  <c r="G26" i="14"/>
  <c r="G81" i="14"/>
  <c r="K55" i="14"/>
  <c r="K174" i="14"/>
  <c r="K126" i="14"/>
  <c r="G59" i="14"/>
  <c r="K157" i="14"/>
  <c r="G104" i="14"/>
  <c r="K89" i="14"/>
  <c r="K17" i="14"/>
  <c r="K148" i="14"/>
  <c r="K96" i="14"/>
  <c r="G91" i="14"/>
  <c r="G19" i="14"/>
  <c r="K151" i="14"/>
  <c r="G66" i="14"/>
  <c r="G49" i="14"/>
  <c r="G57" i="14"/>
  <c r="G30" i="14"/>
  <c r="K100" i="14"/>
  <c r="G27" i="14"/>
  <c r="G45" i="14"/>
  <c r="G29" i="14"/>
  <c r="G16" i="14"/>
  <c r="G21" i="14"/>
  <c r="G78" i="14"/>
  <c r="G52" i="14"/>
  <c r="K170" i="14"/>
  <c r="K122" i="14"/>
  <c r="K54" i="14"/>
  <c r="K153" i="14"/>
  <c r="K99" i="14"/>
  <c r="G82" i="14"/>
  <c r="G5" i="14"/>
  <c r="K144" i="14"/>
  <c r="G89" i="14"/>
  <c r="K86" i="14"/>
  <c r="K14" i="14"/>
  <c r="K147" i="14"/>
  <c r="G63" i="14"/>
  <c r="K46" i="14"/>
  <c r="K30" i="14"/>
  <c r="G17" i="14"/>
  <c r="K97" i="14"/>
  <c r="G14" i="14"/>
  <c r="G37" i="14"/>
  <c r="G24" i="14"/>
  <c r="K8" i="14"/>
  <c r="K13" i="14"/>
  <c r="G75" i="14"/>
  <c r="G44" i="14"/>
  <c r="G112" i="14"/>
  <c r="K166" i="14"/>
  <c r="K118" i="14"/>
  <c r="G47" i="14"/>
  <c r="K149" i="14"/>
  <c r="G92" i="14"/>
  <c r="K77" i="14"/>
  <c r="K188" i="14"/>
  <c r="K140" i="14"/>
  <c r="K84" i="14"/>
  <c r="G79" i="14"/>
  <c r="K9" i="14"/>
  <c r="K143" i="14"/>
  <c r="K49" i="14"/>
  <c r="G38" i="14"/>
  <c r="G25" i="14"/>
  <c r="K68" i="14"/>
  <c r="K94" i="14"/>
  <c r="K112" i="14"/>
  <c r="G32" i="14"/>
  <c r="K16" i="14"/>
  <c r="K105" i="14"/>
  <c r="G8" i="14"/>
  <c r="K52" i="14"/>
  <c r="G4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9" authorId="0" shapeId="0" xr:uid="{00000000-0006-0000-0700-000001000000}">
      <text>
        <r>
          <rPr>
            <sz val="11"/>
            <color rgb="FF000000"/>
            <rFont val="Calibri"/>
            <scheme val="minor"/>
          </rPr>
          <t>Xác nhận lại thời gian của các anh chia cho từng hạng mục
	-Truong Thi THANH</t>
        </r>
      </text>
    </comment>
    <comment ref="B138" authorId="0" shapeId="0" xr:uid="{00000000-0006-0000-0700-000003000000}">
      <text>
        <r>
          <rPr>
            <sz val="11"/>
            <color rgb="FF000000"/>
            <rFont val="Calibri"/>
            <scheme val="minor"/>
          </rPr>
          <t>55MEC2007028_GC
	-Le Phuong DUNG</t>
        </r>
      </text>
    </comment>
    <comment ref="B141" authorId="0" shapeId="0" xr:uid="{00000000-0006-0000-0700-000002000000}">
      <text>
        <r>
          <rPr>
            <sz val="11"/>
            <color rgb="FF000000"/>
            <rFont val="Calibri"/>
            <scheme val="minor"/>
          </rPr>
          <t>55MEC2008009_GC
	-Le Phuong DUNG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E00-000001000000}">
      <text>
        <r>
          <rPr>
            <sz val="11"/>
            <color rgb="FF000000"/>
            <rFont val="Calibri"/>
            <scheme val="minor"/>
          </rPr>
          <t>Đổi tháng 3 thành 4</t>
        </r>
      </text>
    </comment>
  </commentList>
</comments>
</file>

<file path=xl/sharedStrings.xml><?xml version="1.0" encoding="utf-8"?>
<sst xmlns="http://schemas.openxmlformats.org/spreadsheetml/2006/main" count="7957" uniqueCount="6386">
  <si>
    <t>GC</t>
  </si>
  <si>
    <t>STT</t>
  </si>
  <si>
    <t>Nghiêm Xuân Thành</t>
  </si>
  <si>
    <t>Trần Đức Hải</t>
  </si>
  <si>
    <t>Ngô Đức Thành</t>
  </si>
  <si>
    <t>Trần Việt Lâm</t>
  </si>
  <si>
    <t>Nguyễn Trí Việt Anh</t>
  </si>
  <si>
    <t>Vũ Minh Đức</t>
  </si>
  <si>
    <t>Phí Văn Tuấn</t>
  </si>
  <si>
    <t>Nguyễn Văn Việt Anh</t>
  </si>
  <si>
    <t>Trần Duy Anh</t>
  </si>
  <si>
    <t>Nguyễn Tiến Đạt</t>
  </si>
  <si>
    <t>Hoàng Trọng Phi</t>
  </si>
  <si>
    <t>Vương Trung Kiên</t>
  </si>
  <si>
    <t>Đinh Công Hoàng</t>
  </si>
  <si>
    <t>Bùi Khánh Huy</t>
  </si>
  <si>
    <t>Nguyễn Văn Quỳnh</t>
  </si>
  <si>
    <t>Lý Ngọc Hiếu</t>
  </si>
  <si>
    <t>Phí Văn Nam</t>
  </si>
  <si>
    <t>Lương Văn Trường</t>
  </si>
  <si>
    <t>Lê Quang Huy</t>
  </si>
  <si>
    <t>Nguyễn Tuấn Anh</t>
  </si>
  <si>
    <t>Nguyễn Đồng Tuân</t>
  </si>
  <si>
    <t>Nguyễn Thế Thắng</t>
  </si>
  <si>
    <t>Hoàng Văn Tuấn</t>
  </si>
  <si>
    <t>Đỗ Thanh Quang</t>
  </si>
  <si>
    <t>Tạ Minh Lộc</t>
  </si>
  <si>
    <t>Võ Văn Giang</t>
  </si>
  <si>
    <t>Phạm Đình Chiến</t>
  </si>
  <si>
    <t>Nguyễn Đắc Phú</t>
  </si>
  <si>
    <t>Vũ Xuân Sáng</t>
  </si>
  <si>
    <t>Dương Tuấn Tới</t>
  </si>
  <si>
    <t>Nguyễn Thành Trung</t>
  </si>
  <si>
    <t>Vũ Mạnh Cường</t>
  </si>
  <si>
    <t>Nguyễn Hữu Khánh</t>
  </si>
  <si>
    <t>Nguyễn Loan Phương</t>
  </si>
  <si>
    <t>Lê Chung</t>
  </si>
  <si>
    <t>Nguyễn Văn An</t>
  </si>
  <si>
    <t>Nguyễn Bá Đăng</t>
  </si>
  <si>
    <t>Nguyễn Mạnh Quyết</t>
  </si>
  <si>
    <t>Cao Hữu Hiển</t>
  </si>
  <si>
    <t>Ngô Xuân Tuyền</t>
  </si>
  <si>
    <t>Đỗ Hoàng Sơn</t>
  </si>
  <si>
    <t>Kiều Ngọc Ánh</t>
  </si>
  <si>
    <t>Vũ Hoàng Anh</t>
  </si>
  <si>
    <t>Lương Thị Dung</t>
  </si>
  <si>
    <t>Đường Xuân Quang</t>
  </si>
  <si>
    <t>Nguyễn Văn Hưng</t>
  </si>
  <si>
    <t>Vũ Trung Kiên</t>
  </si>
  <si>
    <t>Ngô Đình Duy Anh</t>
  </si>
  <si>
    <t>Nguyễn Bá Tân</t>
  </si>
  <si>
    <t>Bùi Trung Dũng</t>
  </si>
  <si>
    <t>Nguyễn Văn Mạnh</t>
  </si>
  <si>
    <t>Đàm Quốc Khánh</t>
  </si>
  <si>
    <t>Vũ Đăng Khoa</t>
  </si>
  <si>
    <t>Bùi Hữu Sỹ</t>
  </si>
  <si>
    <t>Phan Quốc Huy</t>
  </si>
  <si>
    <t>Hoàng Thị Hồng Minh</t>
  </si>
  <si>
    <t>Kiều Văn Đồng</t>
  </si>
  <si>
    <t>Nguyễn Văn Cường</t>
  </si>
  <si>
    <t>Tô Minh Đức</t>
  </si>
  <si>
    <t>Nguyễn Phi Long</t>
  </si>
  <si>
    <t>Đoàn Quang Huy</t>
  </si>
  <si>
    <t>Tạ Văn Ngọc</t>
  </si>
  <si>
    <t>Nguyễn Quý Trường</t>
  </si>
  <si>
    <t>Lê Văn Luyện</t>
  </si>
  <si>
    <t>Hoàng Bá Thuần</t>
  </si>
  <si>
    <t>Phạm Thị Phương Anh</t>
  </si>
  <si>
    <t>Bùi Quang Vũ</t>
  </si>
  <si>
    <t>Phí Văn Đông</t>
  </si>
  <si>
    <t>Vũ Minh Hoàng</t>
  </si>
  <si>
    <t>Nguyễn Đình Sơn</t>
  </si>
  <si>
    <t>Lê Công Tôn</t>
  </si>
  <si>
    <t>Nguyễn Thị Tuyến</t>
  </si>
  <si>
    <t>Nguyễn Văn Nam</t>
  </si>
  <si>
    <t>Nguyễn Ánh Đăng Khoa</t>
  </si>
  <si>
    <t>Đỗ Văn Phúc</t>
  </si>
  <si>
    <t>Nguyễn Xuân Đức Anh</t>
  </si>
  <si>
    <t>Nguyễn Tiến Hùng</t>
  </si>
  <si>
    <t>Nguyễn Văn Thanh</t>
  </si>
  <si>
    <t>Khuất Đại Việt</t>
  </si>
  <si>
    <t>Phùng Công Kim Khôi</t>
  </si>
  <si>
    <t>Lương Mạnh Cường</t>
  </si>
  <si>
    <t>Nguyễn Quang Sơn</t>
  </si>
  <si>
    <t>Kiều Thị Thu Giang</t>
  </si>
  <si>
    <t>Phí Đình Hưởng</t>
  </si>
  <si>
    <t>Nguyễn Quang Hiếu</t>
  </si>
  <si>
    <t>Nguyễn Xuân Phúc</t>
  </si>
  <si>
    <t>Nguyễn Quốc Hữu</t>
  </si>
  <si>
    <t>Phạm Văn Diện</t>
  </si>
  <si>
    <t>Trần Minh Thành</t>
  </si>
  <si>
    <t>Nguyễn Thiên Tùng</t>
  </si>
  <si>
    <t>Trịnh Hoàng Tiến</t>
  </si>
  <si>
    <t>Khuất Quang Duy</t>
  </si>
  <si>
    <t>Vũ Đức Hùng</t>
  </si>
  <si>
    <t>Lương Hữu Huy</t>
  </si>
  <si>
    <t>Trịnh Văn Sáng</t>
  </si>
  <si>
    <t>Triệu Minh Hiếu</t>
  </si>
  <si>
    <t>Hoàng Đức Quý</t>
  </si>
  <si>
    <t>Bùi Thanh Tùng</t>
  </si>
  <si>
    <t>Nguyễn Xuân Đức</t>
  </si>
  <si>
    <t>Annual Leave</t>
  </si>
  <si>
    <t>QLC</t>
  </si>
  <si>
    <t>Other</t>
  </si>
  <si>
    <t>MEC2409042||MSAP プラズマ マガジンラックの投入機
 Máy đưa bo Magazine rack line MSAP Plasma</t>
  </si>
  <si>
    <t>AAGC260102</t>
  </si>
  <si>
    <t>MEC2406008</t>
  </si>
  <si>
    <t>MEC2404001</t>
  </si>
  <si>
    <t>MEC2311001</t>
  </si>
  <si>
    <t>MEC2203003</t>
  </si>
  <si>
    <t>MEC2309051</t>
  </si>
  <si>
    <t>MEC2201001</t>
  </si>
  <si>
    <t>AAGC260502</t>
  </si>
  <si>
    <t>MEC2209011</t>
  </si>
  <si>
    <t>MEC2410067||２F　内層回路　LPR#2  投入機（Vラック)
Máy đưa bo Vrack Line LPR #2 tạo mạch trong 2F</t>
  </si>
  <si>
    <t>MEC2405004||Hệ thống quản lý sản xuất Meiko Hòa Bình</t>
  </si>
  <si>
    <t>AUTM260103</t>
  </si>
  <si>
    <t>MEC2412030||ODM-Loa Báo Thanh Toán</t>
  </si>
  <si>
    <t>MEC2410122||4F　外層　自動印刷ライン (A面）  投入機（パタパタラック)
Máy đưa bo　Patapata rack Line tiền xử lý SR tạo mạch ngoài 4F</t>
  </si>
  <si>
    <t>MEC2406023||Dịch vụ triển khai số hóa và tự động hóa cho MKVC (Checksheet, Thẻ lưu trình điện tử)</t>
  </si>
  <si>
    <t>MEC2211007||Phát triển sản phẩm IoT Meiko Automation (Giai đoạn 3 - MKVC)</t>
  </si>
  <si>
    <t>MEC2501001||AGF Canon Thăng Long (Số 2)</t>
  </si>
  <si>
    <t>MEC2410051||２F　内層回路　LPR#1  投入機（Vラック)
Máy đưa bo Vrack Line LPR #1 tạo mạch trong 2F</t>
  </si>
  <si>
    <t>MEC2410037||２F　内層回路　DFRラミネーター  投入機（Vラック)
Máy đưa bo Vrack Line DFR tạo mạch trong 2F</t>
  </si>
  <si>
    <t>MEC2410041||２F　内層回路　DFRラミネーター  冷却機 #2
Máy　làm mát bo Line DFR tạo mạch trong 2F</t>
  </si>
  <si>
    <t>MEC2410106||4F　外層　DFR前処理ライン  冷却機 
Máy　làm mát bo Line tiền xử lý DFR tạo mạch ngoài 4F</t>
  </si>
  <si>
    <t>MEC2410053||２F　内層回路　LPR#1  冷却機 
Máy　làm mát bo Line LPR#1 tạo mạch trong 2F</t>
  </si>
  <si>
    <t>MEC2410107||4F　外層　DFR前処理ライン  冷却機 
Máy　làm mát bo Line tiền xử lý DFR tạo mạch ngoài 4F</t>
  </si>
  <si>
    <t>MEC2409044||MSAP パターンメッキ マガジンラックの投入機
 Máy đưa bo Magazine rack line Mạ từng phần MSAP</t>
  </si>
  <si>
    <t>MEC2501009||２F　内層回路　DES #1 (DFR)  冷却機 Máy　làm mát bo Line DES#1 (DFR) tạo mạch trong 2F</t>
  </si>
  <si>
    <t>Nguyễn Văn Thuận</t>
  </si>
  <si>
    <t>ADM</t>
  </si>
  <si>
    <t>Nguyễn Minh Tiến</t>
  </si>
  <si>
    <t>RDI</t>
  </si>
  <si>
    <t>Trần Tuấn Anh</t>
  </si>
  <si>
    <t>QC</t>
  </si>
  <si>
    <t>Vương Thị Hải Thanh</t>
  </si>
  <si>
    <t>HR</t>
  </si>
  <si>
    <t>Nguyễn Trọng Phi</t>
  </si>
  <si>
    <t>IT</t>
  </si>
  <si>
    <t>AUTO</t>
  </si>
  <si>
    <t>Nguyễn Thị Hòa</t>
  </si>
  <si>
    <t>PUR</t>
  </si>
  <si>
    <t>RDS</t>
  </si>
  <si>
    <t>Trương Thị Thanh</t>
  </si>
  <si>
    <t>ACC</t>
  </si>
  <si>
    <t>Hoàng Văn Trường</t>
  </si>
  <si>
    <t>Phan Duy Được</t>
  </si>
  <si>
    <t>Chu Thị Quỳnh Hương</t>
  </si>
  <si>
    <t>Vương Thị Ngọc Bích</t>
  </si>
  <si>
    <t>Nguyễn Văn Tuấn</t>
  </si>
  <si>
    <t>Nguyễn Thị Kim Xuân</t>
  </si>
  <si>
    <t>Nguyễn Thị Thu Hương</t>
  </si>
  <si>
    <t>KHO</t>
  </si>
  <si>
    <t>Võ Tá Triều</t>
  </si>
  <si>
    <t>MDT</t>
  </si>
  <si>
    <t>Phí Thị Huyền</t>
  </si>
  <si>
    <t>Nguyễn Thị Oanh</t>
  </si>
  <si>
    <t>Trần Thị Hằng</t>
  </si>
  <si>
    <t>Nguyễn Văn Hùng</t>
  </si>
  <si>
    <t>Trần Minh Tiến</t>
  </si>
  <si>
    <t>Nguyễn Việt Cường</t>
  </si>
  <si>
    <t>Tạ Văn Dân</t>
  </si>
  <si>
    <t>Cấn Thu Hà</t>
  </si>
  <si>
    <t>Trần Phú Bình</t>
  </si>
  <si>
    <t>Hoàng Thị Phương Anh</t>
  </si>
  <si>
    <t>SAL</t>
  </si>
  <si>
    <t>Nguyễn Hải Đăng</t>
  </si>
  <si>
    <t>Nguyễn Thị Thanh Thảo</t>
  </si>
  <si>
    <t>Nguyễn Thị Vân Giang</t>
  </si>
  <si>
    <t>Trần Quang Minh</t>
  </si>
  <si>
    <t>Bùi Ngọc Linh</t>
  </si>
  <si>
    <t>Nguyễn Bá Quân</t>
  </si>
  <si>
    <t>Phí Thị Kim Chung</t>
  </si>
  <si>
    <t>Lê Hồng Quang</t>
  </si>
  <si>
    <t>Nguyễn Thành Luân</t>
  </si>
  <si>
    <t>Nguyễn Hoàng Phương</t>
  </si>
  <si>
    <t>Phạm Bá Huy</t>
  </si>
  <si>
    <t>Nguyễn Quý Hiển</t>
  </si>
  <si>
    <t>Đỗ Quốc Toản</t>
  </si>
  <si>
    <t>Nguyễn Văn Loan</t>
  </si>
  <si>
    <t>Phạm Viết An</t>
  </si>
  <si>
    <t>Hoàng Thị Ngọc Yến</t>
  </si>
  <si>
    <t>Trần Xuân Bắc</t>
  </si>
  <si>
    <t>Lê Văn Chung</t>
  </si>
  <si>
    <t>Nguyễn Quang Huy</t>
  </si>
  <si>
    <t>Đỗ Thị Thuỳ Linh</t>
  </si>
  <si>
    <t>Nguyễn Bá Linh</t>
  </si>
  <si>
    <t>Nguyễn Quang Minh</t>
  </si>
  <si>
    <t>Phạm Văn Mạnh</t>
  </si>
  <si>
    <t>Hoàng Đức Thịnh</t>
  </si>
  <si>
    <t>Nguyễn Hoàng Tú</t>
  </si>
  <si>
    <t>Nguyễn Trung Nghĩa</t>
  </si>
  <si>
    <t>Nguyễn Đình Việt</t>
  </si>
  <si>
    <t>Đỗ Thị Huyền</t>
  </si>
  <si>
    <t>Diệp Thế Toàn</t>
  </si>
  <si>
    <t>Nguyễn Ngọc Hải</t>
  </si>
  <si>
    <t>Nguyễn Đức Mạnh</t>
  </si>
  <si>
    <t>Nguyễn Tiến Hậu</t>
  </si>
  <si>
    <t>Đặng Văn Sáng</t>
  </si>
  <si>
    <t>Nguyễn Thị Chầm</t>
  </si>
  <si>
    <t>Nguyễn Văn Kim</t>
  </si>
  <si>
    <t>Vương Thị Thúy</t>
  </si>
  <si>
    <t>Cấn Văn Linh</t>
  </si>
  <si>
    <t>Nguyễn Thu Huyền</t>
  </si>
  <si>
    <t>Đào Đức Huy</t>
  </si>
  <si>
    <t>Phạm Thị Ngọc</t>
  </si>
  <si>
    <t>Kiều Đức Thắng</t>
  </si>
  <si>
    <t>Chu Lê Phi Hùng</t>
  </si>
  <si>
    <t>Triệu Văn Bắc</t>
  </si>
  <si>
    <t>Nguyễn Công Đức</t>
  </si>
  <si>
    <t>Nguyễn Thị Nga</t>
  </si>
  <si>
    <t>Nguyễn Văn Đông</t>
  </si>
  <si>
    <t>Hoàng Hải Đăng</t>
  </si>
  <si>
    <t>Nguyễn Phương Nam</t>
  </si>
  <si>
    <t>Đỗ Minh Quân</t>
  </si>
  <si>
    <t>Nguyễn Thu Hà</t>
  </si>
  <si>
    <t>Vũ Thị Lan</t>
  </si>
  <si>
    <t>Lê Xuân Trường</t>
  </si>
  <si>
    <t>Trần Đình Đức</t>
  </si>
  <si>
    <t>Nguyễn Ngọc Huyền</t>
  </si>
  <si>
    <t>Vương Quốc Khương</t>
  </si>
  <si>
    <t>CODE</t>
  </si>
  <si>
    <t xml:space="preserve">Code &amp; Name </t>
  </si>
  <si>
    <t>Code &amp; Name</t>
  </si>
  <si>
    <t>PO</t>
  </si>
  <si>
    <t>Phòng ban thực hiện</t>
  </si>
  <si>
    <t>Note</t>
  </si>
  <si>
    <t>MEC1808001</t>
  </si>
  <si>
    <t>MEC1808003</t>
  </si>
  <si>
    <t>MEC1809002</t>
  </si>
  <si>
    <t>MEC1810001</t>
  </si>
  <si>
    <t>MEC1810002</t>
  </si>
  <si>
    <t>N.X.Thành</t>
  </si>
  <si>
    <t>MEC1810004</t>
  </si>
  <si>
    <t>MEC1810005</t>
  </si>
  <si>
    <t>MEC1810007</t>
  </si>
  <si>
    <t>MEC1812005</t>
  </si>
  <si>
    <t>N.Đ.Thành</t>
  </si>
  <si>
    <t>MEC1812006</t>
  </si>
  <si>
    <t>MEC2411063</t>
  </si>
  <si>
    <t>N.M.Tiến</t>
  </si>
  <si>
    <t>MEC1901003</t>
  </si>
  <si>
    <t>MEC1902003</t>
  </si>
  <si>
    <t>MEC1904002</t>
  </si>
  <si>
    <t>MEC1904003</t>
  </si>
  <si>
    <t>MEC1905003</t>
  </si>
  <si>
    <t>MEC1906001</t>
  </si>
  <si>
    <t>T.V.Mạnh</t>
  </si>
  <si>
    <t>MEC1906002</t>
  </si>
  <si>
    <t>MEC1911029</t>
  </si>
  <si>
    <t>Mr.Chu Tuấn</t>
  </si>
  <si>
    <t>Chưa có PO</t>
  </si>
  <si>
    <t>MEC1907002</t>
  </si>
  <si>
    <t>MEC1908001</t>
  </si>
  <si>
    <t>MEC2011001</t>
  </si>
  <si>
    <t>VG146-210302E</t>
  </si>
  <si>
    <t>MEC1911034</t>
  </si>
  <si>
    <t>MEC1911041</t>
  </si>
  <si>
    <t>chưa có PO</t>
  </si>
  <si>
    <t>MEC1911042</t>
  </si>
  <si>
    <t>MEC2001001</t>
  </si>
  <si>
    <t>MEC2001004</t>
  </si>
  <si>
    <t>Mr. Mạnh TV</t>
  </si>
  <si>
    <t>MEC2002002</t>
  </si>
  <si>
    <t>Mr. Châu</t>
  </si>
  <si>
    <t>MEC2002004</t>
  </si>
  <si>
    <t>Chu Văn Tuấn</t>
  </si>
  <si>
    <t>MEC2003001</t>
  </si>
  <si>
    <t>MEC2003002</t>
  </si>
  <si>
    <t>MEC2003004</t>
  </si>
  <si>
    <t>MEC2004003</t>
  </si>
  <si>
    <t>MEC2004007</t>
  </si>
  <si>
    <t>MEC2102032</t>
  </si>
  <si>
    <t>MEC2102035</t>
  </si>
  <si>
    <t>MEC2104013</t>
  </si>
  <si>
    <t>MEC2107016</t>
  </si>
  <si>
    <t>VG146-210801E</t>
  </si>
  <si>
    <t>MEC2005035</t>
  </si>
  <si>
    <t>MEC2005054</t>
  </si>
  <si>
    <t>MEC2008006</t>
  </si>
  <si>
    <t>Mr.Mạnh Tuấn</t>
  </si>
  <si>
    <t>Dự  án 36 máy</t>
  </si>
  <si>
    <t>MEC2008008</t>
  </si>
  <si>
    <t>MEC2008010</t>
  </si>
  <si>
    <t>Thảo</t>
  </si>
  <si>
    <t>MEC2008011</t>
  </si>
  <si>
    <t>MEC2009010</t>
  </si>
  <si>
    <t>MEC2009011</t>
  </si>
  <si>
    <t>R&amp;D</t>
  </si>
  <si>
    <t>MEC2107020</t>
  </si>
  <si>
    <t>MEC2010009</t>
  </si>
  <si>
    <t>TK</t>
  </si>
  <si>
    <t>MEC2010013</t>
  </si>
  <si>
    <t>Có tiêu</t>
  </si>
  <si>
    <t>MEC2107021</t>
  </si>
  <si>
    <t>MEC2011005</t>
  </si>
  <si>
    <t>MEC2011006</t>
  </si>
  <si>
    <t>MEC2011013</t>
  </si>
  <si>
    <t>MEC2012002</t>
  </si>
  <si>
    <t>MEC2012015</t>
  </si>
  <si>
    <t>MEC2101007</t>
  </si>
  <si>
    <t>MEC2110028</t>
  </si>
  <si>
    <t>VG146-21100024</t>
  </si>
  <si>
    <t>MEC2206013</t>
  </si>
  <si>
    <t>VG146-22062002</t>
  </si>
  <si>
    <t>MEC2309016</t>
  </si>
  <si>
    <t>VG146-231101E</t>
  </si>
  <si>
    <t>MEC2309017</t>
  </si>
  <si>
    <t>MEC2309018</t>
  </si>
  <si>
    <t>MEC2103007</t>
  </si>
  <si>
    <t>MEC2309023</t>
  </si>
  <si>
    <t>MEC2104005</t>
  </si>
  <si>
    <t>MEC2104007</t>
  </si>
  <si>
    <t>Mr.Phú</t>
  </si>
  <si>
    <t>MEC2104008</t>
  </si>
  <si>
    <t>MEC2401011</t>
  </si>
  <si>
    <t>VG146-240301C</t>
  </si>
  <si>
    <t>MEC2402003</t>
  </si>
  <si>
    <t>Diên</t>
  </si>
  <si>
    <t>VG146-240503C-FE</t>
  </si>
  <si>
    <t>MEC2105005</t>
  </si>
  <si>
    <t>MEC2403028</t>
  </si>
  <si>
    <t>MEC2403028||Máy nhận bo V rack TYPE 4 Line Mài sau ép lớp</t>
  </si>
  <si>
    <t>Phương Anh</t>
  </si>
  <si>
    <t>MEC2105007</t>
  </si>
  <si>
    <t>MEC2105008</t>
  </si>
  <si>
    <t>MEC2403030</t>
  </si>
  <si>
    <t>MEC2403030||Máy đưa bo Vrack Line Desmear #1</t>
  </si>
  <si>
    <t>VG146-24040037</t>
  </si>
  <si>
    <t>MEC2105023</t>
  </si>
  <si>
    <t>MEC2105025</t>
  </si>
  <si>
    <t>MEC2105065</t>
  </si>
  <si>
    <t>MEC2403033</t>
  </si>
  <si>
    <t>VG146-24040038</t>
  </si>
  <si>
    <t>MEC2403041</t>
  </si>
  <si>
    <t>MEC2403046</t>
  </si>
  <si>
    <t>MEC2105069</t>
  </si>
  <si>
    <t>MEC2403113</t>
  </si>
  <si>
    <t>MEC2403114</t>
  </si>
  <si>
    <t>MEC2407002</t>
  </si>
  <si>
    <t>làm trước, PO sau: VG146-240707C</t>
  </si>
  <si>
    <t>MEC2106006</t>
  </si>
  <si>
    <t>MEC2106008</t>
  </si>
  <si>
    <t>MEC2106014</t>
  </si>
  <si>
    <t>MEC2409010</t>
  </si>
  <si>
    <t>Kiên</t>
  </si>
  <si>
    <t>MEC2106018</t>
  </si>
  <si>
    <t>MEC2106019</t>
  </si>
  <si>
    <t>MEC2107001</t>
  </si>
  <si>
    <t>MEC2409011</t>
  </si>
  <si>
    <t>MEC2409013</t>
  </si>
  <si>
    <t>MEC2409015</t>
  </si>
  <si>
    <t>MEC2409016</t>
  </si>
  <si>
    <t>MEC2107052</t>
  </si>
  <si>
    <t>MEC2409017</t>
  </si>
  <si>
    <t>MEC2409018</t>
  </si>
  <si>
    <t>MEC2108008</t>
  </si>
  <si>
    <t>MEC2409019</t>
  </si>
  <si>
    <t>MEC2409020</t>
  </si>
  <si>
    <t>MEC2109009</t>
  </si>
  <si>
    <t>MEC2109011</t>
  </si>
  <si>
    <t>MEC2109013</t>
  </si>
  <si>
    <t>MEC2409021</t>
  </si>
  <si>
    <t>MEC2409022</t>
  </si>
  <si>
    <t>MEC2109018</t>
  </si>
  <si>
    <t>MEC2109024</t>
  </si>
  <si>
    <t>MEC2109025</t>
  </si>
  <si>
    <t>MEC2110020</t>
  </si>
  <si>
    <t>MEC2110021</t>
  </si>
  <si>
    <t>MEC2110022</t>
  </si>
  <si>
    <t>MEC2409023</t>
  </si>
  <si>
    <t>MEC2409024</t>
  </si>
  <si>
    <t>MEC2409025</t>
  </si>
  <si>
    <t>MEC2110033</t>
  </si>
  <si>
    <t>MEC2110034</t>
  </si>
  <si>
    <t>MEC2110035</t>
  </si>
  <si>
    <t>MEC2409026</t>
  </si>
  <si>
    <t>MEC2409027</t>
  </si>
  <si>
    <t>MEC2110038</t>
  </si>
  <si>
    <t>MEC2110039</t>
  </si>
  <si>
    <t>MEC2409028</t>
  </si>
  <si>
    <t>MEC2110041</t>
  </si>
  <si>
    <t>MEC2110042</t>
  </si>
  <si>
    <t>MEC2110043</t>
  </si>
  <si>
    <t>MEC2110044</t>
  </si>
  <si>
    <t>MEC2409031</t>
  </si>
  <si>
    <t>MEC2110046</t>
  </si>
  <si>
    <t>MEC2110047</t>
  </si>
  <si>
    <t>MEC2409034</t>
  </si>
  <si>
    <t>MEC2409035</t>
  </si>
  <si>
    <t>MEC2110051</t>
  </si>
  <si>
    <t>MEC2110052</t>
  </si>
  <si>
    <t>Lồng mạ hóa bo mỏng</t>
  </si>
  <si>
    <t>MEC2111001</t>
  </si>
  <si>
    <t>MEC2409036</t>
  </si>
  <si>
    <t>MEC2409037</t>
  </si>
  <si>
    <t>MEC2111008</t>
  </si>
  <si>
    <t>MEC2111009</t>
  </si>
  <si>
    <t>MEC2111010</t>
  </si>
  <si>
    <t>MEC2111011</t>
  </si>
  <si>
    <t>MEC2111012</t>
  </si>
  <si>
    <t>MEC2111013</t>
  </si>
  <si>
    <t>MEC2111014</t>
  </si>
  <si>
    <t>MEC2111015</t>
  </si>
  <si>
    <t>MEC2111016</t>
  </si>
  <si>
    <t>MEC2111017</t>
  </si>
  <si>
    <t>MEC2111018</t>
  </si>
  <si>
    <t>MEC2111019</t>
  </si>
  <si>
    <t>MEC2111020</t>
  </si>
  <si>
    <t>MEC2111021</t>
  </si>
  <si>
    <t>MEC2111022</t>
  </si>
  <si>
    <t>MEC2111023</t>
  </si>
  <si>
    <t>MEC2111024</t>
  </si>
  <si>
    <t>MEC2111025</t>
  </si>
  <si>
    <t>MEC2111026</t>
  </si>
  <si>
    <t>MEC2111027</t>
  </si>
  <si>
    <t>MEC2111029</t>
  </si>
  <si>
    <t>MEC2111030</t>
  </si>
  <si>
    <t>MEC2111031</t>
  </si>
  <si>
    <t>Mai</t>
  </si>
  <si>
    <t>MEC2111032</t>
  </si>
  <si>
    <t>MEC2112010</t>
  </si>
  <si>
    <t>MEC2112011</t>
  </si>
  <si>
    <t>MEC2112012</t>
  </si>
  <si>
    <t>MEC2112013</t>
  </si>
  <si>
    <t>MEC2112014</t>
  </si>
  <si>
    <t>MEC2112015</t>
  </si>
  <si>
    <t>MEC2112016</t>
  </si>
  <si>
    <t>MEC2112017</t>
  </si>
  <si>
    <t>MEC2112018</t>
  </si>
  <si>
    <t>MEC2112019</t>
  </si>
  <si>
    <t>MEC2112020</t>
  </si>
  <si>
    <t>MEC2112021</t>
  </si>
  <si>
    <t>MEC2409038</t>
  </si>
  <si>
    <t>MEC2409039</t>
  </si>
  <si>
    <t>MEC2112025</t>
  </si>
  <si>
    <t>MEC2112026</t>
  </si>
  <si>
    <t>MEC2112027</t>
  </si>
  <si>
    <t>MEC2112028</t>
  </si>
  <si>
    <t>MEC2112029</t>
  </si>
  <si>
    <t>MEC2201002</t>
  </si>
  <si>
    <t>MEC2201008</t>
  </si>
  <si>
    <t>MEC2201010</t>
  </si>
  <si>
    <t>dự án máy Laser 2022</t>
  </si>
  <si>
    <t>MEC2203001</t>
  </si>
  <si>
    <t>MEC2409041</t>
  </si>
  <si>
    <t>MEC2409045</t>
  </si>
  <si>
    <t>MEC2409046</t>
  </si>
  <si>
    <t>MEC2203006</t>
  </si>
  <si>
    <t>MEC2203007</t>
  </si>
  <si>
    <t>MEC2203008</t>
  </si>
  <si>
    <t>MEC2203009</t>
  </si>
  <si>
    <t>MEC2203010</t>
  </si>
  <si>
    <t>MEC2203011</t>
  </si>
  <si>
    <t>MEC2409047</t>
  </si>
  <si>
    <t>MEC2204002</t>
  </si>
  <si>
    <t>MEC2204003</t>
  </si>
  <si>
    <t>MEC2204004</t>
  </si>
  <si>
    <t>MEC2204005</t>
  </si>
  <si>
    <t>Mr. Phi</t>
  </si>
  <si>
    <t>MEC2409048</t>
  </si>
  <si>
    <t>MEC2204012</t>
  </si>
  <si>
    <t>MEC2204017</t>
  </si>
  <si>
    <t>dự án máy MKVC 2022</t>
  </si>
  <si>
    <t>MEC2204018</t>
  </si>
  <si>
    <t>MEC2204020</t>
  </si>
  <si>
    <t>MEC2204021</t>
  </si>
  <si>
    <t>MEC2204023</t>
  </si>
  <si>
    <t>MEC2204024</t>
  </si>
  <si>
    <t>MEC2204025</t>
  </si>
  <si>
    <t>MEC2204032</t>
  </si>
  <si>
    <t>MEC2204033</t>
  </si>
  <si>
    <t>MEC2409049</t>
  </si>
  <si>
    <t>MEC2205013</t>
  </si>
  <si>
    <t>Dự án máy Yamagata năm 2022</t>
  </si>
  <si>
    <t>MEC2205015</t>
  </si>
  <si>
    <t>MEC2205016</t>
  </si>
  <si>
    <t>MEC2205022</t>
  </si>
  <si>
    <t>MEC2205025</t>
  </si>
  <si>
    <t>可変コンベア Băng tải conveyor</t>
  </si>
  <si>
    <t>MEC2205042</t>
  </si>
  <si>
    <t>MEC2205043</t>
  </si>
  <si>
    <t>MEC2205044</t>
  </si>
  <si>
    <t>MEC2205046</t>
  </si>
  <si>
    <t>MEC2205047</t>
  </si>
  <si>
    <t>MEC2409050</t>
  </si>
  <si>
    <t>MEC2205049</t>
  </si>
  <si>
    <t>MEC2409054</t>
  </si>
  <si>
    <t>MEC2205057</t>
  </si>
  <si>
    <t>MEC2205063</t>
  </si>
  <si>
    <t>MEC2205064</t>
  </si>
  <si>
    <t>MEC2205065</t>
  </si>
  <si>
    <t>MEC2409055</t>
  </si>
  <si>
    <t>MEC2205067</t>
  </si>
  <si>
    <t>MEC2206005</t>
  </si>
  <si>
    <t>MEC2206006</t>
  </si>
  <si>
    <t>MEC2409057</t>
  </si>
  <si>
    <t>MEC2409058</t>
  </si>
  <si>
    <t>MEC2409059</t>
  </si>
  <si>
    <t>MEC2206010</t>
  </si>
  <si>
    <t>MEC2409060</t>
  </si>
  <si>
    <t>MEC2206027</t>
  </si>
  <si>
    <t>MEC2206031</t>
  </si>
  <si>
    <t>MEC2409061</t>
  </si>
  <si>
    <t>MEC2206035</t>
  </si>
  <si>
    <t>MEC2206039</t>
  </si>
  <si>
    <t>MEC2206041</t>
  </si>
  <si>
    <t>MEC2206042</t>
  </si>
  <si>
    <t>MEC2206043</t>
  </si>
  <si>
    <t>MEC2206044</t>
  </si>
  <si>
    <t>MEC2206045</t>
  </si>
  <si>
    <t>MEC2207001</t>
  </si>
  <si>
    <t>MEC2207002</t>
  </si>
  <si>
    <t>MEC2409062</t>
  </si>
  <si>
    <t>MEC2207004</t>
  </si>
  <si>
    <t>MEC2207005</t>
  </si>
  <si>
    <t>MEC2207009</t>
  </si>
  <si>
    <t>MEC2207010</t>
  </si>
  <si>
    <t>MEC2207014</t>
  </si>
  <si>
    <t>MEC2208006</t>
  </si>
  <si>
    <t>MEC2207018</t>
  </si>
  <si>
    <t>MEC2409064</t>
  </si>
  <si>
    <t>MEC2208012</t>
  </si>
  <si>
    <t>MEC2208013</t>
  </si>
  <si>
    <t>MEC2208015</t>
  </si>
  <si>
    <t>MEC2409066</t>
  </si>
  <si>
    <t>MEC2208018</t>
  </si>
  <si>
    <t>MEC2409067</t>
  </si>
  <si>
    <t>MEC2209002</t>
  </si>
  <si>
    <t>MEC2209003</t>
  </si>
  <si>
    <t>MEC2409068</t>
  </si>
  <si>
    <t>MEC2209007</t>
  </si>
  <si>
    <t>MEC2209008</t>
  </si>
  <si>
    <t>MEC2209009</t>
  </si>
  <si>
    <t>20230522-002834-F800-3</t>
  </si>
  <si>
    <t>MEC2409069</t>
  </si>
  <si>
    <t>MEC2210004</t>
  </si>
  <si>
    <t>MEC2210008</t>
  </si>
  <si>
    <t>MEC2210009</t>
  </si>
  <si>
    <t>MEC2210011</t>
  </si>
  <si>
    <t>MEC2210012</t>
  </si>
  <si>
    <t>MEC2409071</t>
  </si>
  <si>
    <t>MEC2211003</t>
  </si>
  <si>
    <t>MEC2211004</t>
  </si>
  <si>
    <t>MEC2409072</t>
  </si>
  <si>
    <t>MEC2211006</t>
  </si>
  <si>
    <t>MEC2211007</t>
  </si>
  <si>
    <t>MEC2409073</t>
  </si>
  <si>
    <t>MEC2211015</t>
  </si>
  <si>
    <t>MEC2211016</t>
  </si>
  <si>
    <t>MEC2211017</t>
  </si>
  <si>
    <t>MEC2212001</t>
  </si>
  <si>
    <t>MEC2212002</t>
  </si>
  <si>
    <t>MEC2212003</t>
  </si>
  <si>
    <t>MEC2212005</t>
  </si>
  <si>
    <t>MEC2212008</t>
  </si>
  <si>
    <t>MEC2409075</t>
  </si>
  <si>
    <t>MEC2212010</t>
  </si>
  <si>
    <t>MEC2409100</t>
  </si>
  <si>
    <t>VG146-240917C</t>
  </si>
  <si>
    <t>MEC2301001</t>
  </si>
  <si>
    <t>MEC2301002</t>
  </si>
  <si>
    <t>MEC2410113</t>
  </si>
  <si>
    <t>Luật</t>
  </si>
  <si>
    <t>MEC2301004</t>
  </si>
  <si>
    <t>MEC2301005</t>
  </si>
  <si>
    <t>MEC2410123</t>
  </si>
  <si>
    <t xml:space="preserve">
MEC2301009</t>
  </si>
  <si>
    <t>MEC2412039</t>
  </si>
  <si>
    <t>VG146-250201C</t>
  </si>
  <si>
    <t>MEC2302001</t>
  </si>
  <si>
    <t>MEC230202</t>
  </si>
  <si>
    <t>MEC2302006</t>
  </si>
  <si>
    <t>MEC2302009</t>
  </si>
  <si>
    <t>MEC2302010</t>
  </si>
  <si>
    <t>MEC2302011</t>
  </si>
  <si>
    <t>MEC2302012</t>
  </si>
  <si>
    <t>MEC2303001</t>
  </si>
  <si>
    <t>MEC2303003</t>
  </si>
  <si>
    <t>MEC2303004</t>
  </si>
  <si>
    <t>MEC2303005</t>
  </si>
  <si>
    <t>MEC2303006</t>
  </si>
  <si>
    <t>MEC2303007</t>
  </si>
  <si>
    <t>MEC2303008</t>
  </si>
  <si>
    <t>MEC2303009</t>
  </si>
  <si>
    <t>MEC2303010</t>
  </si>
  <si>
    <t>MEC2303011</t>
  </si>
  <si>
    <t>MEC2303012</t>
  </si>
  <si>
    <t>MEC2303013</t>
  </si>
  <si>
    <t>MEC2303016</t>
  </si>
  <si>
    <t>MEC2303017</t>
  </si>
  <si>
    <t xml:space="preserve"> </t>
  </si>
  <si>
    <t>MEC2303018</t>
  </si>
  <si>
    <t>MEC2303019</t>
  </si>
  <si>
    <t>MEC2303020</t>
  </si>
  <si>
    <t>MEC2303021</t>
  </si>
  <si>
    <t>MEC2304002</t>
  </si>
  <si>
    <t>MEC2304003</t>
  </si>
  <si>
    <t>20230518-001546-F800</t>
  </si>
  <si>
    <t>MEC2502047</t>
  </si>
  <si>
    <t>Huyền, Hồng</t>
  </si>
  <si>
    <t>MEC2503011</t>
  </si>
  <si>
    <t>MEC2304013</t>
  </si>
  <si>
    <t>MEC2503014</t>
  </si>
  <si>
    <t>MEC2305001</t>
  </si>
  <si>
    <t>MEC2503020</t>
  </si>
  <si>
    <t>Việt</t>
  </si>
  <si>
    <t>MEC2305004</t>
  </si>
  <si>
    <t>MEC2305011</t>
  </si>
  <si>
    <t>MEC2503022</t>
  </si>
  <si>
    <t>MEC2305022</t>
  </si>
  <si>
    <t>MEC2503023</t>
  </si>
  <si>
    <t>MEC2306007</t>
  </si>
  <si>
    <t>MEC2305029</t>
  </si>
  <si>
    <t>MEC2305030</t>
  </si>
  <si>
    <t>MEC2305031</t>
  </si>
  <si>
    <t>MEC2306009</t>
  </si>
  <si>
    <t>MEC2306011</t>
  </si>
  <si>
    <t>MEC2303002_01</t>
  </si>
  <si>
    <t>MEC2307003</t>
  </si>
  <si>
    <t>MEC2307004</t>
  </si>
  <si>
    <t>MEC2307005</t>
  </si>
  <si>
    <t>MEC2307006</t>
  </si>
  <si>
    <t>MEC2307007</t>
  </si>
  <si>
    <t>MEC2307008</t>
  </si>
  <si>
    <t>MEC2307009</t>
  </si>
  <si>
    <t>MEC2307016</t>
  </si>
  <si>
    <t>MEC2307019</t>
  </si>
  <si>
    <t>MEC2307020</t>
  </si>
  <si>
    <t>MEC2307021</t>
  </si>
  <si>
    <t>Dịch vụ sửa chữa máy MEC1911002</t>
  </si>
  <si>
    <t>MEC2307023</t>
  </si>
  <si>
    <t>MEC2308001</t>
  </si>
  <si>
    <t>MEC2308002</t>
  </si>
  <si>
    <t>MEC2308003</t>
  </si>
  <si>
    <t>MEC2308006</t>
  </si>
  <si>
    <t>Services Hạ tầng nhà máy MKTC (tháng 7/2024 - tháng 12/2024)</t>
  </si>
  <si>
    <t>MEC2308014</t>
  </si>
  <si>
    <t>MEC2308015</t>
  </si>
  <si>
    <t>MEC2308018</t>
  </si>
  <si>
    <t>MEC2308021</t>
  </si>
  <si>
    <t>MEC2308022</t>
  </si>
  <si>
    <t>Dịch vụ sửa chữa Robot KUKA line tiền xử lý #1 Fact.3 1F</t>
  </si>
  <si>
    <t>MEC2308023</t>
  </si>
  <si>
    <t>MEC2308024</t>
  </si>
  <si>
    <t>Teaching lại robot VCP#2, VCP#7</t>
  </si>
  <si>
    <t>MEC2308025</t>
  </si>
  <si>
    <t>MEC2308026</t>
  </si>
  <si>
    <t>Sửa chữa máy MEC1808003-V01-02</t>
  </si>
  <si>
    <t>MEC2308027</t>
  </si>
  <si>
    <t>MEC2309019</t>
  </si>
  <si>
    <t>MEC2309028</t>
  </si>
  <si>
    <t>MEC2309029</t>
  </si>
  <si>
    <t>MEC2309030</t>
  </si>
  <si>
    <t>MEC2309036</t>
  </si>
  <si>
    <t>MEC2309037</t>
  </si>
  <si>
    <t>MEC2309038</t>
  </si>
  <si>
    <t>MEC2309039</t>
  </si>
  <si>
    <t>MEC2309049</t>
  </si>
  <si>
    <t>MEC2309053</t>
  </si>
  <si>
    <t>MEC2309054</t>
  </si>
  <si>
    <t>MEC2309056</t>
  </si>
  <si>
    <t>MEC2310005</t>
  </si>
  <si>
    <t>MEC2310008</t>
  </si>
  <si>
    <t>MEC2310013</t>
  </si>
  <si>
    <t>MEC2310014</t>
  </si>
  <si>
    <t>MEC2310015</t>
  </si>
  <si>
    <t>MEC2310018</t>
  </si>
  <si>
    <t>MEC2310021</t>
  </si>
  <si>
    <t>MEC2310026</t>
  </si>
  <si>
    <t>MEC2311002</t>
  </si>
  <si>
    <t>MEC2311003</t>
  </si>
  <si>
    <t>MEC2311004</t>
  </si>
  <si>
    <t>MEC2311005</t>
  </si>
  <si>
    <t>MEC2311009</t>
  </si>
  <si>
    <t>MEC2311014</t>
  </si>
  <si>
    <t>MEC2311015</t>
  </si>
  <si>
    <t>MEC2311017</t>
  </si>
  <si>
    <t>MEC2311018</t>
  </si>
  <si>
    <t>MEC2312004</t>
  </si>
  <si>
    <t>MEC2312006</t>
  </si>
  <si>
    <t>MEC2312010</t>
  </si>
  <si>
    <t>MEC2312012</t>
  </si>
  <si>
    <t>MEC2401002</t>
  </si>
  <si>
    <t>MEC2401009</t>
  </si>
  <si>
    <t>MEC2401010</t>
  </si>
  <si>
    <t>MEC2401016</t>
  </si>
  <si>
    <t>MEC2401017</t>
  </si>
  <si>
    <t>MEC2402001</t>
  </si>
  <si>
    <t>MEC2402004</t>
  </si>
  <si>
    <t>MEC2402007</t>
  </si>
  <si>
    <t>ICT</t>
  </si>
  <si>
    <t>MEC2403001</t>
  </si>
  <si>
    <t>MEC2403006</t>
  </si>
  <si>
    <t>MEC2403009</t>
  </si>
  <si>
    <t>VG146-24040033</t>
  </si>
  <si>
    <t>Dự án máy 2024 MKVC</t>
  </si>
  <si>
    <t>MEC2403024</t>
  </si>
  <si>
    <t>MEC2403036</t>
  </si>
  <si>
    <t>MEC2403048</t>
  </si>
  <si>
    <t>MEC2403049</t>
  </si>
  <si>
    <t>MEC2403053</t>
  </si>
  <si>
    <t>MEC2403055</t>
  </si>
  <si>
    <t>MEC2403057</t>
  </si>
  <si>
    <t>Máy đưa bo tiền xử lý tạo mạch ngoài #1</t>
  </si>
  <si>
    <t>MEC2403058</t>
  </si>
  <si>
    <t>MEC2403059</t>
  </si>
  <si>
    <t>MEC2403065</t>
  </si>
  <si>
    <t>MEC2403066</t>
  </si>
  <si>
    <t>MEC2403067</t>
  </si>
  <si>
    <t>MEC2403068</t>
  </si>
  <si>
    <t>MEC2403070</t>
  </si>
  <si>
    <t>MEC2403072</t>
  </si>
  <si>
    <t>MEC2403079</t>
  </si>
  <si>
    <t>MEC2403080</t>
  </si>
  <si>
    <t>MEC2403081</t>
  </si>
  <si>
    <t>MEC2403082</t>
  </si>
  <si>
    <t>MEC2403083</t>
  </si>
  <si>
    <t>MEC2403085</t>
  </si>
  <si>
    <t>MEC2403087</t>
  </si>
  <si>
    <t>MEC2403088</t>
  </si>
  <si>
    <t>MEC2403089</t>
  </si>
  <si>
    <t>MEC2403090</t>
  </si>
  <si>
    <t>MEC2403091</t>
  </si>
  <si>
    <t>MEC2403092</t>
  </si>
  <si>
    <t>MEC2403093</t>
  </si>
  <si>
    <t>MEC2403094</t>
  </si>
  <si>
    <t>MEC2403095</t>
  </si>
  <si>
    <t>MEC2403096</t>
  </si>
  <si>
    <t>MEC2403098</t>
  </si>
  <si>
    <t>MEC2403100</t>
  </si>
  <si>
    <t>Dự án máy 2024</t>
  </si>
  <si>
    <t>MEC2403101</t>
  </si>
  <si>
    <t>MEC2403103</t>
  </si>
  <si>
    <t>MEC2403110</t>
  </si>
  <si>
    <t>MEC2403115</t>
  </si>
  <si>
    <t>MEC2403116</t>
  </si>
  <si>
    <t>MEC2404006</t>
  </si>
  <si>
    <t>MEC2404008</t>
  </si>
  <si>
    <t>AUTO: A. Thành, A. Lâm</t>
  </si>
  <si>
    <t>MEC2404009</t>
  </si>
  <si>
    <t>MEC2404010</t>
  </si>
  <si>
    <t>MEC2404013</t>
  </si>
  <si>
    <t>Service</t>
  </si>
  <si>
    <t>MEC2404014</t>
  </si>
  <si>
    <t>MEC2404015</t>
  </si>
  <si>
    <t>MEC2404017</t>
  </si>
  <si>
    <t>AGV</t>
  </si>
  <si>
    <t>MEC2404018</t>
  </si>
  <si>
    <t>MEC2404021</t>
  </si>
  <si>
    <t>MEC2404022</t>
  </si>
  <si>
    <t>MEC2404025</t>
  </si>
  <si>
    <t>MEC2404028</t>
  </si>
  <si>
    <t>MEC2404029</t>
  </si>
  <si>
    <t>MEC2404031</t>
  </si>
  <si>
    <t>MEC2404032</t>
  </si>
  <si>
    <t>MEC2404033</t>
  </si>
  <si>
    <t>MEC2404034</t>
  </si>
  <si>
    <t>MEC2404035</t>
  </si>
  <si>
    <t>MEC2404036</t>
  </si>
  <si>
    <t>MEC2404040</t>
  </si>
  <si>
    <t>A. Phi</t>
  </si>
  <si>
    <t>MEC2405003</t>
  </si>
  <si>
    <t>MEC2405004</t>
  </si>
  <si>
    <t>A. Quỳnh IT</t>
  </si>
  <si>
    <t>MEC2405005</t>
  </si>
  <si>
    <t>XGC</t>
  </si>
  <si>
    <t>MEC2405009</t>
  </si>
  <si>
    <t>MEC2405010</t>
  </si>
  <si>
    <t>MEC2405011</t>
  </si>
  <si>
    <t>MEC2405012</t>
  </si>
  <si>
    <t>MEC2405013</t>
  </si>
  <si>
    <t>MEC2405022</t>
  </si>
  <si>
    <t>MEC2405023</t>
  </si>
  <si>
    <t>MEC2405027</t>
  </si>
  <si>
    <t>MEC2405031</t>
  </si>
  <si>
    <t>MEC2406003</t>
  </si>
  <si>
    <t>MEC2406009</t>
  </si>
  <si>
    <t>MEC2406010</t>
  </si>
  <si>
    <t>MEC2406011</t>
  </si>
  <si>
    <t>MEC2406013</t>
  </si>
  <si>
    <t>MEC2406014</t>
  </si>
  <si>
    <t>MEC2406015</t>
  </si>
  <si>
    <t>MEC2406016</t>
  </si>
  <si>
    <t>MEC2406017</t>
  </si>
  <si>
    <t>MEC2406018</t>
  </si>
  <si>
    <t>MEC2406019</t>
  </si>
  <si>
    <t>MEC2406020</t>
  </si>
  <si>
    <t>MEC2406022</t>
  </si>
  <si>
    <t>chưa có</t>
  </si>
  <si>
    <t>MEC2406023</t>
  </si>
  <si>
    <t xml:space="preserve"> MEC2406024</t>
  </si>
  <si>
    <t>Hand cart for Tendo factory (2304005-XE-AS00)</t>
  </si>
  <si>
    <t>20240617-002834-F800</t>
  </si>
  <si>
    <t>MEC2406025</t>
  </si>
  <si>
    <t>MEC2407001</t>
  </si>
  <si>
    <t>MEC2407003</t>
  </si>
  <si>
    <t>MEC2407004</t>
  </si>
  <si>
    <t>MEC2407005</t>
  </si>
  <si>
    <t>MEC2407007</t>
  </si>
  <si>
    <t>MEC2407010</t>
  </si>
  <si>
    <t>MEC2407011</t>
  </si>
  <si>
    <t>MEC2407014</t>
  </si>
  <si>
    <t>MEC2407015</t>
  </si>
  <si>
    <t>MEC2407020</t>
  </si>
  <si>
    <t>PM103110</t>
  </si>
  <si>
    <t>MEC2407027</t>
  </si>
  <si>
    <t>MEC2407029</t>
  </si>
  <si>
    <t>MEC2407035</t>
  </si>
  <si>
    <t>MEC2407036</t>
  </si>
  <si>
    <t>MEC2407037</t>
  </si>
  <si>
    <t>MEC2407038</t>
  </si>
  <si>
    <t>MEC2407039</t>
  </si>
  <si>
    <t>MEC2407040</t>
  </si>
  <si>
    <t>MEC2407041</t>
  </si>
  <si>
    <t>MEC2407042</t>
  </si>
  <si>
    <t>MEC2407043</t>
  </si>
  <si>
    <t>MEC2407044</t>
  </si>
  <si>
    <t>MEC2407045</t>
  </si>
  <si>
    <t>MEC2407046</t>
  </si>
  <si>
    <t>MEC2407047</t>
  </si>
  <si>
    <t>MEC2407048</t>
  </si>
  <si>
    <t>MEC2408001</t>
  </si>
  <si>
    <t>MEC2408004</t>
  </si>
  <si>
    <t>MEC2408007</t>
  </si>
  <si>
    <t>MEC2408008</t>
  </si>
  <si>
    <t>MEC2408011</t>
  </si>
  <si>
    <t>MEC2408012</t>
  </si>
  <si>
    <t>MEC2408014</t>
  </si>
  <si>
    <t>MEC2408015</t>
  </si>
  <si>
    <t>MEC2408016</t>
  </si>
  <si>
    <t>MEC2408018</t>
  </si>
  <si>
    <t>MEC2408022</t>
  </si>
  <si>
    <t>MEC2408026</t>
  </si>
  <si>
    <t>MEC2408027</t>
  </si>
  <si>
    <t>MEC2408028</t>
  </si>
  <si>
    <t>MEC2408029</t>
  </si>
  <si>
    <t>MEC2408030</t>
  </si>
  <si>
    <t>MEC2408033</t>
  </si>
  <si>
    <t>MEC2409001</t>
  </si>
  <si>
    <t>MEC2409002</t>
  </si>
  <si>
    <t>MEC2409007</t>
  </si>
  <si>
    <t>MEC2409009</t>
  </si>
  <si>
    <t>MEC2409012</t>
  </si>
  <si>
    <t>Dự án Meiko Hòa Bình</t>
  </si>
  <si>
    <t>MEC2409014</t>
  </si>
  <si>
    <t>MEC2409030</t>
  </si>
  <si>
    <t>MEC2409032</t>
  </si>
  <si>
    <t>MEC2409033</t>
  </si>
  <si>
    <t>MEC2409040</t>
  </si>
  <si>
    <t>MEC2409042</t>
  </si>
  <si>
    <t>MEC2409043</t>
  </si>
  <si>
    <t>MEC2409044</t>
  </si>
  <si>
    <t>MEC2409051</t>
  </si>
  <si>
    <t>MEC2409052</t>
  </si>
  <si>
    <t>MEC2409053</t>
  </si>
  <si>
    <t>MEC2409056</t>
  </si>
  <si>
    <t>MEC2409063</t>
  </si>
  <si>
    <t>MEC2409065</t>
  </si>
  <si>
    <t>MEC2409070</t>
  </si>
  <si>
    <t>MEC2409074</t>
  </si>
  <si>
    <t>MEC2409076</t>
  </si>
  <si>
    <t>MEC2409077</t>
  </si>
  <si>
    <t>MEC2409078</t>
  </si>
  <si>
    <t>MEC2409079</t>
  </si>
  <si>
    <t>MEC2409080</t>
  </si>
  <si>
    <t>MEC2409081</t>
  </si>
  <si>
    <t>MEC2409082</t>
  </si>
  <si>
    <t>MEC2409083</t>
  </si>
  <si>
    <t>MEC2409085</t>
  </si>
  <si>
    <t>Báo giá bổ sung</t>
  </si>
  <si>
    <t>MEC2409086</t>
  </si>
  <si>
    <t>MEC2409088</t>
  </si>
  <si>
    <t>MEC2409089</t>
  </si>
  <si>
    <t>MEC2409090</t>
  </si>
  <si>
    <t>MEC2409091</t>
  </si>
  <si>
    <t>MEC2409092</t>
  </si>
  <si>
    <t>MEC2409093</t>
  </si>
  <si>
    <t>MEC2409094</t>
  </si>
  <si>
    <t>MEC2409101</t>
  </si>
  <si>
    <t>Nâng cấp phần mềm Checksheet cho Tendo</t>
  </si>
  <si>
    <t>860B</t>
  </si>
  <si>
    <t>MEC2409102</t>
  </si>
  <si>
    <t>MEC2410005</t>
  </si>
  <si>
    <t>MEC2410006</t>
  </si>
  <si>
    <t>MEC2410008</t>
  </si>
  <si>
    <t>MEC2410009</t>
  </si>
  <si>
    <t>Chưa PO</t>
  </si>
  <si>
    <t>MEC2410021</t>
  </si>
  <si>
    <t>MEC2410022</t>
  </si>
  <si>
    <t>MEC2410023</t>
  </si>
  <si>
    <t>MEC2410024</t>
  </si>
  <si>
    <t>VG146-25010043</t>
  </si>
  <si>
    <t>Matehan cho Fact.4 MKVC</t>
  </si>
  <si>
    <t>MEC2410026</t>
  </si>
  <si>
    <t>MEC2410037</t>
  </si>
  <si>
    <t>MEC2410045</t>
  </si>
  <si>
    <t>MEC2410046</t>
  </si>
  <si>
    <t>MEC2410050</t>
  </si>
  <si>
    <t>MEC2410051</t>
  </si>
  <si>
    <t>MEC2410065</t>
  </si>
  <si>
    <t>MEC2410066</t>
  </si>
  <si>
    <t>MEC2410067</t>
  </si>
  <si>
    <t>MEC2410082</t>
  </si>
  <si>
    <t>MEC2410082A</t>
  </si>
  <si>
    <t>MEC2410085</t>
  </si>
  <si>
    <t>MEC2410086</t>
  </si>
  <si>
    <t>MEC2410091</t>
  </si>
  <si>
    <t>VG146-25010061</t>
  </si>
  <si>
    <t>MEC2410092</t>
  </si>
  <si>
    <t>MEC2410094</t>
  </si>
  <si>
    <t>MEC2410095</t>
  </si>
  <si>
    <t>MEC2410096</t>
  </si>
  <si>
    <t>MEC2410097</t>
  </si>
  <si>
    <t>MEC2410098</t>
  </si>
  <si>
    <t>MEC2410099</t>
  </si>
  <si>
    <t>MEC2410100</t>
  </si>
  <si>
    <t>MEC2410101</t>
  </si>
  <si>
    <t>MEC2410102</t>
  </si>
  <si>
    <t>MEC2410111</t>
  </si>
  <si>
    <t>VG146-25010046</t>
  </si>
  <si>
    <t>MEC2410112</t>
  </si>
  <si>
    <t>MEC2410115</t>
  </si>
  <si>
    <t>MEC2410116</t>
  </si>
  <si>
    <t>MEC2410117</t>
  </si>
  <si>
    <t>MEC2410118</t>
  </si>
  <si>
    <t>MEC2410120</t>
  </si>
  <si>
    <t>MEC2410121</t>
  </si>
  <si>
    <t>MEC2410122</t>
  </si>
  <si>
    <t>MEC2411001</t>
  </si>
  <si>
    <t>MEC2411004</t>
  </si>
  <si>
    <t>MEC2411006</t>
  </si>
  <si>
    <t>MEC2411009</t>
  </si>
  <si>
    <t>MEC2411010</t>
  </si>
  <si>
    <t>MEC2411015</t>
  </si>
  <si>
    <t>Tuyến</t>
  </si>
  <si>
    <t>MEC2411016</t>
  </si>
  <si>
    <t>MEC2411017</t>
  </si>
  <si>
    <t>MEC2411019</t>
  </si>
  <si>
    <t>MEC2411020</t>
  </si>
  <si>
    <t>MEC2411031</t>
  </si>
  <si>
    <t>MEC2411033</t>
  </si>
  <si>
    <t>A. Tiến, A. Hải - AGV</t>
  </si>
  <si>
    <t>MEC2411034</t>
  </si>
  <si>
    <t>PR# FE-241115-32</t>
  </si>
  <si>
    <t>MEC2411036</t>
  </si>
  <si>
    <t>MEC2411040</t>
  </si>
  <si>
    <t>MEC2411041</t>
  </si>
  <si>
    <t>MEC2411042</t>
  </si>
  <si>
    <t>MEC2411043</t>
  </si>
  <si>
    <t>MEC2411044</t>
  </si>
  <si>
    <t>MEC2411045</t>
  </si>
  <si>
    <t>MEC2411046</t>
  </si>
  <si>
    <t>MEC2411047</t>
  </si>
  <si>
    <t>MEC2411048</t>
  </si>
  <si>
    <t>MEC2411049</t>
  </si>
  <si>
    <t>MEC2411050</t>
  </si>
  <si>
    <t>MEC2411051</t>
  </si>
  <si>
    <t>MEC2411052</t>
  </si>
  <si>
    <t>MEC2411053</t>
  </si>
  <si>
    <t>MEC2411054</t>
  </si>
  <si>
    <t>MEC2411055</t>
  </si>
  <si>
    <t>MEC2411056</t>
  </si>
  <si>
    <t>MEC2411057</t>
  </si>
  <si>
    <t>MEC2411058</t>
  </si>
  <si>
    <t>MEC2411059</t>
  </si>
  <si>
    <t>MEC2411060</t>
  </si>
  <si>
    <t>MEC2411061</t>
  </si>
  <si>
    <t>MEC2411062</t>
  </si>
  <si>
    <t>MEC2411064</t>
  </si>
  <si>
    <t>MEC2411065</t>
  </si>
  <si>
    <t>MEC2411067</t>
  </si>
  <si>
    <t>MEC2411068</t>
  </si>
  <si>
    <t>MEC2411069</t>
  </si>
  <si>
    <t>Done</t>
  </si>
  <si>
    <t>MEC2411070</t>
  </si>
  <si>
    <t>MEC2411071</t>
  </si>
  <si>
    <t>MEC2411072</t>
  </si>
  <si>
    <t>MEC2412005</t>
  </si>
  <si>
    <t>DFR 投入機（Vラック・合紙）Máy đưa bo DFR</t>
  </si>
  <si>
    <t>MEC2412006</t>
  </si>
  <si>
    <t>MEC2412007</t>
  </si>
  <si>
    <t>MEC2412010</t>
  </si>
  <si>
    <t>MEC2412011</t>
  </si>
  <si>
    <t>MEC2412017</t>
  </si>
  <si>
    <t>MEC2412018</t>
  </si>
  <si>
    <t>MEC2412019</t>
  </si>
  <si>
    <t>MEC2412020</t>
  </si>
  <si>
    <t>MEC2412021</t>
  </si>
  <si>
    <t>MEC2412028</t>
  </si>
  <si>
    <t>MEC2412030</t>
  </si>
  <si>
    <t>MEC2412034</t>
  </si>
  <si>
    <t>MEC2412036</t>
  </si>
  <si>
    <t>MEC2501001</t>
  </si>
  <si>
    <t>MEC2501002</t>
  </si>
  <si>
    <t>MEC2501003</t>
  </si>
  <si>
    <t>MEC2501004</t>
  </si>
  <si>
    <t>MEC2501005</t>
  </si>
  <si>
    <t>MEC2501006</t>
  </si>
  <si>
    <t>11106B</t>
  </si>
  <si>
    <t>MEC2501008</t>
  </si>
  <si>
    <t>MEC2501010</t>
  </si>
  <si>
    <t>MEC2501011</t>
  </si>
  <si>
    <t>MEC2501013</t>
  </si>
  <si>
    <t>A. Hiển ICT</t>
  </si>
  <si>
    <t>MEC2501014</t>
  </si>
  <si>
    <t>MEC2501015</t>
  </si>
  <si>
    <t>MEC2501016</t>
  </si>
  <si>
    <t>MEC2501017</t>
  </si>
  <si>
    <t>MEC2501018</t>
  </si>
  <si>
    <t>MEC2501019</t>
  </si>
  <si>
    <t>MEC2501020</t>
  </si>
  <si>
    <t>MEC2501023</t>
  </si>
  <si>
    <t>MEC2501024</t>
  </si>
  <si>
    <t>MEC2501025</t>
  </si>
  <si>
    <t>Chưa có</t>
  </si>
  <si>
    <t>MEC2501029</t>
  </si>
  <si>
    <t>MEC2501030</t>
  </si>
  <si>
    <t>MEC2501032</t>
  </si>
  <si>
    <t>MEC2501033</t>
  </si>
  <si>
    <t>MEC2501034</t>
  </si>
  <si>
    <t>MEC2501035</t>
  </si>
  <si>
    <t>MEC2501037</t>
  </si>
  <si>
    <t>Installation fee at Tendo factory 
 [(1 engineers + 1 technician ) x 17 days]</t>
  </si>
  <si>
    <t>MEC2501038</t>
  </si>
  <si>
    <t>MEC2501039</t>
  </si>
  <si>
    <t>MEC2501040</t>
  </si>
  <si>
    <t>Hồng</t>
  </si>
  <si>
    <t>MEC2501041</t>
  </si>
  <si>
    <t>MEC2501042</t>
  </si>
  <si>
    <t>MEC2501047</t>
  </si>
  <si>
    <t>MEC2310018-A</t>
  </si>
  <si>
    <t>MEC2501036-A</t>
  </si>
  <si>
    <t>MEC2501037-A</t>
  </si>
  <si>
    <t>MEC2501038-A</t>
  </si>
  <si>
    <t>MEC2501039-A</t>
  </si>
  <si>
    <t>MEC2502001</t>
  </si>
  <si>
    <t>MEC2502002</t>
  </si>
  <si>
    <t>MEC2502003</t>
  </si>
  <si>
    <t>MEC2502004</t>
  </si>
  <si>
    <t>MEC2502007</t>
  </si>
  <si>
    <t>MEC2502013</t>
  </si>
  <si>
    <t>MEC2502023</t>
  </si>
  <si>
    <t>MEC2502024</t>
  </si>
  <si>
    <t>MEC2502026</t>
  </si>
  <si>
    <t>MEC2502027</t>
  </si>
  <si>
    <t>MEC2502028</t>
  </si>
  <si>
    <t>MEC2502029</t>
  </si>
  <si>
    <t>MEC2502030</t>
  </si>
  <si>
    <t>MEC2502031</t>
  </si>
  <si>
    <t>MEC2502033</t>
  </si>
  <si>
    <t>MEC2502036</t>
  </si>
  <si>
    <t>MEC2502037</t>
  </si>
  <si>
    <t>MEC2502040</t>
  </si>
  <si>
    <t>MEC2502041</t>
  </si>
  <si>
    <t>MEC2502042</t>
  </si>
  <si>
    <t>MEC2502043</t>
  </si>
  <si>
    <t>MEC2502044</t>
  </si>
  <si>
    <t>MEC2502045</t>
  </si>
  <si>
    <t>MEC2502046</t>
  </si>
  <si>
    <t>MEC2502048</t>
  </si>
  <si>
    <t>MEC2502049</t>
  </si>
  <si>
    <t>MEC2502052</t>
  </si>
  <si>
    <t>MEC2502053</t>
  </si>
  <si>
    <t>IT A. Phi</t>
  </si>
  <si>
    <t>MEC2503001</t>
  </si>
  <si>
    <t>MEC2503002</t>
  </si>
  <si>
    <t>MEC2503003</t>
  </si>
  <si>
    <t>MEC2503004</t>
  </si>
  <si>
    <t>MEC2503005</t>
  </si>
  <si>
    <t>MEC2503006</t>
  </si>
  <si>
    <t>MEC2503007</t>
  </si>
  <si>
    <t>MEC2503009</t>
  </si>
  <si>
    <t>MEC2503010</t>
  </si>
  <si>
    <t>MEC2503012</t>
  </si>
  <si>
    <t>MEC2503013</t>
  </si>
  <si>
    <t>MEC2503016</t>
  </si>
  <si>
    <t>P. Anh</t>
  </si>
  <si>
    <t>MEC2503017</t>
  </si>
  <si>
    <t>MEC2503021</t>
  </si>
  <si>
    <t>MEC2503024</t>
  </si>
  <si>
    <t>MEC2503026</t>
  </si>
  <si>
    <t>MEC2503027</t>
  </si>
  <si>
    <t>MEC2503028</t>
  </si>
  <si>
    <t>MEC2503029</t>
  </si>
  <si>
    <t>MEC2503031_TH</t>
  </si>
  <si>
    <t>MEC2503032_TH</t>
  </si>
  <si>
    <t>MEC2503034</t>
  </si>
  <si>
    <t>MEC2503035</t>
  </si>
  <si>
    <t>MEC2503036</t>
  </si>
  <si>
    <t>MEC2503038</t>
  </si>
  <si>
    <t>A. Hiển IT</t>
  </si>
  <si>
    <t>MEC2503040</t>
  </si>
  <si>
    <t>MEC2503041</t>
  </si>
  <si>
    <t>MEC2504001</t>
  </si>
  <si>
    <t>MEC2504002</t>
  </si>
  <si>
    <t>MEC2504003</t>
  </si>
  <si>
    <t>MEC2504004</t>
  </si>
  <si>
    <t>MEC2504005</t>
  </si>
  <si>
    <t>MEC2504006</t>
  </si>
  <si>
    <t>MEC2504007</t>
  </si>
  <si>
    <t>Lan</t>
  </si>
  <si>
    <t>MEC2504008</t>
  </si>
  <si>
    <t>A. Đạt</t>
  </si>
  <si>
    <t>MEC2504009</t>
  </si>
  <si>
    <t>MEC2504010</t>
  </si>
  <si>
    <t>MEC2504011</t>
  </si>
  <si>
    <t>MEC2504012</t>
  </si>
  <si>
    <t>MEC2504013</t>
  </si>
  <si>
    <t>MEC2504014</t>
  </si>
  <si>
    <t>MEC2504018</t>
  </si>
  <si>
    <t>MEC2504019</t>
  </si>
  <si>
    <t>MEC2504020</t>
  </si>
  <si>
    <t>MEC2504021</t>
  </si>
  <si>
    <t>MEC2504022</t>
  </si>
  <si>
    <t>MEC2504023</t>
  </si>
  <si>
    <t>MEC2504024</t>
  </si>
  <si>
    <t>ICT+ AUTO</t>
  </si>
  <si>
    <t>MEC2504025</t>
  </si>
  <si>
    <t>MEC2504026</t>
  </si>
  <si>
    <t>MEC2504027</t>
  </si>
  <si>
    <t>MEC2504029</t>
  </si>
  <si>
    <t>MEC2504030</t>
  </si>
  <si>
    <t>MEC2504031</t>
  </si>
  <si>
    <t>MEC2505001</t>
  </si>
  <si>
    <t>MEC2505002</t>
  </si>
  <si>
    <t>MEC2505003</t>
  </si>
  <si>
    <t>MEC2505004</t>
  </si>
  <si>
    <t>MEC2505005</t>
  </si>
  <si>
    <t>MEC2505006</t>
  </si>
  <si>
    <t>MEC2505007</t>
  </si>
  <si>
    <t>MEC2505008</t>
  </si>
  <si>
    <t>MEC2505009</t>
  </si>
  <si>
    <t>MEC2505010</t>
  </si>
  <si>
    <t>MEC2505011</t>
  </si>
  <si>
    <t>MEC2505012</t>
  </si>
  <si>
    <t>MEC2505013</t>
  </si>
  <si>
    <t>MEC2505014</t>
  </si>
  <si>
    <t>MEC2505015</t>
  </si>
  <si>
    <t>MEC2505016</t>
  </si>
  <si>
    <t>MEC2505017</t>
  </si>
  <si>
    <t>MEC2505018</t>
  </si>
  <si>
    <t>MEC2505019</t>
  </si>
  <si>
    <t>MEC2505020</t>
  </si>
  <si>
    <t>MEC2505021</t>
  </si>
  <si>
    <t>MEC2505022</t>
  </si>
  <si>
    <t>MEC2505023</t>
  </si>
  <si>
    <t>MEC2505024</t>
  </si>
  <si>
    <t>MEC2505025</t>
  </si>
  <si>
    <t>MEC2505026</t>
  </si>
  <si>
    <t>MEC2505027</t>
  </si>
  <si>
    <t>MEC2505028</t>
  </si>
  <si>
    <t>MEC2505029</t>
  </si>
  <si>
    <t>MEC2505030</t>
  </si>
  <si>
    <t>MEC2505031</t>
  </si>
  <si>
    <t>MEC2505032</t>
  </si>
  <si>
    <t>MEC2505033</t>
  </si>
  <si>
    <t>MEC2505034</t>
  </si>
  <si>
    <t>MEC2505035</t>
  </si>
  <si>
    <t>MEC2505036</t>
  </si>
  <si>
    <t>MEC2505037</t>
  </si>
  <si>
    <t>MEC2505038</t>
  </si>
  <si>
    <t>MEC2505039</t>
  </si>
  <si>
    <t>MEC2505040</t>
  </si>
  <si>
    <t>MEC2505041</t>
  </si>
  <si>
    <t>MEC2505042</t>
  </si>
  <si>
    <t>MEC2505043</t>
  </si>
  <si>
    <t>MEC2505044</t>
  </si>
  <si>
    <t>MEC2505045</t>
  </si>
  <si>
    <t>MEC2505046</t>
  </si>
  <si>
    <t>MEC2505047</t>
  </si>
  <si>
    <t>MEC2505048</t>
  </si>
  <si>
    <t>MEC2505049</t>
  </si>
  <si>
    <t>MEC2505050</t>
  </si>
  <si>
    <t>MEC2505051</t>
  </si>
  <si>
    <t>MEC2505052</t>
  </si>
  <si>
    <t>MEC2505053</t>
  </si>
  <si>
    <t>MEC2505054</t>
  </si>
  <si>
    <t>MEC2505055</t>
  </si>
  <si>
    <t>MEC2505056</t>
  </si>
  <si>
    <t>MEC2505057</t>
  </si>
  <si>
    <t>MEC2505058</t>
  </si>
  <si>
    <t>MEC2505059</t>
  </si>
  <si>
    <t>MEC2505060</t>
  </si>
  <si>
    <t>MEC2505061</t>
  </si>
  <si>
    <t>MEC2505062</t>
  </si>
  <si>
    <t>MEC2505063</t>
  </si>
  <si>
    <t>MEC2505064</t>
  </si>
  <si>
    <t>MEC2505065</t>
  </si>
  <si>
    <t>MEC2505066</t>
  </si>
  <si>
    <t>MEC2505067</t>
  </si>
  <si>
    <t>MEC2505068</t>
  </si>
  <si>
    <t>MEC2505069</t>
  </si>
  <si>
    <t>MEC2505070</t>
  </si>
  <si>
    <t>MEC2505071</t>
  </si>
  <si>
    <t>MEC2505072</t>
  </si>
  <si>
    <t>MEC2505073</t>
  </si>
  <si>
    <t>MEC2505074</t>
  </si>
  <si>
    <t>MEC2505075</t>
  </si>
  <si>
    <t>MEC2505076</t>
  </si>
  <si>
    <t>MEC2505077</t>
  </si>
  <si>
    <t>MEC2505078</t>
  </si>
  <si>
    <t>MEC2505079</t>
  </si>
  <si>
    <t>MEC2505080</t>
  </si>
  <si>
    <t>MEC2505081</t>
  </si>
  <si>
    <t>MEC2505082</t>
  </si>
  <si>
    <t>MEC2505083</t>
  </si>
  <si>
    <t>MEC2505084</t>
  </si>
  <si>
    <t>MEC2505085</t>
  </si>
  <si>
    <t>MEC2505086</t>
  </si>
  <si>
    <t>MEC2505087</t>
  </si>
  <si>
    <t>MEC2505088</t>
  </si>
  <si>
    <t>MEC2505089</t>
  </si>
  <si>
    <t>MEC2505090</t>
  </si>
  <si>
    <t>MEC2505091</t>
  </si>
  <si>
    <t>MEC2505092</t>
  </si>
  <si>
    <t>MEC2505093</t>
  </si>
  <si>
    <t>MEC2505094</t>
  </si>
  <si>
    <t>MEC2505095</t>
  </si>
  <si>
    <t>MEC2505096</t>
  </si>
  <si>
    <t>MEC2505097</t>
  </si>
  <si>
    <t>MEC2505098</t>
  </si>
  <si>
    <t>MEC2505099</t>
  </si>
  <si>
    <t>MEC2505100</t>
  </si>
  <si>
    <t>MEC2505101</t>
  </si>
  <si>
    <t>MEC2505102</t>
  </si>
  <si>
    <t>MEC2505103</t>
  </si>
  <si>
    <t>MEC2505104</t>
  </si>
  <si>
    <t>MEC2505105</t>
  </si>
  <si>
    <t>MEC2505106</t>
  </si>
  <si>
    <t>MEC2505107</t>
  </si>
  <si>
    <t>MEC2505108</t>
  </si>
  <si>
    <t>MEC2505109</t>
  </si>
  <si>
    <t>MEC2505110</t>
  </si>
  <si>
    <t>MEC2505111</t>
  </si>
  <si>
    <t>MEC2505112</t>
  </si>
  <si>
    <t>MEC2505113</t>
  </si>
  <si>
    <t>MEC2505114</t>
  </si>
  <si>
    <t>MEC2505115</t>
  </si>
  <si>
    <t>MEC2505116</t>
  </si>
  <si>
    <t>MEC2505118</t>
  </si>
  <si>
    <t>MEC2505119</t>
  </si>
  <si>
    <t>MEC2505120</t>
  </si>
  <si>
    <t>MEC2505121</t>
  </si>
  <si>
    <t>MEC2505122</t>
  </si>
  <si>
    <t>MEC2505144</t>
  </si>
  <si>
    <t>MEC2505145</t>
  </si>
  <si>
    <t>MEC2505146</t>
  </si>
  <si>
    <t>MEC2505147</t>
  </si>
  <si>
    <t>MEC2505148</t>
  </si>
  <si>
    <t>MEC2506001</t>
  </si>
  <si>
    <t>MEC2506002</t>
  </si>
  <si>
    <t>MEC2506003</t>
  </si>
  <si>
    <t>MEC2506004</t>
  </si>
  <si>
    <t>MEC2506005</t>
  </si>
  <si>
    <t>MEC2506006</t>
  </si>
  <si>
    <t>MEC2506007</t>
  </si>
  <si>
    <t>MEC2506008</t>
  </si>
  <si>
    <t>MEC2506009</t>
  </si>
  <si>
    <t>MEC2506010</t>
  </si>
  <si>
    <t>MEC2506011</t>
  </si>
  <si>
    <t>IT A. Hiển</t>
  </si>
  <si>
    <t>MEC2506012</t>
  </si>
  <si>
    <t>MEC2506013</t>
  </si>
  <si>
    <t>MEC2506014</t>
  </si>
  <si>
    <t>MEC2506015</t>
  </si>
  <si>
    <t>MEC2506016</t>
  </si>
  <si>
    <t>MEC2506017</t>
  </si>
  <si>
    <t>MEC2506018</t>
  </si>
  <si>
    <t>MEC2506019</t>
  </si>
  <si>
    <t>MEC2506020</t>
  </si>
  <si>
    <t>MEC2506021</t>
  </si>
  <si>
    <t>MEC2506022</t>
  </si>
  <si>
    <t>MEC2506023</t>
  </si>
  <si>
    <t>MEC2506024</t>
  </si>
  <si>
    <t>MEC2506025</t>
  </si>
  <si>
    <t>MEC2506026</t>
  </si>
  <si>
    <t>MEC2506027</t>
  </si>
  <si>
    <t>MEC2506028</t>
  </si>
  <si>
    <t>MEC2506029</t>
  </si>
  <si>
    <t>MEC2506030</t>
  </si>
  <si>
    <t>MEC2506031</t>
  </si>
  <si>
    <t>MEC2506032</t>
  </si>
  <si>
    <t>MEC2506033</t>
  </si>
  <si>
    <t>MEC2506034</t>
  </si>
  <si>
    <t>MEC2506035</t>
  </si>
  <si>
    <t>MEC2506036</t>
  </si>
  <si>
    <t>MEC2506037</t>
  </si>
  <si>
    <t>MEC2506038</t>
  </si>
  <si>
    <t>MEC2506039</t>
  </si>
  <si>
    <t>MEC2506040</t>
  </si>
  <si>
    <t>MEC2506041</t>
  </si>
  <si>
    <t>MEC2506042</t>
  </si>
  <si>
    <t>MEC2507001</t>
  </si>
  <si>
    <t>A. Đạt IT</t>
  </si>
  <si>
    <t>MEC2507002</t>
  </si>
  <si>
    <t>MEC2507003</t>
  </si>
  <si>
    <t>MEC2507005</t>
  </si>
  <si>
    <t>MEC2507006</t>
  </si>
  <si>
    <t>MEC2507007</t>
  </si>
  <si>
    <t>MEC2507008</t>
  </si>
  <si>
    <t>MEC2507009</t>
  </si>
  <si>
    <t>MEC2507010</t>
  </si>
  <si>
    <t>MEC2507011</t>
  </si>
  <si>
    <t>MEC2507012</t>
  </si>
  <si>
    <t>MEC2507013</t>
  </si>
  <si>
    <t>MEC2507014</t>
  </si>
  <si>
    <t>MEC2507015</t>
  </si>
  <si>
    <t>MEC2507016</t>
  </si>
  <si>
    <t>MEC2507017</t>
  </si>
  <si>
    <t>MEC2507018</t>
  </si>
  <si>
    <t>MEC2507019</t>
  </si>
  <si>
    <t>MEC2507020</t>
  </si>
  <si>
    <t>MEC2507021</t>
  </si>
  <si>
    <t>MEC2507022</t>
  </si>
  <si>
    <t>MEC2507023</t>
  </si>
  <si>
    <t>MEC2507024</t>
  </si>
  <si>
    <t>MEC2507025</t>
  </si>
  <si>
    <t>MEC2507026</t>
  </si>
  <si>
    <t>MEC2507027</t>
  </si>
  <si>
    <t>MEC2507028</t>
  </si>
  <si>
    <t>MEC2507029</t>
  </si>
  <si>
    <t>MEC2507030</t>
  </si>
  <si>
    <t>MEC2507031</t>
  </si>
  <si>
    <t>MEC2507032</t>
  </si>
  <si>
    <t>MEC2507033</t>
  </si>
  <si>
    <t>MEC2507034</t>
  </si>
  <si>
    <t>MEC2507035</t>
  </si>
  <si>
    <t>MEC2507036</t>
  </si>
  <si>
    <t>MEC2507037</t>
  </si>
  <si>
    <t>MEC2507039</t>
  </si>
  <si>
    <t>MEC2507040</t>
  </si>
  <si>
    <t>MEC2507041</t>
  </si>
  <si>
    <t>Đã có PO</t>
  </si>
  <si>
    <t>MEC2507042</t>
  </si>
  <si>
    <t>MEC2507043</t>
  </si>
  <si>
    <t>MEC2508001</t>
  </si>
  <si>
    <t>MEC2508002</t>
  </si>
  <si>
    <t>MEC2508003</t>
  </si>
  <si>
    <t>MEC2508004</t>
  </si>
  <si>
    <t>MEC2508005</t>
  </si>
  <si>
    <t>MEC2508007</t>
  </si>
  <si>
    <t>MEC2508008</t>
  </si>
  <si>
    <t>MEC2508009</t>
  </si>
  <si>
    <t>MEC2508010</t>
  </si>
  <si>
    <t>MEC2508011</t>
  </si>
  <si>
    <t>MEC2508012</t>
  </si>
  <si>
    <t>MEC2508013</t>
  </si>
  <si>
    <t>MEC2508014</t>
  </si>
  <si>
    <t>MEC2508015</t>
  </si>
  <si>
    <t>MEC2508016</t>
  </si>
  <si>
    <t>MEC2508017</t>
  </si>
  <si>
    <t>MEC2508018</t>
  </si>
  <si>
    <t>MEC2508019</t>
  </si>
  <si>
    <t>MEC2508020</t>
  </si>
  <si>
    <t>MEC2508021</t>
  </si>
  <si>
    <t>MEC2508022</t>
  </si>
  <si>
    <t>MEC2508023</t>
  </si>
  <si>
    <t>MEC2508024</t>
  </si>
  <si>
    <t>MEC2508025</t>
  </si>
  <si>
    <t>MEC2508026</t>
  </si>
  <si>
    <t>MEC2508027</t>
  </si>
  <si>
    <t>MEC2508028</t>
  </si>
  <si>
    <t>MEC2508029</t>
  </si>
  <si>
    <t>MEC2508030</t>
  </si>
  <si>
    <t>MEC2508031</t>
  </si>
  <si>
    <t>MEC2508032</t>
  </si>
  <si>
    <t>MEC2508033</t>
  </si>
  <si>
    <t>MEC2508034</t>
  </si>
  <si>
    <t>MEC2508035</t>
  </si>
  <si>
    <t>MEC2304014_A</t>
  </si>
  <si>
    <t>MEC2508036</t>
  </si>
  <si>
    <t>MEC2508037</t>
  </si>
  <si>
    <t>MEC250838</t>
  </si>
  <si>
    <t>MEC250839</t>
  </si>
  <si>
    <t>MEC250841</t>
  </si>
  <si>
    <t>MEC250842</t>
  </si>
  <si>
    <t>MEC250843</t>
  </si>
  <si>
    <t>MEC2508044</t>
  </si>
  <si>
    <t>MEC250845</t>
  </si>
  <si>
    <t>MEC2509001</t>
  </si>
  <si>
    <t>MEC2509002</t>
  </si>
  <si>
    <t>MEC2509003</t>
  </si>
  <si>
    <t>MEC2509004</t>
  </si>
  <si>
    <t>MEC2509005</t>
  </si>
  <si>
    <t>MEC2509006</t>
  </si>
  <si>
    <t>MEC2509007</t>
  </si>
  <si>
    <t>MEC2509008</t>
  </si>
  <si>
    <t>MEC2509009</t>
  </si>
  <si>
    <t>MEC2509010</t>
  </si>
  <si>
    <t>MEC2509011</t>
  </si>
  <si>
    <t>MEC2509012</t>
  </si>
  <si>
    <t>MEC2509013</t>
  </si>
  <si>
    <t>MEC2509014</t>
  </si>
  <si>
    <t>MEC2509015</t>
  </si>
  <si>
    <t>MEC2509016</t>
  </si>
  <si>
    <t>MEC2509017</t>
  </si>
  <si>
    <t>MEC2509018</t>
  </si>
  <si>
    <t>MEC2509019</t>
  </si>
  <si>
    <t>MEC2509020</t>
  </si>
  <si>
    <t>MEC2509021</t>
  </si>
  <si>
    <t>MEC2509022</t>
  </si>
  <si>
    <t>MEC2509023</t>
  </si>
  <si>
    <t>MEC2509024</t>
  </si>
  <si>
    <t>MEC2509025</t>
  </si>
  <si>
    <t>MEC2509026</t>
  </si>
  <si>
    <t>MEC2509027</t>
  </si>
  <si>
    <t>MEC2509028</t>
  </si>
  <si>
    <t>MEC2509029</t>
  </si>
  <si>
    <t>MEC2509030</t>
  </si>
  <si>
    <t>MEC2509031</t>
  </si>
  <si>
    <t>MEC2509032</t>
  </si>
  <si>
    <t>MEC2509033</t>
  </si>
  <si>
    <t>MEC2509034</t>
  </si>
  <si>
    <t>MEC2509035</t>
  </si>
  <si>
    <t>MEC2509036</t>
  </si>
  <si>
    <t>MEC2509037</t>
  </si>
  <si>
    <t>MEC2509038</t>
  </si>
  <si>
    <t>MEC2509039</t>
  </si>
  <si>
    <t>MEC2509040</t>
  </si>
  <si>
    <t>Đã tạo trên Asoft</t>
  </si>
  <si>
    <t>MEC2509041</t>
  </si>
  <si>
    <t>MEC2510001</t>
  </si>
  <si>
    <t>MEC2510002</t>
  </si>
  <si>
    <t>MEC2510003</t>
  </si>
  <si>
    <t>MEC2510004</t>
  </si>
  <si>
    <t>MEC2510005</t>
  </si>
  <si>
    <t>MEC2510006</t>
  </si>
  <si>
    <t>MEC2510007</t>
  </si>
  <si>
    <t>MEC2510008</t>
  </si>
  <si>
    <t>MEC2510009</t>
  </si>
  <si>
    <t>MEC2510010</t>
  </si>
  <si>
    <t>MEC2510011</t>
  </si>
  <si>
    <t>MEC2510012</t>
  </si>
  <si>
    <t>MEC2510013</t>
  </si>
  <si>
    <t>MEC2510014</t>
  </si>
  <si>
    <t>MEC2510015</t>
  </si>
  <si>
    <t>MEC2510016</t>
  </si>
  <si>
    <t>MEC2510017</t>
  </si>
  <si>
    <t>MEC2510018</t>
  </si>
  <si>
    <t>MEC2510019</t>
  </si>
  <si>
    <t>MEC2510020</t>
  </si>
  <si>
    <t>MEC2510021</t>
  </si>
  <si>
    <t>MEC2510024</t>
  </si>
  <si>
    <t>MEC2510025</t>
  </si>
  <si>
    <t>MEC2510026</t>
  </si>
  <si>
    <t>MEC2510027</t>
  </si>
  <si>
    <t>MEC2511001</t>
  </si>
  <si>
    <t>MEC2511007</t>
  </si>
  <si>
    <t>MEC2511008</t>
  </si>
  <si>
    <t>Auto</t>
  </si>
  <si>
    <t>MEC2511009</t>
  </si>
  <si>
    <t>MEC2511014</t>
  </si>
  <si>
    <t>MEC2511015</t>
  </si>
  <si>
    <t>MEC2511016</t>
  </si>
  <si>
    <t>MEC2511017</t>
  </si>
  <si>
    <t>MEC2511018</t>
  </si>
  <si>
    <t>MEC2511019</t>
  </si>
  <si>
    <t>MEC2511020</t>
  </si>
  <si>
    <t>MEC2511021</t>
  </si>
  <si>
    <t>MEC2511022</t>
  </si>
  <si>
    <t>MEC2511023</t>
  </si>
  <si>
    <t>MEC2511024</t>
  </si>
  <si>
    <t>MEC2511025</t>
  </si>
  <si>
    <t>FE-251114-02</t>
  </si>
  <si>
    <t>MEC2511027</t>
  </si>
  <si>
    <t>MEC2511028</t>
  </si>
  <si>
    <t>MEC2511029</t>
  </si>
  <si>
    <t>MEC2511030</t>
  </si>
  <si>
    <t>MEC2511031</t>
  </si>
  <si>
    <t>MEC2511032</t>
  </si>
  <si>
    <t>MEC2511033</t>
  </si>
  <si>
    <t>MEC2511034</t>
  </si>
  <si>
    <t>MEC2511035</t>
  </si>
  <si>
    <t>MEC2511036</t>
  </si>
  <si>
    <t>MEC2511037</t>
  </si>
  <si>
    <t>MEC2511038</t>
  </si>
  <si>
    <t>MEC2511039</t>
  </si>
  <si>
    <t>MEC2511040</t>
  </si>
  <si>
    <t>MEC2511041</t>
  </si>
  <si>
    <t>MEC2511042</t>
  </si>
  <si>
    <t>MEC2512001</t>
  </si>
  <si>
    <t>MEC2512002</t>
  </si>
  <si>
    <t>MEC2512003</t>
  </si>
  <si>
    <t>MEC2512004</t>
  </si>
  <si>
    <t>MEC2512005</t>
  </si>
  <si>
    <t>MEC2512006</t>
  </si>
  <si>
    <t>MEC2512007</t>
  </si>
  <si>
    <t>MEC2512008</t>
  </si>
  <si>
    <t>MEC2512009</t>
  </si>
  <si>
    <t>MEC2512010</t>
  </si>
  <si>
    <t>MEC2512011</t>
  </si>
  <si>
    <t>20251224-002805-F800</t>
  </si>
  <si>
    <t>MEC2512012</t>
  </si>
  <si>
    <t>MEC2512013</t>
  </si>
  <si>
    <t>MEC2512014</t>
  </si>
  <si>
    <t>MEC2512015</t>
  </si>
  <si>
    <t>MEC2512016</t>
  </si>
  <si>
    <t>MEC2512017</t>
  </si>
  <si>
    <t>MEC2512018</t>
  </si>
  <si>
    <t>MEC2511043</t>
  </si>
  <si>
    <t>Linh</t>
  </si>
  <si>
    <t>MEC2512019</t>
  </si>
  <si>
    <t>MEC2512020</t>
  </si>
  <si>
    <t>MEC2512021</t>
  </si>
  <si>
    <t>MEC2512022</t>
  </si>
  <si>
    <t>MEC2512023</t>
  </si>
  <si>
    <t>MEC2512024</t>
  </si>
  <si>
    <t>MEC2512025</t>
  </si>
  <si>
    <t>MEC2512026</t>
  </si>
  <si>
    <t>MEC2512027</t>
  </si>
  <si>
    <t>MEC2512028</t>
  </si>
  <si>
    <t>MEC2512029</t>
  </si>
  <si>
    <t>MEC2512030</t>
  </si>
  <si>
    <t>MEC2512031</t>
  </si>
  <si>
    <t>MEC2512032</t>
  </si>
  <si>
    <t>MEC2512033</t>
  </si>
  <si>
    <t>MEC2512034</t>
  </si>
  <si>
    <t>MEC2512035</t>
  </si>
  <si>
    <t>MEC2512036</t>
  </si>
  <si>
    <t>MEC2512037</t>
  </si>
  <si>
    <t>MEC2512038</t>
  </si>
  <si>
    <t>MEC2512039</t>
  </si>
  <si>
    <t>MEC2512040</t>
  </si>
  <si>
    <t>MEC2512041</t>
  </si>
  <si>
    <t>MEC2512042</t>
  </si>
  <si>
    <t>MEC2512043</t>
  </si>
  <si>
    <t>MEC2512044</t>
  </si>
  <si>
    <t>MEC2512045</t>
  </si>
  <si>
    <t>MEC2512046</t>
  </si>
  <si>
    <t>MEC2512047</t>
  </si>
  <si>
    <t>MEC2512048</t>
  </si>
  <si>
    <t>MEC2512049</t>
  </si>
  <si>
    <t>MEC2512050</t>
  </si>
  <si>
    <t>MEC2512051</t>
  </si>
  <si>
    <t>MEC2512052</t>
  </si>
  <si>
    <t>Xe load máy Laser-chất liệu thép-sơn tĩnh điện 831.5*625.1010mm</t>
  </si>
  <si>
    <t>MEC2512053</t>
  </si>
  <si>
    <t>MEC2512054</t>
  </si>
  <si>
    <t>MEC2512055</t>
  </si>
  <si>
    <t>MEC2512056</t>
  </si>
  <si>
    <t>MEC2512057</t>
  </si>
  <si>
    <t>MEC2512058</t>
  </si>
  <si>
    <t>MEC2512059</t>
  </si>
  <si>
    <t>MEC2601001</t>
  </si>
  <si>
    <t>MEC2601002</t>
  </si>
  <si>
    <t>MEC2601003</t>
  </si>
  <si>
    <t>MEC2601004</t>
  </si>
  <si>
    <t>MEC2601005</t>
  </si>
  <si>
    <t>MEC2601006</t>
  </si>
  <si>
    <t>MEC2601007</t>
  </si>
  <si>
    <t>MEC2601008</t>
  </si>
  <si>
    <t>MEC2601009</t>
  </si>
  <si>
    <t>MEC2601010</t>
  </si>
  <si>
    <t>MEC2601011</t>
  </si>
  <si>
    <t>MEC2601012</t>
  </si>
  <si>
    <t>MEC2601013</t>
  </si>
  <si>
    <t>MEC2601014</t>
  </si>
  <si>
    <t>MEC2601015</t>
  </si>
  <si>
    <t>MEC2601016</t>
  </si>
  <si>
    <t>MEC2601017</t>
  </si>
  <si>
    <t>MEC2601018</t>
  </si>
  <si>
    <t>MEC2601019</t>
  </si>
  <si>
    <t>MEC2601020</t>
  </si>
  <si>
    <t>MEC2601021</t>
  </si>
  <si>
    <t>MEC2601022</t>
  </si>
  <si>
    <t>MEC2601023</t>
  </si>
  <si>
    <t>MEC2601024</t>
  </si>
  <si>
    <t>MEC2601025</t>
  </si>
  <si>
    <t>MEC2601026</t>
  </si>
  <si>
    <t xml:space="preserve">Hanger Stocker Device (MKHS-7171NR) </t>
  </si>
  <si>
    <t>MEC2601027</t>
  </si>
  <si>
    <t xml:space="preserve">Alignment Conveyor Device (MKCV-AL7171NR) </t>
  </si>
  <si>
    <t>MEC2601028</t>
  </si>
  <si>
    <t>MEC2601029</t>
  </si>
  <si>
    <t>MEC2601030</t>
  </si>
  <si>
    <t>MEC2601031</t>
  </si>
  <si>
    <t>MEC2601032</t>
  </si>
  <si>
    <t>MEC2601034</t>
  </si>
  <si>
    <t>MEC2601035</t>
  </si>
  <si>
    <t>MEC2601036</t>
  </si>
  <si>
    <t>MEC2601037</t>
  </si>
  <si>
    <t>MEC2601038</t>
  </si>
  <si>
    <t>MEC2601039</t>
  </si>
  <si>
    <t>MEC2601040</t>
  </si>
  <si>
    <t>MEC2601041</t>
  </si>
  <si>
    <t>MEC2601042</t>
  </si>
  <si>
    <t>MEC2601043</t>
  </si>
  <si>
    <t>MEC2601044</t>
  </si>
  <si>
    <t>MEC2601045</t>
  </si>
  <si>
    <t>MEC2601046</t>
  </si>
  <si>
    <t>MEC2601047</t>
  </si>
  <si>
    <t>AUTS260101</t>
  </si>
  <si>
    <t>AUTS260102</t>
  </si>
  <si>
    <t>AUTS260103</t>
  </si>
  <si>
    <t>AUTS260104</t>
  </si>
  <si>
    <t>AUTS260105</t>
  </si>
  <si>
    <t>AUTS260106</t>
  </si>
  <si>
    <t>AUTS260107</t>
  </si>
  <si>
    <t>AUTS260108</t>
  </si>
  <si>
    <t>AUTS260109</t>
  </si>
  <si>
    <t>AUTS260110</t>
  </si>
  <si>
    <t>AUTS260111</t>
  </si>
  <si>
    <t>AUTS260112</t>
  </si>
  <si>
    <t>AUTS260113</t>
  </si>
  <si>
    <t>AUTS260114</t>
  </si>
  <si>
    <t>AUTS260115</t>
  </si>
  <si>
    <t>AUTS260116</t>
  </si>
  <si>
    <t>AUTS260117</t>
  </si>
  <si>
    <t>AUTS260118</t>
  </si>
  <si>
    <t>AUTS260119</t>
  </si>
  <si>
    <t>AUTS260120</t>
  </si>
  <si>
    <t>AUTS260121</t>
  </si>
  <si>
    <t>AUTS260122</t>
  </si>
  <si>
    <t>AUTS260123</t>
  </si>
  <si>
    <t>AUTS260124</t>
  </si>
  <si>
    <t>AUTS260125</t>
  </si>
  <si>
    <t>AUTS260126</t>
  </si>
  <si>
    <t>AUTS260127</t>
  </si>
  <si>
    <t>AUTS260128</t>
  </si>
  <si>
    <t>AUTS260129</t>
  </si>
  <si>
    <t>AUTS260130</t>
  </si>
  <si>
    <t>AUTS260131</t>
  </si>
  <si>
    <t>AUTS260132</t>
  </si>
  <si>
    <t>AUTS260133</t>
  </si>
  <si>
    <t>AUTS260134</t>
  </si>
  <si>
    <t>AUTS260135</t>
  </si>
  <si>
    <t>AUTS260136</t>
  </si>
  <si>
    <t>AUTS260137</t>
  </si>
  <si>
    <t>AUTS260138</t>
  </si>
  <si>
    <t>AUTS260139</t>
  </si>
  <si>
    <t>AUTS260140</t>
  </si>
  <si>
    <t>AUTS260141</t>
  </si>
  <si>
    <t>AUTS260142</t>
  </si>
  <si>
    <t>AUTS260143</t>
  </si>
  <si>
    <t>AUTS260144</t>
  </si>
  <si>
    <t>AUTS260145</t>
  </si>
  <si>
    <t>AUTS260146</t>
  </si>
  <si>
    <t>AUTS260147</t>
  </si>
  <si>
    <t>AUTS260148</t>
  </si>
  <si>
    <t>AUTS260149</t>
  </si>
  <si>
    <t>AUTS260150</t>
  </si>
  <si>
    <t>AUTS260151</t>
  </si>
  <si>
    <t>AUTS260152</t>
  </si>
  <si>
    <t>AUTS260153</t>
  </si>
  <si>
    <t>AUTS260154</t>
  </si>
  <si>
    <t>AUTS260155</t>
  </si>
  <si>
    <t>AUTS260156</t>
  </si>
  <si>
    <t>AUTS260157</t>
  </si>
  <si>
    <t>AUTS260158</t>
  </si>
  <si>
    <t>AUTS260159</t>
  </si>
  <si>
    <t>AUTS260160</t>
  </si>
  <si>
    <t>AUTS260161</t>
  </si>
  <si>
    <t>AUTS260162</t>
  </si>
  <si>
    <t>AUTS260163</t>
  </si>
  <si>
    <t>AUTS260164</t>
  </si>
  <si>
    <t>AUTS260165</t>
  </si>
  <si>
    <t>AUTS260166</t>
  </si>
  <si>
    <t>AUTS260167</t>
  </si>
  <si>
    <t>AUTS260168</t>
  </si>
  <si>
    <t>AUTS260169</t>
  </si>
  <si>
    <t>AUTS260170</t>
  </si>
  <si>
    <t>AUTS260171</t>
  </si>
  <si>
    <t>AUTS260172</t>
  </si>
  <si>
    <t>AUTS260173</t>
  </si>
  <si>
    <t>AUTS260174</t>
  </si>
  <si>
    <t>AUTS260175</t>
  </si>
  <si>
    <t>AUTS260176</t>
  </si>
  <si>
    <t>AUTS260177</t>
  </si>
  <si>
    <t>AUTS260178</t>
  </si>
  <si>
    <t>AUTS260179</t>
  </si>
  <si>
    <t>AUTS260180</t>
  </si>
  <si>
    <t>AUTS260181</t>
  </si>
  <si>
    <t>AUTS260182</t>
  </si>
  <si>
    <t>AUTS260183</t>
  </si>
  <si>
    <t>AUTS260184</t>
  </si>
  <si>
    <t>AUTS260185</t>
  </si>
  <si>
    <t>AUTS260186</t>
  </si>
  <si>
    <t>AUTS260187</t>
  </si>
  <si>
    <t>AUTS260188</t>
  </si>
  <si>
    <t>AUTS260189</t>
  </si>
  <si>
    <t>AUTS260190</t>
  </si>
  <si>
    <t>AUTS260191</t>
  </si>
  <si>
    <t>AUTS260192</t>
  </si>
  <si>
    <t>AUTS260193</t>
  </si>
  <si>
    <t>AUTS260194</t>
  </si>
  <si>
    <t>AUTS260195</t>
  </si>
  <si>
    <t>AUTS260196</t>
  </si>
  <si>
    <t>AUTS260197</t>
  </si>
  <si>
    <t>AUTS260198</t>
  </si>
  <si>
    <t>AAGC260101</t>
  </si>
  <si>
    <t>AAGC260103</t>
  </si>
  <si>
    <t>AAGC260104</t>
  </si>
  <si>
    <t>AAGR260105</t>
  </si>
  <si>
    <t>AAGC260106</t>
  </si>
  <si>
    <t>AUTJ260101</t>
  </si>
  <si>
    <t>ICTS260101</t>
  </si>
  <si>
    <t>ICTS260102</t>
  </si>
  <si>
    <t>AUTM260101</t>
  </si>
  <si>
    <t>ICTS260103</t>
  </si>
  <si>
    <t>AUTS260201</t>
  </si>
  <si>
    <t>AUTJ260201</t>
  </si>
  <si>
    <t>Cụm chân hút bo máy MEC2206019</t>
  </si>
  <si>
    <t>AUTS260202</t>
  </si>
  <si>
    <t>AUTS260203</t>
  </si>
  <si>
    <t>AUTS260204</t>
  </si>
  <si>
    <t>AUTS260205</t>
  </si>
  <si>
    <t>AUTS260206</t>
  </si>
  <si>
    <t>AUTS260207</t>
  </si>
  <si>
    <t>AAGC260201</t>
  </si>
  <si>
    <t>ICTS260201</t>
  </si>
  <si>
    <t>AUTM260201</t>
  </si>
  <si>
    <t>Máy LD-ULD cho máy Laser Mitsubishi cho FITC- bo thường - tray (#1)</t>
  </si>
  <si>
    <t>AUTM260202</t>
  </si>
  <si>
    <t>Máy đưa bo cho Mạ vàng #1 Fact. 4</t>
  </si>
  <si>
    <t>AUTM260104</t>
  </si>
  <si>
    <t>Máy nhận bo cho Bóc màng #1 Mạ vàng Fact. 4</t>
  </si>
  <si>
    <t>AUTM2602E7</t>
  </si>
  <si>
    <t>AUTM2602E8</t>
  </si>
  <si>
    <t>AUTM2602E9</t>
  </si>
  <si>
    <t>AUTS260208</t>
  </si>
  <si>
    <t>AUTS260209</t>
  </si>
  <si>
    <t>AUTS260210</t>
  </si>
  <si>
    <t>AAGC260202</t>
  </si>
  <si>
    <t>AAIC260203</t>
  </si>
  <si>
    <t>ICTS260202</t>
  </si>
  <si>
    <t>MEC2602001</t>
  </si>
  <si>
    <t>ICTS260203</t>
  </si>
  <si>
    <t>AUTJ260203</t>
  </si>
  <si>
    <t>AUTJ260205</t>
  </si>
  <si>
    <t>AUTS260232</t>
  </si>
  <si>
    <t>MEC2602002</t>
  </si>
  <si>
    <t>MEC2411060A</t>
  </si>
  <si>
    <t>MEC2411061A</t>
  </si>
  <si>
    <t>AAGC260205</t>
  </si>
  <si>
    <t>AAGC260206</t>
  </si>
  <si>
    <t>AAGC260207</t>
  </si>
  <si>
    <t>AUTM260301</t>
  </si>
  <si>
    <t>AUTM260302</t>
  </si>
  <si>
    <t>AUTM260303</t>
  </si>
  <si>
    <t>AUTM260304</t>
  </si>
  <si>
    <t>AUTM260305</t>
  </si>
  <si>
    <t>AUTM260306</t>
  </si>
  <si>
    <t>AUTM260307</t>
  </si>
  <si>
    <t>AUTM260308</t>
  </si>
  <si>
    <t>AUTM260309</t>
  </si>
  <si>
    <t>AUTM260310</t>
  </si>
  <si>
    <t>AUTM260311</t>
  </si>
  <si>
    <t>AUTM260312</t>
  </si>
  <si>
    <t>AUTM260313</t>
  </si>
  <si>
    <t>AUTM260314</t>
  </si>
  <si>
    <t>AUTM260315</t>
  </si>
  <si>
    <t>AUTM260316</t>
  </si>
  <si>
    <t>AUTM260317</t>
  </si>
  <si>
    <t>AUTM260318</t>
  </si>
  <si>
    <t>AUTM260319</t>
  </si>
  <si>
    <t>AUTM260320</t>
  </si>
  <si>
    <t>AUTM260321</t>
  </si>
  <si>
    <t>AUTM260322</t>
  </si>
  <si>
    <t>AUTM260323</t>
  </si>
  <si>
    <t>AUTM260324</t>
  </si>
  <si>
    <t>AUTM260325</t>
  </si>
  <si>
    <t>AUTM260326</t>
  </si>
  <si>
    <t>AUTM260327</t>
  </si>
  <si>
    <t>AUTM260328</t>
  </si>
  <si>
    <t>AUTM260329</t>
  </si>
  <si>
    <t>AUTM260330</t>
  </si>
  <si>
    <t>AUTM260331</t>
  </si>
  <si>
    <t>AUTM260332</t>
  </si>
  <si>
    <t>AUTM260333</t>
  </si>
  <si>
    <t>AUTM260334</t>
  </si>
  <si>
    <t>AUTM260335</t>
  </si>
  <si>
    <t>AUTM260336</t>
  </si>
  <si>
    <t>AUTM260337</t>
  </si>
  <si>
    <t>AUTM260338</t>
  </si>
  <si>
    <t>AUTM260339</t>
  </si>
  <si>
    <t>AUTM260340</t>
  </si>
  <si>
    <t>AUTM260341</t>
  </si>
  <si>
    <t>AUTM260342</t>
  </si>
  <si>
    <t>AUTM260343</t>
  </si>
  <si>
    <t>AUTM260344</t>
  </si>
  <si>
    <t>AUTM260345</t>
  </si>
  <si>
    <t>AUTM260346</t>
  </si>
  <si>
    <t>AUTM260347</t>
  </si>
  <si>
    <t>AUTS260211</t>
  </si>
  <si>
    <t>AUTS260212</t>
  </si>
  <si>
    <t>AUTS260213</t>
  </si>
  <si>
    <t>AUTS260214</t>
  </si>
  <si>
    <t>AUTS260215</t>
  </si>
  <si>
    <t>AUTS260216</t>
  </si>
  <si>
    <t>AUTS260217</t>
  </si>
  <si>
    <t>AUTS260218</t>
  </si>
  <si>
    <t>AUTS260219</t>
  </si>
  <si>
    <t>AUTS260220</t>
  </si>
  <si>
    <t>AUTS260221</t>
  </si>
  <si>
    <t>AUTS260222</t>
  </si>
  <si>
    <t>AUTS260223</t>
  </si>
  <si>
    <t>AUTS260224</t>
  </si>
  <si>
    <t>AUTS260225</t>
  </si>
  <si>
    <t>AUTS260226</t>
  </si>
  <si>
    <t>AUTS260227</t>
  </si>
  <si>
    <t>AUTS260228</t>
  </si>
  <si>
    <t>AUTS260229</t>
  </si>
  <si>
    <t>AUTS260230</t>
  </si>
  <si>
    <t>AUTJ260206</t>
  </si>
  <si>
    <t>Anh</t>
  </si>
  <si>
    <t>AAGC260208</t>
  </si>
  <si>
    <t>AUTM260348</t>
  </si>
  <si>
    <t>AUTM260349</t>
  </si>
  <si>
    <t>AUTM260350</t>
  </si>
  <si>
    <t>AUTM260351</t>
  </si>
  <si>
    <t>AUTM260352</t>
  </si>
  <si>
    <t>AUTM260353</t>
  </si>
  <si>
    <t>AUTM260354</t>
  </si>
  <si>
    <t>AUTM260355</t>
  </si>
  <si>
    <t>AUTM260356</t>
  </si>
  <si>
    <t>AUTM260357</t>
  </si>
  <si>
    <t>AUTM260358</t>
  </si>
  <si>
    <t>AUTM260359</t>
  </si>
  <si>
    <t>AUTM260360</t>
  </si>
  <si>
    <t>AUTM260361</t>
  </si>
  <si>
    <t>AUTM260362</t>
  </si>
  <si>
    <t>AUTM260363</t>
  </si>
  <si>
    <t>AUTM260364</t>
  </si>
  <si>
    <t>AUTM260365</t>
  </si>
  <si>
    <t>AUTM260366</t>
  </si>
  <si>
    <t>AUTM260367</t>
  </si>
  <si>
    <t>AUTM260368</t>
  </si>
  <si>
    <t>AUTM260369</t>
  </si>
  <si>
    <t>AUTM260370</t>
  </si>
  <si>
    <t>AUTM260371</t>
  </si>
  <si>
    <t>AUTM260372</t>
  </si>
  <si>
    <t>AUTJ260207</t>
  </si>
  <si>
    <t>AUTJ260208</t>
  </si>
  <si>
    <t>AUTJ260209</t>
  </si>
  <si>
    <t>AUTJ260210</t>
  </si>
  <si>
    <t>AUTJ260211</t>
  </si>
  <si>
    <t>AUTJ260212</t>
  </si>
  <si>
    <t>AUTJ260213</t>
  </si>
  <si>
    <t>AUTJ260214</t>
  </si>
  <si>
    <t>AUTJ260215</t>
  </si>
  <si>
    <t>AUTJ260216</t>
  </si>
  <si>
    <t>AUTJ260217</t>
  </si>
  <si>
    <t>AUTJ260218</t>
  </si>
  <si>
    <t>AUTM2602F2</t>
  </si>
  <si>
    <t>AUTM2602F3</t>
  </si>
  <si>
    <t>AUTM2602F4</t>
  </si>
  <si>
    <t>AUTM2602F5</t>
  </si>
  <si>
    <t>AUTM2602F6</t>
  </si>
  <si>
    <t>AUTM2602F7</t>
  </si>
  <si>
    <t>MEC2603001</t>
  </si>
  <si>
    <t>MEC2603002</t>
  </si>
  <si>
    <t>MEC2603003</t>
  </si>
  <si>
    <t>AUTM260373</t>
  </si>
  <si>
    <t>AUTS260309</t>
  </si>
  <si>
    <t>AUTM260205</t>
  </si>
  <si>
    <t>AUTM260207</t>
  </si>
  <si>
    <t>AUTM260209</t>
  </si>
  <si>
    <t>AUTM260211</t>
  </si>
  <si>
    <t>AUTM260217</t>
  </si>
  <si>
    <t>AUTM260218</t>
  </si>
  <si>
    <t>AUTM260224</t>
  </si>
  <si>
    <t>ICTS260302</t>
  </si>
  <si>
    <t>ICTS260303</t>
  </si>
  <si>
    <t>AUTM260219</t>
  </si>
  <si>
    <t>AUTM260220</t>
  </si>
  <si>
    <t>AUTM260221</t>
  </si>
  <si>
    <t>AUTM260222</t>
  </si>
  <si>
    <t>AUTM260223</t>
  </si>
  <si>
    <t>AUTM260227</t>
  </si>
  <si>
    <t>AUTM260230</t>
  </si>
  <si>
    <t>AUTM260231</t>
  </si>
  <si>
    <t>AUTM260232</t>
  </si>
  <si>
    <t>AUTM260233</t>
  </si>
  <si>
    <t>AUTM260234</t>
  </si>
  <si>
    <t>AUTM260235</t>
  </si>
  <si>
    <t>AUTM260236</t>
  </si>
  <si>
    <t>AUTM260237</t>
  </si>
  <si>
    <t>AUTM260238</t>
  </si>
  <si>
    <t>AUTM260239</t>
  </si>
  <si>
    <t>AUTM260240</t>
  </si>
  <si>
    <t>AUTM260243</t>
  </si>
  <si>
    <t>AUTM260244</t>
  </si>
  <si>
    <t>AUTM260246</t>
  </si>
  <si>
    <t>AUTM260247</t>
  </si>
  <si>
    <t>AUTM260248</t>
  </si>
  <si>
    <t>AUTM260252</t>
  </si>
  <si>
    <t>AUTM260253</t>
  </si>
  <si>
    <t>AUTM260254</t>
  </si>
  <si>
    <t>AUTM260255</t>
  </si>
  <si>
    <t>AUTM260256</t>
  </si>
  <si>
    <t>AUTM260257</t>
  </si>
  <si>
    <t>AUTM260258</t>
  </si>
  <si>
    <t>AUTM260259</t>
  </si>
  <si>
    <t>AUTM260260</t>
  </si>
  <si>
    <t>AUTM260261</t>
  </si>
  <si>
    <t>AUTM260262</t>
  </si>
  <si>
    <t>AUTM260264</t>
  </si>
  <si>
    <t>AUTM260265</t>
  </si>
  <si>
    <t>AUTM260269</t>
  </si>
  <si>
    <t>AUTM260270</t>
  </si>
  <si>
    <t>AUTM260271</t>
  </si>
  <si>
    <t>AUTM260272</t>
  </si>
  <si>
    <t>AUTM260273</t>
  </si>
  <si>
    <t>AUTM260274</t>
  </si>
  <si>
    <t>AUTM260275</t>
  </si>
  <si>
    <t>AUTM260276</t>
  </si>
  <si>
    <t>AUTM260277</t>
  </si>
  <si>
    <t>AUTM260278</t>
  </si>
  <si>
    <t>AUTM260279</t>
  </si>
  <si>
    <t>AUTM260280</t>
  </si>
  <si>
    <t>AUTM260281</t>
  </si>
  <si>
    <t>AUTM260286</t>
  </si>
  <si>
    <t>AUTM260287</t>
  </si>
  <si>
    <t>AUTM260289</t>
  </si>
  <si>
    <t>AUTM260290</t>
  </si>
  <si>
    <t>AUTM260291</t>
  </si>
  <si>
    <t>AUTM260292</t>
  </si>
  <si>
    <t>AUTM260293</t>
  </si>
  <si>
    <t>AUTM260294</t>
  </si>
  <si>
    <t>AUTM260296</t>
  </si>
  <si>
    <t>AUTM260297</t>
  </si>
  <si>
    <t>AUTM2602A5</t>
  </si>
  <si>
    <t>AUTM2602A6</t>
  </si>
  <si>
    <t>AUTM2602A7</t>
  </si>
  <si>
    <t>AUTM2602A8</t>
  </si>
  <si>
    <t>AUTM2602B1</t>
  </si>
  <si>
    <t>AUTM2602B2</t>
  </si>
  <si>
    <t>AUTM2602B3</t>
  </si>
  <si>
    <t>AUTM2602B4</t>
  </si>
  <si>
    <t>AUTM2602B5</t>
  </si>
  <si>
    <t>AUTM2602B7</t>
  </si>
  <si>
    <t>AUTM2602B8</t>
  </si>
  <si>
    <t>AUTM2602C4</t>
  </si>
  <si>
    <t>AUTM2602C5</t>
  </si>
  <si>
    <t>AUTM2602D3</t>
  </si>
  <si>
    <t>AUTM2602D8</t>
  </si>
  <si>
    <t>AUTM2602E2</t>
  </si>
  <si>
    <t>AUTM2602E5</t>
  </si>
  <si>
    <t>AUTM260206</t>
  </si>
  <si>
    <t>AUTM260208</t>
  </si>
  <si>
    <t>AUTM260210</t>
  </si>
  <si>
    <t>AUTM260212</t>
  </si>
  <si>
    <t>AUTM260214</t>
  </si>
  <si>
    <t>AUTM260216</t>
  </si>
  <si>
    <t>AUTM260263</t>
  </si>
  <si>
    <t>AUTM260226</t>
  </si>
  <si>
    <t>AUTM260228</t>
  </si>
  <si>
    <t>AUTM260229</t>
  </si>
  <si>
    <t>AUTM260241</t>
  </si>
  <si>
    <t>AUTM260242</t>
  </si>
  <si>
    <t>AUTM260245</t>
  </si>
  <si>
    <t>AUTM260249</t>
  </si>
  <si>
    <t>AUTM260250</t>
  </si>
  <si>
    <t>AUTM260251</t>
  </si>
  <si>
    <t>AUTM260266</t>
  </si>
  <si>
    <t>AUTM260267</t>
  </si>
  <si>
    <t>AUTM260268</t>
  </si>
  <si>
    <t>AUTM260282</t>
  </si>
  <si>
    <t>AUTM260283</t>
  </si>
  <si>
    <t>AUTM260284</t>
  </si>
  <si>
    <t>AUTM260285</t>
  </si>
  <si>
    <t>AUTM260288</t>
  </si>
  <si>
    <t>AUTM260295</t>
  </si>
  <si>
    <t>AUTM260298</t>
  </si>
  <si>
    <t>AUTM260299</t>
  </si>
  <si>
    <t>AUTM2602A9</t>
  </si>
  <si>
    <t>AUTM2602B6</t>
  </si>
  <si>
    <t>AUTM2602B9</t>
  </si>
  <si>
    <t>AUTM2602C1</t>
  </si>
  <si>
    <t>AUTM2602C2</t>
  </si>
  <si>
    <t>AUTM2602C3</t>
  </si>
  <si>
    <t>AUTM2602C6</t>
  </si>
  <si>
    <t>AUTM2602C7</t>
  </si>
  <si>
    <t>AUTM2602C8</t>
  </si>
  <si>
    <t>AUTM2602C9</t>
  </si>
  <si>
    <t>AUTM2602D1</t>
  </si>
  <si>
    <t>AUTM2602D2</t>
  </si>
  <si>
    <t>AUTM2602D4</t>
  </si>
  <si>
    <t>AUTM2602D5</t>
  </si>
  <si>
    <t>AUTM2602D6</t>
  </si>
  <si>
    <t>AUTM2602D7</t>
  </si>
  <si>
    <t>AUTM2602D9</t>
  </si>
  <si>
    <t>AUTM2602E1</t>
  </si>
  <si>
    <t>AUTM2602E3</t>
  </si>
  <si>
    <t>AUTM2602E4</t>
  </si>
  <si>
    <t>AUTM2602E6</t>
  </si>
  <si>
    <t>AUTJ260301</t>
  </si>
  <si>
    <t>Suction of blower chân hút</t>
  </si>
  <si>
    <t>AUTS260301</t>
  </si>
  <si>
    <t>AUTS260302</t>
  </si>
  <si>
    <t>AUTS260303</t>
  </si>
  <si>
    <t>AUTS260304</t>
  </si>
  <si>
    <t>AUTS260306</t>
  </si>
  <si>
    <t>AUTS260307</t>
  </si>
  <si>
    <t>AUTS260308</t>
  </si>
  <si>
    <t>ICTO260101</t>
  </si>
  <si>
    <t>AAGC260301</t>
  </si>
  <si>
    <t>AUTS260305</t>
  </si>
  <si>
    <t>ICTS260304</t>
  </si>
  <si>
    <t>AUTM260374</t>
  </si>
  <si>
    <t>AUTM260375</t>
  </si>
  <si>
    <t>AUTM260376</t>
  </si>
  <si>
    <t>AUTM260377</t>
  </si>
  <si>
    <t>AUTM260378</t>
  </si>
  <si>
    <t>AUTM260379</t>
  </si>
  <si>
    <t>AUTM260380</t>
  </si>
  <si>
    <t>AUTM260381</t>
  </si>
  <si>
    <t>AUTM260382</t>
  </si>
  <si>
    <t>ICTS260305</t>
  </si>
  <si>
    <t>ICTS260306</t>
  </si>
  <si>
    <t>ICTS260309</t>
  </si>
  <si>
    <t>ICTS260310</t>
  </si>
  <si>
    <t>IOTD260301</t>
  </si>
  <si>
    <t>IOT</t>
  </si>
  <si>
    <t>AUTS260312</t>
  </si>
  <si>
    <t>AUTS260313</t>
  </si>
  <si>
    <t>AUTS260314</t>
  </si>
  <si>
    <t>ICTS260311</t>
  </si>
  <si>
    <t>AUTS260311</t>
  </si>
  <si>
    <t xml:space="preserve">
AUTS260317</t>
  </si>
  <si>
    <t>MEC2603004</t>
  </si>
  <si>
    <t>MEC2603005</t>
  </si>
  <si>
    <t>IOTC260302</t>
  </si>
  <si>
    <t xml:space="preserve">
AUTS260402</t>
  </si>
  <si>
    <t xml:space="preserve">
AUTS260401</t>
  </si>
  <si>
    <t>AUTS260403</t>
  </si>
  <si>
    <t xml:space="preserve">
AUTS260404</t>
  </si>
  <si>
    <t>ICTS260401</t>
  </si>
  <si>
    <t>MEC2604001</t>
  </si>
  <si>
    <t>ICTS260402</t>
  </si>
  <si>
    <t>AAGT260404</t>
  </si>
  <si>
    <t>ICTS260403</t>
  </si>
  <si>
    <t>AUTS260315</t>
  </si>
  <si>
    <t>IOTC260401</t>
  </si>
  <si>
    <t>IOTC260402</t>
  </si>
  <si>
    <t>IOTC260403</t>
  </si>
  <si>
    <t>AUTM260401</t>
  </si>
  <si>
    <t>AUTM260402</t>
  </si>
  <si>
    <t>AUTM260403</t>
  </si>
  <si>
    <t>AUTM260404</t>
  </si>
  <si>
    <t>AUTM260405</t>
  </si>
  <si>
    <t>AUTM260406</t>
  </si>
  <si>
    <t>AUTM260407</t>
  </si>
  <si>
    <t>AUTM260408</t>
  </si>
  <si>
    <t>AUTM260409</t>
  </si>
  <si>
    <t>AUTM260410</t>
  </si>
  <si>
    <t>AUTM260411</t>
  </si>
  <si>
    <t>AUTM260412</t>
  </si>
  <si>
    <t>AUTM260413</t>
  </si>
  <si>
    <t>AUTM260414</t>
  </si>
  <si>
    <t>AUTM260415</t>
  </si>
  <si>
    <t>AUTM260416</t>
  </si>
  <si>
    <t>AUTM260417</t>
  </si>
  <si>
    <t>AUTM260418</t>
  </si>
  <si>
    <t>AUTM260419</t>
  </si>
  <si>
    <t>AUTM260420</t>
  </si>
  <si>
    <t>AUTM260421</t>
  </si>
  <si>
    <t>AUTM260422</t>
  </si>
  <si>
    <t>AUTM260423</t>
  </si>
  <si>
    <t>AUTM260550</t>
  </si>
  <si>
    <t>AUTM260551</t>
  </si>
  <si>
    <t>AUTM260552</t>
  </si>
  <si>
    <t>AUTJ260502</t>
  </si>
  <si>
    <t>AUTJ260503</t>
  </si>
  <si>
    <t>Jig gá chuyển động xích trung gian từ động cơ lên con lăn băng tải</t>
  </si>
  <si>
    <t>AUTJ260504</t>
  </si>
  <si>
    <t>AUTJ260505</t>
  </si>
  <si>
    <t>MEC2605001</t>
  </si>
  <si>
    <t>AUTS260405</t>
  </si>
  <si>
    <t>MEC2605002</t>
  </si>
  <si>
    <t>MEC2605003</t>
  </si>
  <si>
    <t>MEC2605004</t>
  </si>
  <si>
    <t>AUTS260502</t>
  </si>
  <si>
    <t>AUTS260503</t>
  </si>
  <si>
    <t>AUTS260504</t>
  </si>
  <si>
    <t>AUTS260505</t>
  </si>
  <si>
    <t>AUTS260506</t>
  </si>
  <si>
    <t>AUTS260508</t>
  </si>
  <si>
    <t>IOTC260501</t>
  </si>
  <si>
    <t>IOTC260502</t>
  </si>
  <si>
    <t>IOTC260503</t>
  </si>
  <si>
    <t>ICTS260507</t>
  </si>
  <si>
    <t>AUTS260318</t>
  </si>
  <si>
    <t>ICTS260508</t>
  </si>
  <si>
    <t>ICTS260509</t>
  </si>
  <si>
    <t>IOTD260501</t>
  </si>
  <si>
    <t>AAGC260503</t>
  </si>
  <si>
    <t>AAGC260504</t>
  </si>
  <si>
    <t>AUMT260293</t>
  </si>
  <si>
    <t>IOTC260504</t>
  </si>
  <si>
    <t>IOTS260501</t>
  </si>
  <si>
    <t xml:space="preserve">AUTM260577        </t>
  </si>
  <si>
    <t>AUTM260578</t>
  </si>
  <si>
    <t>AUTM260582</t>
  </si>
  <si>
    <t>AUTM260583</t>
  </si>
  <si>
    <t>AUTJ260602</t>
  </si>
  <si>
    <t>AUTJ260603</t>
  </si>
  <si>
    <t>AAGC260526</t>
  </si>
  <si>
    <t>AAGC260602</t>
  </si>
  <si>
    <t>AUTM260553</t>
  </si>
  <si>
    <t>AUTM260554</t>
  </si>
  <si>
    <t>AUTM260225</t>
  </si>
  <si>
    <t>ICTS260510</t>
  </si>
  <si>
    <t>AAGC260604</t>
  </si>
  <si>
    <t>AAIC260601</t>
  </si>
  <si>
    <t>ICTS260603</t>
  </si>
  <si>
    <t>ICTS260511</t>
  </si>
  <si>
    <t>ICTS260601</t>
  </si>
  <si>
    <t>ICTS260604</t>
  </si>
  <si>
    <t>AUTM260386</t>
  </si>
  <si>
    <t xml:space="preserve">AUTM260553 </t>
  </si>
  <si>
    <t xml:space="preserve">AUTM260554 </t>
  </si>
  <si>
    <t>ICTS260602</t>
  </si>
  <si>
    <t xml:space="preserve">
AUTJ260511</t>
  </si>
  <si>
    <t>AUTJ260604</t>
  </si>
  <si>
    <t>MEC2606001</t>
  </si>
  <si>
    <t>AUTS260509</t>
  </si>
  <si>
    <t>ICTS260605</t>
  </si>
  <si>
    <t>AUTM260905</t>
  </si>
  <si>
    <t>AUTM260906</t>
  </si>
  <si>
    <t>AUTM260907</t>
  </si>
  <si>
    <t>AUTM260908</t>
  </si>
  <si>
    <t>AUTM260909</t>
  </si>
  <si>
    <t>AUTM260910</t>
  </si>
  <si>
    <t>AUTM260911</t>
  </si>
  <si>
    <t>AUTM260912</t>
  </si>
  <si>
    <t>AUTM260913</t>
  </si>
  <si>
    <t>AUTM260914</t>
  </si>
  <si>
    <t>AUTM260915</t>
  </si>
  <si>
    <t>AUTM260916</t>
  </si>
  <si>
    <t>AUTM260917</t>
  </si>
  <si>
    <t>AUTM260918</t>
  </si>
  <si>
    <t>AUTM260919</t>
  </si>
  <si>
    <t>AUTM260920</t>
  </si>
  <si>
    <t>AUTM260921</t>
  </si>
  <si>
    <t>AUTM260922</t>
  </si>
  <si>
    <t>AUTM260923</t>
  </si>
  <si>
    <t>AUTM260924</t>
  </si>
  <si>
    <t>AUTM260925</t>
  </si>
  <si>
    <t>AUTM260926</t>
  </si>
  <si>
    <t>AUTM260927</t>
  </si>
  <si>
    <t>AUTM260928</t>
  </si>
  <si>
    <t>AUTM260929</t>
  </si>
  <si>
    <t>AUTM260930</t>
  </si>
  <si>
    <t>AUTM260931</t>
  </si>
  <si>
    <t>AUTM260932</t>
  </si>
  <si>
    <t>AUTM260933</t>
  </si>
  <si>
    <t>AUTM260934</t>
  </si>
  <si>
    <t>AUTM260935</t>
  </si>
  <si>
    <t>AUTM260936</t>
  </si>
  <si>
    <t>AUTM260937</t>
  </si>
  <si>
    <t>AUTM260938</t>
  </si>
  <si>
    <t>AUTM260939</t>
  </si>
  <si>
    <t>AUTM260940</t>
  </si>
  <si>
    <t>AUTM260941</t>
  </si>
  <si>
    <t>AUTM260942</t>
  </si>
  <si>
    <t>AUTJ260601</t>
  </si>
  <si>
    <t>MEC2606002_GC</t>
  </si>
  <si>
    <t>IOTC260601</t>
  </si>
  <si>
    <t>AUTM260901</t>
  </si>
  <si>
    <t>AUTM260902</t>
  </si>
  <si>
    <t>AUTM260903</t>
  </si>
  <si>
    <t>AUTM260904</t>
  </si>
  <si>
    <t>AUTM2606B1</t>
  </si>
  <si>
    <t>AUTM2606B2</t>
  </si>
  <si>
    <t>AUTM2606B3</t>
  </si>
  <si>
    <t>AUTM2606B4</t>
  </si>
  <si>
    <t>ICTS260606</t>
  </si>
  <si>
    <t>AUTJ260501</t>
  </si>
  <si>
    <t>AUTM2605D6</t>
  </si>
  <si>
    <t>AUTM2605D8</t>
  </si>
  <si>
    <t>AUTM2605C9</t>
  </si>
  <si>
    <t xml:space="preserve">AUTM2605D9
</t>
  </si>
  <si>
    <t>AUTM2605E1</t>
  </si>
  <si>
    <t>AUTM2605E2</t>
  </si>
  <si>
    <t>AUTM2605D7</t>
  </si>
  <si>
    <t>AUTM2605C7</t>
  </si>
  <si>
    <t>AUTM2605C8</t>
  </si>
  <si>
    <t>AUTM2607A1</t>
  </si>
  <si>
    <t>AUTM2607A2</t>
  </si>
  <si>
    <t>AUTM2605C1</t>
  </si>
  <si>
    <t>AUTM2605E3</t>
  </si>
  <si>
    <t>AUTM2607A3</t>
  </si>
  <si>
    <t>AUTM260444</t>
  </si>
  <si>
    <t>AUTM260445</t>
  </si>
  <si>
    <t>AUTM260943</t>
  </si>
  <si>
    <t>AUTM260944</t>
  </si>
  <si>
    <t>AUTM260946</t>
  </si>
  <si>
    <t>AUTM260945</t>
  </si>
  <si>
    <t>AUTM2605D1</t>
  </si>
  <si>
    <t>AUTM2605D2</t>
  </si>
  <si>
    <t>AUTM260555</t>
  </si>
  <si>
    <t>AUTM260556</t>
  </si>
  <si>
    <t>AUTM260579</t>
  </si>
  <si>
    <t>AUTM260580</t>
  </si>
  <si>
    <t>AUTM260581</t>
  </si>
  <si>
    <t>AUTM2605B6</t>
  </si>
  <si>
    <t xml:space="preserve"> AUTM2605D4</t>
  </si>
  <si>
    <t>AUTM2605C2</t>
  </si>
  <si>
    <t>AUTS260609</t>
  </si>
  <si>
    <t>AUTS260701</t>
  </si>
  <si>
    <t>AUTM2606A3</t>
  </si>
  <si>
    <t>AUTM2606A8</t>
  </si>
  <si>
    <t>AUTM2606A4</t>
  </si>
  <si>
    <t>AUTM2606A6</t>
  </si>
  <si>
    <t>AUTM2606A5</t>
  </si>
  <si>
    <t>AUTM2605D5</t>
  </si>
  <si>
    <t>AUTS260608</t>
  </si>
  <si>
    <t>AAGT260608</t>
  </si>
  <si>
    <t>Yến</t>
  </si>
  <si>
    <t>IOTS260701</t>
  </si>
  <si>
    <t>MEC2607001</t>
  </si>
  <si>
    <t>IOTS260702</t>
  </si>
  <si>
    <t>AUTM260595</t>
  </si>
  <si>
    <t>AUTM260588</t>
  </si>
  <si>
    <t>AUTM260541</t>
  </si>
  <si>
    <t>AUTM260502</t>
  </si>
  <si>
    <t xml:space="preserve"> AUTM2605A7</t>
  </si>
  <si>
    <t>AUTM260533</t>
  </si>
  <si>
    <t>AUTM260535</t>
  </si>
  <si>
    <t>AUTM260585</t>
  </si>
  <si>
    <t>AUTM2605A4</t>
  </si>
  <si>
    <t>AUTM260587</t>
  </si>
  <si>
    <t>AUTM2605A6</t>
  </si>
  <si>
    <t>AUTM260518</t>
  </si>
  <si>
    <t>AUTM260543</t>
  </si>
  <si>
    <t>AUTM260545</t>
  </si>
  <si>
    <t xml:space="preserve"> AUTM2605A1</t>
  </si>
  <si>
    <t>AUTM2605B3</t>
  </si>
  <si>
    <t>AUTM260540</t>
  </si>
  <si>
    <t>AUTM260538</t>
  </si>
  <si>
    <t>AUTM260532</t>
  </si>
  <si>
    <t>AUTM260539</t>
  </si>
  <si>
    <t>AUTM260596</t>
  </si>
  <si>
    <t>AUTM260519</t>
  </si>
  <si>
    <t>AUTM260536</t>
  </si>
  <si>
    <t>AUTM260503</t>
  </si>
  <si>
    <t xml:space="preserve"> AUTM2605A8</t>
  </si>
  <si>
    <t xml:space="preserve"> AUTM2605A5</t>
  </si>
  <si>
    <t>AUTM260589</t>
  </si>
  <si>
    <t>AUTM260586</t>
  </si>
  <si>
    <t>AUTM260534</t>
  </si>
  <si>
    <t>AUTM260520</t>
  </si>
  <si>
    <t>AUTM260517</t>
  </si>
  <si>
    <t>AUTM2605B5</t>
  </si>
  <si>
    <t>AUTM2605A3</t>
  </si>
  <si>
    <t>AUTM260542</t>
  </si>
  <si>
    <t>ICTS260703</t>
  </si>
  <si>
    <t xml:space="preserve">AAIC26060
</t>
  </si>
  <si>
    <t>AAGC260703</t>
  </si>
  <si>
    <t>ICTS260705</t>
  </si>
  <si>
    <t>ICTS260706</t>
  </si>
  <si>
    <t>AUTM2607A6</t>
  </si>
  <si>
    <t>AUTM2607A8</t>
  </si>
  <si>
    <t>AUTM2607A7</t>
  </si>
  <si>
    <t xml:space="preserve"> AUTM2607A9</t>
  </si>
  <si>
    <t>AUTM2607B1</t>
  </si>
  <si>
    <t>AUTM2607B2</t>
  </si>
  <si>
    <t>AUTM2607C2</t>
  </si>
  <si>
    <t>AUT2606A3</t>
  </si>
  <si>
    <t>AUT2606A5</t>
  </si>
  <si>
    <t>AUTM2606A7</t>
  </si>
  <si>
    <t>AUTM2606A2</t>
  </si>
  <si>
    <t xml:space="preserve"> AUTM2602D7</t>
  </si>
  <si>
    <t>AAGC260603</t>
  </si>
  <si>
    <t>AAGC260605</t>
  </si>
  <si>
    <t>AAGC260606</t>
  </si>
  <si>
    <t>AAII260702</t>
  </si>
  <si>
    <t>AUTJ260712</t>
  </si>
  <si>
    <t>AUTM2607C7</t>
  </si>
  <si>
    <t>ICTS260801</t>
  </si>
  <si>
    <t>AUTJ260703</t>
  </si>
  <si>
    <t>ICTS260707</t>
  </si>
  <si>
    <t>MEC2502051</t>
  </si>
  <si>
    <t>MEC2309025</t>
  </si>
  <si>
    <t>MEC2410041</t>
  </si>
  <si>
    <t>２F　内層回路　DFRラミネーター  冷却機 #2
Máy　làm mát bo Line DFR tạo mạch trong 2F</t>
  </si>
  <si>
    <t>MEC2410106</t>
  </si>
  <si>
    <t>4F　外層　DFR前処理ライン  冷却機 
Máy　làm mát bo Line tiền xử lý DFR tạo mạch ngoài 4F</t>
  </si>
  <si>
    <t>MEC2410107</t>
  </si>
  <si>
    <t>MEC2410053</t>
  </si>
  <si>
    <t>２F　内層回路　LPR#1  冷却機 
Máy　làm mát bo Line LPR#1 tạo mạch trong 2F</t>
  </si>
  <si>
    <t>MEC2501009</t>
  </si>
  <si>
    <t>２F　内層回路　DES #1 (DFR)  冷却機 Máy　làm mát bo Line DES#1 (DFR) tạo mạch trong 2F</t>
  </si>
  <si>
    <t>MEC2410040</t>
  </si>
  <si>
    <t>ICTS260802</t>
  </si>
  <si>
    <t>ICTS260804</t>
  </si>
  <si>
    <t>ICTS260803</t>
  </si>
  <si>
    <t>AUTM2607A4</t>
  </si>
  <si>
    <t>AUTM2607A5</t>
  </si>
  <si>
    <t>AUTJ260711</t>
  </si>
  <si>
    <t>AUTJ260705</t>
  </si>
  <si>
    <t xml:space="preserve">AUTJ260706 </t>
  </si>
  <si>
    <t>ICTS260702</t>
  </si>
  <si>
    <t>AUTM260852</t>
  </si>
  <si>
    <t>AUTM260854</t>
  </si>
  <si>
    <t>AUTM260889</t>
  </si>
  <si>
    <t>AUTM260720</t>
  </si>
  <si>
    <t>AUTM260721</t>
  </si>
  <si>
    <t>AUTM260722</t>
  </si>
  <si>
    <t>AUTM260723</t>
  </si>
  <si>
    <t>AUTM260724</t>
  </si>
  <si>
    <t>AUTM260725</t>
  </si>
  <si>
    <t>AUTM260726</t>
  </si>
  <si>
    <t>AUTM260727</t>
  </si>
  <si>
    <t>AUTM260728</t>
  </si>
  <si>
    <t>AUTM260729</t>
  </si>
  <si>
    <t>AUTM260730</t>
  </si>
  <si>
    <t>AUTM260731</t>
  </si>
  <si>
    <t>AUTM260732</t>
  </si>
  <si>
    <t>AUTM260733</t>
  </si>
  <si>
    <t>AUTM260734</t>
  </si>
  <si>
    <t>AUTM260735</t>
  </si>
  <si>
    <t>AUTM260736</t>
  </si>
  <si>
    <t>AUTM260737</t>
  </si>
  <si>
    <t>AUTM260738</t>
  </si>
  <si>
    <t>AUTM260739</t>
  </si>
  <si>
    <t>AUTM260740</t>
  </si>
  <si>
    <t>AUTM260741</t>
  </si>
  <si>
    <t>AUTM260742</t>
  </si>
  <si>
    <t>AUTM260743</t>
  </si>
  <si>
    <t>AUTM260744</t>
  </si>
  <si>
    <t>AUTM260745</t>
  </si>
  <si>
    <t>AUTM260746</t>
  </si>
  <si>
    <t>AUTM260747</t>
  </si>
  <si>
    <t>AUTM260748</t>
  </si>
  <si>
    <t>AUTM260749</t>
  </si>
  <si>
    <t>AUTM260750</t>
  </si>
  <si>
    <t>AUTM260751</t>
  </si>
  <si>
    <t>AUTM260752</t>
  </si>
  <si>
    <t>AUTM260753</t>
  </si>
  <si>
    <t>AUTM260754</t>
  </si>
  <si>
    <t>AUTM260755</t>
  </si>
  <si>
    <t>AUTM260756</t>
  </si>
  <si>
    <t>AUTM260757</t>
  </si>
  <si>
    <t>AUTM260758</t>
  </si>
  <si>
    <t>AUTM260759</t>
  </si>
  <si>
    <t>AUTM260760</t>
  </si>
  <si>
    <t>AUTM260761</t>
  </si>
  <si>
    <t>AUTM260762</t>
  </si>
  <si>
    <t>AUTM260763</t>
  </si>
  <si>
    <t>AUTM260764</t>
  </si>
  <si>
    <t>AUTM260765</t>
  </si>
  <si>
    <t>AUTM260766</t>
  </si>
  <si>
    <t>AUTM260767</t>
  </si>
  <si>
    <t>AUTM260768</t>
  </si>
  <si>
    <t>AUTM260769</t>
  </si>
  <si>
    <t>AUTM260770</t>
  </si>
  <si>
    <t>AUTM260771</t>
  </si>
  <si>
    <t>AUTM260772</t>
  </si>
  <si>
    <t>AUTM260773</t>
  </si>
  <si>
    <t>AUTM260774</t>
  </si>
  <si>
    <t>AUTM260775</t>
  </si>
  <si>
    <t>AUTM260673</t>
  </si>
  <si>
    <t>AUTM260674</t>
  </si>
  <si>
    <t>AUTM260675</t>
  </si>
  <si>
    <t>AUTM260676</t>
  </si>
  <si>
    <t>AUTM260677</t>
  </si>
  <si>
    <t>AUTM260678</t>
  </si>
  <si>
    <t>AUTM260679</t>
  </si>
  <si>
    <t>AUTM260680</t>
  </si>
  <si>
    <t>AUTM260681</t>
  </si>
  <si>
    <t>AUTM260682</t>
  </si>
  <si>
    <t>AUTM260683</t>
  </si>
  <si>
    <t>AUTM260684</t>
  </si>
  <si>
    <t>AUTM260685</t>
  </si>
  <si>
    <t>AUTM260686</t>
  </si>
  <si>
    <t>AUTM260687</t>
  </si>
  <si>
    <t>AUTM260688</t>
  </si>
  <si>
    <t>AUTM260689</t>
  </si>
  <si>
    <t>AUTM260690</t>
  </si>
  <si>
    <t>AUTM260691</t>
  </si>
  <si>
    <t>AUTM260692</t>
  </si>
  <si>
    <t>AUTM260693</t>
  </si>
  <si>
    <t>AUTM260694</t>
  </si>
  <si>
    <t>AUTM260695</t>
  </si>
  <si>
    <t>AUTM260696</t>
  </si>
  <si>
    <t>AUTM260697</t>
  </si>
  <si>
    <t>AUTM260698</t>
  </si>
  <si>
    <t>AUTM260699</t>
  </si>
  <si>
    <t>AUTM260700</t>
  </si>
  <si>
    <t>AUTM260701</t>
  </si>
  <si>
    <t>AUTM260702</t>
  </si>
  <si>
    <t>AUTM260703</t>
  </si>
  <si>
    <t>AUTM260704</t>
  </si>
  <si>
    <t>AUTM260705</t>
  </si>
  <si>
    <t>AUTM260706</t>
  </si>
  <si>
    <t>AUTM260707</t>
  </si>
  <si>
    <t>AUTM260708</t>
  </si>
  <si>
    <t>AUTM260709</t>
  </si>
  <si>
    <t>AUTM260710</t>
  </si>
  <si>
    <t>AUTM260711</t>
  </si>
  <si>
    <t>AUTM260712</t>
  </si>
  <si>
    <t>AUTM260713</t>
  </si>
  <si>
    <t>AUTM260714</t>
  </si>
  <si>
    <t>AUTM260715</t>
  </si>
  <si>
    <t>AUTM260716</t>
  </si>
  <si>
    <t>AUTM260717</t>
  </si>
  <si>
    <t>AUTM260718</t>
  </si>
  <si>
    <t>AUTM260719</t>
  </si>
  <si>
    <t>AUTM260776</t>
  </si>
  <si>
    <t>AUTM260777</t>
  </si>
  <si>
    <t>AUTM260778</t>
  </si>
  <si>
    <t>AUTM260779</t>
  </si>
  <si>
    <t>AUTM260780</t>
  </si>
  <si>
    <t>AUTM260781</t>
  </si>
  <si>
    <t>AUTM260782</t>
  </si>
  <si>
    <t>AUTM260783</t>
  </si>
  <si>
    <t>AUTM260784</t>
  </si>
  <si>
    <t>AUTM260785</t>
  </si>
  <si>
    <t>AUTM260652</t>
  </si>
  <si>
    <t>AUTM260653</t>
  </si>
  <si>
    <t>AUTM260654</t>
  </si>
  <si>
    <t>AUTM260655</t>
  </si>
  <si>
    <t>AUTM260656</t>
  </si>
  <si>
    <t>AUTM260657</t>
  </si>
  <si>
    <t>AUTM260658</t>
  </si>
  <si>
    <t>AUTM260659</t>
  </si>
  <si>
    <t>AUTM260660</t>
  </si>
  <si>
    <t>AUTM260661</t>
  </si>
  <si>
    <t>AUTM260662</t>
  </si>
  <si>
    <t>AUTM260663</t>
  </si>
  <si>
    <t>AUTM260664</t>
  </si>
  <si>
    <t>AUTM260665</t>
  </si>
  <si>
    <t>AUTM260666</t>
  </si>
  <si>
    <t>AUTM260667</t>
  </si>
  <si>
    <t>AUTM260668</t>
  </si>
  <si>
    <t>AUTM260669</t>
  </si>
  <si>
    <t>AUTM260670</t>
  </si>
  <si>
    <t>AUTM260671</t>
  </si>
  <si>
    <t>AUTM260672</t>
  </si>
  <si>
    <t>AUTM260601</t>
  </si>
  <si>
    <t>AUTM260602</t>
  </si>
  <si>
    <t>AUTM260603</t>
  </si>
  <si>
    <t>AUTM260604</t>
  </si>
  <si>
    <t>AUTM260605</t>
  </si>
  <si>
    <t>AUTM260607</t>
  </si>
  <si>
    <t>AUTM260608</t>
  </si>
  <si>
    <t>AUTM260609</t>
  </si>
  <si>
    <t>AUTM260610</t>
  </si>
  <si>
    <t>AUTM260606</t>
  </si>
  <si>
    <t>AUTM260612</t>
  </si>
  <si>
    <t>AUTM260613</t>
  </si>
  <si>
    <t>AUTM260614</t>
  </si>
  <si>
    <t>AUTM260615</t>
  </si>
  <si>
    <t>AUTM260616</t>
  </si>
  <si>
    <t>AUTM260617</t>
  </si>
  <si>
    <t>AUTM260618</t>
  </si>
  <si>
    <t>AUTM260619</t>
  </si>
  <si>
    <t>AUTM260620</t>
  </si>
  <si>
    <t>AUTM260621</t>
  </si>
  <si>
    <t>AUTM260622</t>
  </si>
  <si>
    <t>AUTM260623</t>
  </si>
  <si>
    <t>AUTM260624</t>
  </si>
  <si>
    <t>AUTM260625</t>
  </si>
  <si>
    <t>AUTM260626</t>
  </si>
  <si>
    <t>AUTM260627</t>
  </si>
  <si>
    <t>AUTM260628</t>
  </si>
  <si>
    <t>AUTM260629</t>
  </si>
  <si>
    <t>AUTM260630</t>
  </si>
  <si>
    <t>AUTM260631</t>
  </si>
  <si>
    <t>AUTM260632</t>
  </si>
  <si>
    <t>AUTM260634</t>
  </si>
  <si>
    <t>AUTM260635</t>
  </si>
  <si>
    <t>AUTM260636</t>
  </si>
  <si>
    <t>AUTM260637</t>
  </si>
  <si>
    <t>AUTM260638</t>
  </si>
  <si>
    <t>AUTM260639</t>
  </si>
  <si>
    <t>AUTM260640</t>
  </si>
  <si>
    <t>AUTM260641</t>
  </si>
  <si>
    <t>AUTM260642</t>
  </si>
  <si>
    <t>AUTM260643</t>
  </si>
  <si>
    <t>AUTM260644</t>
  </si>
  <si>
    <t>AUTM260645</t>
  </si>
  <si>
    <t>AUTM260646</t>
  </si>
  <si>
    <t>AUTM260647</t>
  </si>
  <si>
    <t>AUTM260648</t>
  </si>
  <si>
    <t>AUTM260649</t>
  </si>
  <si>
    <t>AUTM260650</t>
  </si>
  <si>
    <t>AUTM260651</t>
  </si>
  <si>
    <t>ICTS260808</t>
  </si>
  <si>
    <t>ICTS260708</t>
  </si>
  <si>
    <t>dsd</t>
  </si>
  <si>
    <t>Job done</t>
  </si>
  <si>
    <t>PIC</t>
  </si>
  <si>
    <t>MEC1806001</t>
  </si>
  <si>
    <t>Improve soldering robot Lether-α</t>
  </si>
  <si>
    <t>MEC1804003</t>
  </si>
  <si>
    <t>Sheet Unloading Machine</t>
  </si>
  <si>
    <t>MEC1806002</t>
  </si>
  <si>
    <t>MSC-18A Video Controller</t>
  </si>
  <si>
    <t>MEC1804006</t>
  </si>
  <si>
    <t>R&amp;D DC current and Voltage monitoring solution</t>
  </si>
  <si>
    <t>MEC1804004</t>
  </si>
  <si>
    <t>Matehan</t>
  </si>
  <si>
    <t>MEC1804007</t>
  </si>
  <si>
    <t>Auto Soldering robot Lether-αII assembly</t>
  </si>
  <si>
    <t>MEC1804005</t>
  </si>
  <si>
    <t>2D barcode checking software_MKTC</t>
  </si>
  <si>
    <t>Guarantee</t>
  </si>
  <si>
    <t>MEC1805001</t>
  </si>
  <si>
    <t>2D barcode Checking_MKVC_2</t>
  </si>
  <si>
    <t>MEC1805002</t>
  </si>
  <si>
    <t>2D barcode verifying machine</t>
  </si>
  <si>
    <t>MEC1905002</t>
  </si>
  <si>
    <t>3D Printer Trading for VJC</t>
  </si>
  <si>
    <t>MEC1810006</t>
  </si>
  <si>
    <t>Xe đẩy bo (Cart Trading)</t>
  </si>
  <si>
    <t>MEC1910006</t>
  </si>
  <si>
    <t>Đơn hàng thương mại AUTOCAD (45 licenses)</t>
  </si>
  <si>
    <t>VG146-191001C</t>
  </si>
  <si>
    <t>MEC1910003</t>
  </si>
  <si>
    <t>Đơn hàng thương mại linh kiện tiêu hao cho máy hàn điểm - EMS-190926-01 (Teflon 2)</t>
  </si>
  <si>
    <t>VG146-1910001</t>
  </si>
  <si>
    <t>MEC1907005</t>
  </si>
  <si>
    <t>HMI JIG gá máy hàn robot model stanley KIFA.RC</t>
  </si>
  <si>
    <t>N.V.Quỳnh (cơ)</t>
  </si>
  <si>
    <t>MEC1907006</t>
  </si>
  <si>
    <t>Service thêm module tích hợp dữ liệu phân tích hóa chất cho hệ thống SPC</t>
  </si>
  <si>
    <t>A. Phi, Quỳnh 1</t>
  </si>
  <si>
    <t>VG41-190701C</t>
  </si>
  <si>
    <t>MEC1908002</t>
  </si>
  <si>
    <t>Jig hàn Robot Model HMI Vinfast</t>
  </si>
  <si>
    <t>N.V.Quỳnh (Cơ)</t>
  </si>
  <si>
    <t>VG41-19080005</t>
  </si>
  <si>
    <t>MEC1812001</t>
  </si>
  <si>
    <t>Số gắn trên Jig mạ</t>
  </si>
  <si>
    <t>Cart Trading</t>
  </si>
  <si>
    <t>MEC1902005</t>
  </si>
  <si>
    <t>Hệ thống chiết xuất dữ liệu của thiết bị phân tích hóa chất tự động_MTE</t>
  </si>
  <si>
    <t>N.M.Cường, N.T.Phi, V.M.Đức</t>
  </si>
  <si>
    <t>MEC1811001</t>
  </si>
  <si>
    <t>Phần mềm SPC cho nhà máy MKVC</t>
  </si>
  <si>
    <t>Anh Phi</t>
  </si>
  <si>
    <t>MEC1812004</t>
  </si>
  <si>
    <t>Conveyor Long type</t>
  </si>
  <si>
    <t>Thành Trần, T.Đ.Hải</t>
  </si>
  <si>
    <t>MEC1812003</t>
  </si>
  <si>
    <t>Conveyor aligment　</t>
  </si>
  <si>
    <t>MEC1812002</t>
  </si>
  <si>
    <t>Conveyor</t>
  </si>
  <si>
    <t>Thành Trần, T.Đ.Hải  (Short Conveyor)</t>
  </si>
  <si>
    <t>MEC1911035</t>
  </si>
  <si>
    <t>Case of gateway</t>
  </si>
  <si>
    <t>Cường.NM</t>
  </si>
  <si>
    <t>VG146-19120001</t>
  </si>
  <si>
    <t>MEC1911039</t>
  </si>
  <si>
    <t>Bảo trì hệ thống tổng đài điện thoại</t>
  </si>
  <si>
    <t>VG146-191201C</t>
  </si>
  <si>
    <t>MEC1911043</t>
  </si>
  <si>
    <t>Đèn LED Tube UV cut&lt;500 nm, công suất 20W, quang thông 1100Lm</t>
  </si>
  <si>
    <t>VG146-19122001</t>
  </si>
  <si>
    <t>MEC1810003</t>
  </si>
  <si>
    <t>LaserMaking</t>
  </si>
  <si>
    <t>MEC1807001</t>
  </si>
  <si>
    <t>Dự án thiết kế thiết bị chuyển mạch video</t>
  </si>
  <si>
    <t>MEC1910007</t>
  </si>
  <si>
    <t>Matehan_Fact2_CopperPlate_LoadingMachine</t>
  </si>
  <si>
    <t>MEC1907004</t>
  </si>
  <si>
    <t>Xe Hrack</t>
  </si>
  <si>
    <t>T.T.Anh</t>
  </si>
  <si>
    <t>IOT1</t>
  </si>
  <si>
    <t>IoT Meiko Techno</t>
  </si>
  <si>
    <t>N.M.Cường</t>
  </si>
  <si>
    <t>MEC1903002</t>
  </si>
  <si>
    <t>Solder Jig</t>
  </si>
  <si>
    <t>N.V.Quỳnh</t>
  </si>
  <si>
    <t>MEC1901001</t>
  </si>
  <si>
    <t>Soldering robot 5 set</t>
  </si>
  <si>
    <t>MEC1911006</t>
  </si>
  <si>
    <t>Hệ thống chiết xuất dữ liệu của thiết bị phân tích hóa chất tự động - Lần 2_15_MKAC</t>
  </si>
  <si>
    <t>Anh.Cường R&amp;D</t>
  </si>
  <si>
    <t>VG146-19110002</t>
  </si>
  <si>
    <t>Chưa có PO, chưa hoàn thành</t>
  </si>
  <si>
    <t>MEC1911007</t>
  </si>
  <si>
    <t>Phần mềm kết nối dữ liệu 2 máy đo lên hệ thống SPC tại FPC_40_Lần 1</t>
  </si>
  <si>
    <t>VG146-191101C</t>
  </si>
  <si>
    <t>Chưa có PO, chưa có thông tin làm tiếp</t>
  </si>
  <si>
    <t>MEC1911009</t>
  </si>
  <si>
    <t>Phần mềm kết nối dữ liệu 2 máy đo lên hệ thống SPC tại FPC_40_Lần 2</t>
  </si>
  <si>
    <t>VG146-191102C</t>
  </si>
  <si>
    <t>AM100850</t>
  </si>
  <si>
    <t>JIG616 cho dây chuyền mạ VCP &amp; Filled L1230*W780mm.</t>
  </si>
  <si>
    <t>Mr.Nguyễn tuấn, chu tuấn, giang</t>
  </si>
  <si>
    <t>Chưa có PO =&gt; Hủy do k đảm bảo chất lượng</t>
  </si>
  <si>
    <t>AM100851</t>
  </si>
  <si>
    <t>JIG612 cho dây chuyền mạ VCP &amp; Filled L1230*W820mm.</t>
  </si>
  <si>
    <t>AM100852</t>
  </si>
  <si>
    <t>JIG608 cho dây chuyền mạ VCP &amp; Filled L1230*W860mm.</t>
  </si>
  <si>
    <t>Bản vẽ của Chu Tuấn</t>
  </si>
  <si>
    <t>MEC2001005</t>
  </si>
  <si>
    <t>Set up, chạy thử máy móc xưởng gia công</t>
  </si>
  <si>
    <t>Mr. Giang GC</t>
  </si>
  <si>
    <t>MEC1909002</t>
  </si>
  <si>
    <t>Service Dịch vụ kiểm tra và nâng cấp phần mềm Bacode (PE-190911-01/14714/ Quo no MTE-1908-001)</t>
  </si>
  <si>
    <t>VG41-190901C</t>
  </si>
  <si>
    <t>MEC2001006</t>
  </si>
  <si>
    <t xml:space="preserve"> Service/ Phần mềm quản lý dữ liệu độ dày tự động NM3 (EL-19130-02/16411) </t>
  </si>
  <si>
    <t>Mr. Phi, Quỳnh 1</t>
  </si>
  <si>
    <t>VG146-200201C</t>
  </si>
  <si>
    <t>MEC2004001</t>
  </si>
  <si>
    <t>Linh kiện kệ đỡ cho sheet được gắp ra</t>
  </si>
  <si>
    <t>VG146-20032009</t>
  </si>
  <si>
    <t>MEC2004005</t>
  </si>
  <si>
    <t>Sản xuất linh kiện, vật tư của PXGC</t>
  </si>
  <si>
    <t>Tất cả đơn hàng PXGC</t>
  </si>
  <si>
    <t>MEC2004006</t>
  </si>
  <si>
    <t>Jig gá kiểm tra máy Routing#1</t>
  </si>
  <si>
    <t>VG146-20040004</t>
  </si>
  <si>
    <t>MEC2004008</t>
  </si>
  <si>
    <t>Board up hanger Cữ lên bo dây chuyền mạ (loại dài)</t>
  </si>
  <si>
    <t>PO VG146-20040008</t>
  </si>
  <si>
    <t>MEC2004009</t>
  </si>
  <si>
    <t>Board up hanger Cữ lên bo dây chuyền mạ (loại ngắn)</t>
  </si>
  <si>
    <t>Bản vẽ nhà máy</t>
  </si>
  <si>
    <t>MEC2005001</t>
  </si>
  <si>
    <t>Shaft for window measuring machine trục cho máy đo ô cửa sooe phủ sơn</t>
  </si>
  <si>
    <t>PO VG146-20040010</t>
  </si>
  <si>
    <t>Bản vẽ của nhà máy</t>
  </si>
  <si>
    <t>MEC2005011</t>
  </si>
  <si>
    <t>Bulong  Bolt M16x80, vật liệu S50C</t>
  </si>
  <si>
    <t>MEC2005012</t>
  </si>
  <si>
    <t>Downspout máng hứng sơn SUS304</t>
  </si>
  <si>
    <t>VG146-200500011</t>
  </si>
  <si>
    <t>MEC2005013</t>
  </si>
  <si>
    <t>Jig đế đỡ jig A0001-01, MC Trắng</t>
  </si>
  <si>
    <t>Bản vẽ của anh Giang</t>
  </si>
  <si>
    <t>MEC2005014</t>
  </si>
  <si>
    <t>Jig đế đỡ jig A0001-02, MC xanh</t>
  </si>
  <si>
    <t>MEC1911003</t>
  </si>
  <si>
    <t>Loader machine for washing water after NC drilling # 2/Máy đưa bo cho rửa nước sau khoan #2 (RHS-LD-1Vrack-CAS:  Water rinsing after NC drill #2 - 1Vrack-Fact.2-1F-RB)</t>
  </si>
  <si>
    <t>Thành Ngô</t>
  </si>
  <si>
    <t>VG146-1910001E</t>
  </si>
  <si>
    <t>MEC1911004</t>
  </si>
  <si>
    <t>Unloader machine for washing water after NC drilling # 1/Máy nhận bo cho rửa nước sau khoan #1 (RHS-ULD-1Vrack-CAS:  Water rinsing after NC drill #1 - 1Vrack-TYPE 3-Fact.2-1F-LB)</t>
  </si>
  <si>
    <t>Thành Ngô -&gt; Mạnh.TV</t>
  </si>
  <si>
    <t>MEC2105059</t>
  </si>
  <si>
    <t>インピーダンス半自動測定機 #2
 Máy đo trở kháng #2cho line PE-PD Fact.2</t>
  </si>
  <si>
    <t>Job hủy</t>
  </si>
  <si>
    <t>MEC2105058</t>
  </si>
  <si>
    <t>インピーダンス半自動測定機 #1
 Máy đo trở kháng #1cho line PE-PD Fact.2</t>
  </si>
  <si>
    <t>MEC2105060</t>
  </si>
  <si>
    <t>インピーダンス半自動測定機 #3
 Máy đo trở kháng #3cho line PE-PD Fact.2</t>
  </si>
  <si>
    <t>MEC2109019</t>
  </si>
  <si>
    <t xml:space="preserve">DAO No. 1 - Hủy </t>
  </si>
  <si>
    <t>MEC2109020</t>
  </si>
  <si>
    <t>DAO No. 2- Hủy</t>
  </si>
  <si>
    <t>MEC2109021</t>
  </si>
  <si>
    <t>DAO No. 3 - Hủy</t>
  </si>
  <si>
    <t>MEC2109022</t>
  </si>
  <si>
    <t>DAO No. 4 - Hủy</t>
  </si>
  <si>
    <t>MEC2109023</t>
  </si>
  <si>
    <t>DAO No. 5 - Hủy</t>
  </si>
  <si>
    <t>MEC1910001</t>
  </si>
  <si>
    <t>2D Code Checking Ver03 (Matrix120 210, Giá đỡ - MEC1911036, Khung đế - MEC1911037, phần mềm - MEC1911038)</t>
  </si>
  <si>
    <t>N.H.Đỉnh
N.T.Phi</t>
  </si>
  <si>
    <t>MEC1908007</t>
  </si>
  <si>
    <t>DoubleSheet_PCB_Sensor_Fact3</t>
  </si>
  <si>
    <t>MEC1909001</t>
  </si>
  <si>
    <t>10 xe PCB_MKVC</t>
  </si>
  <si>
    <t>VG41-19040006</t>
  </si>
  <si>
    <t>MEC1910002</t>
  </si>
  <si>
    <t>MKAC_MKVC Sensing IoT Project - Giai đoạn 2</t>
  </si>
  <si>
    <t>MEC1910004</t>
  </si>
  <si>
    <t>MKAC_Soldering robot 5 set</t>
  </si>
  <si>
    <t>MEC1911008</t>
  </si>
  <si>
    <t>MKAC_Nghiên cứu xe máy điện</t>
  </si>
  <si>
    <t>Anh Cường</t>
  </si>
  <si>
    <t>MEC2003003A</t>
  </si>
  <si>
    <t>Sevice/Dịch vụ lắp đăt bàn kính hiển vi laser</t>
  </si>
  <si>
    <t>VG146-200505C FE</t>
  </si>
  <si>
    <t>MEC2102010</t>
  </si>
  <si>
    <t>Băng tải căn bo  MEC2102010</t>
  </si>
  <si>
    <t>MEC2102011</t>
  </si>
  <si>
    <t>Băng tải nhận bo MEC2102011</t>
  </si>
  <si>
    <t>MEC2008005</t>
  </si>
  <si>
    <t>5G R&amp;D</t>
  </si>
  <si>
    <t>Mr. Cường</t>
  </si>
  <si>
    <t>Nghiên cứu, chưa có PO</t>
  </si>
  <si>
    <t>MEC2011002</t>
  </si>
  <si>
    <t>Máy transfer chồng mạch cho ép lớp Fact.3 (dùng Model nhỏ)</t>
  </si>
  <si>
    <t>MEC1911040</t>
  </si>
  <si>
    <t>Xe đẩy bo kích thước size lớn_CUT-191216-01</t>
  </si>
  <si>
    <t>MEC2008007</t>
  </si>
  <si>
    <t xml:space="preserve"> Cải tiến băng tải dây chuyền cho nhà máy tòa nhà EMS (6 máy)</t>
  </si>
  <si>
    <t>MEC2008012</t>
  </si>
  <si>
    <t>Shaft trục đá mài cho máy mài  TXL, #1, TMN, phi 76*1225-SUS304</t>
  </si>
  <si>
    <t>Bản thiết kế Chu tuấn</t>
  </si>
  <si>
    <t>VG146-20080008</t>
  </si>
  <si>
    <t>MEC2011008</t>
  </si>
  <si>
    <t>Chế tạo thiết bị Picking TU</t>
  </si>
  <si>
    <t>MEC2011011</t>
  </si>
  <si>
    <t>Máy xịt dung dịch sát khuẩn</t>
  </si>
  <si>
    <t>MEC2012014</t>
  </si>
  <si>
    <t>TU picking machine</t>
  </si>
  <si>
    <t>MEC2101005</t>
  </si>
  <si>
    <t>Các chi tiết gia công (khay và cữ)</t>
  </si>
  <si>
    <t>MEC2003006</t>
  </si>
  <si>
    <t>Đầu đọc code máy máy 2D code checking V01</t>
  </si>
  <si>
    <t>VG146-20042002</t>
  </si>
  <si>
    <t>MEC2004004</t>
  </si>
  <si>
    <t>Nâng cấp phần mềm 2D barcode đọc 8pcs (1mặt và 2 mặt)  - Lập trình chức năng đọc Sheet 1 mặt</t>
  </si>
  <si>
    <t>Chưa có PO (Hàng 4 đầu đọc, gia công cơ khí</t>
  </si>
  <si>
    <t>MEC2005036</t>
  </si>
  <si>
    <t>Unloader Máy nhận bo dạng Sheet cho dây chuyền FLUX</t>
  </si>
  <si>
    <t>C.V.Tuấn</t>
  </si>
  <si>
    <t>VG146-200607E</t>
  </si>
  <si>
    <t>MEC2005053</t>
  </si>
  <si>
    <t>Tám nhôm Annos cho máy SPI</t>
  </si>
  <si>
    <t>Mr.Giang GC</t>
  </si>
  <si>
    <t>VG146-20050018</t>
  </si>
  <si>
    <t>MEC2006001</t>
  </si>
  <si>
    <t>Loader Máy đưa bo dạng sheet cho dây chuyền Flux 3F</t>
  </si>
  <si>
    <t>Mr. Thành Ngô</t>
  </si>
  <si>
    <t>MEC2006002</t>
  </si>
  <si>
    <t>Unloader Máy nhận bo dạng sheet cho dây chuyền Flux 3F</t>
  </si>
  <si>
    <t>MEC2007006</t>
  </si>
  <si>
    <t>Shaft trục đỡ lô máy mài L1368mm, SUS3116</t>
  </si>
  <si>
    <t>Giang GC</t>
  </si>
  <si>
    <t>VG146-20070001</t>
  </si>
  <si>
    <t>MEC2007007</t>
  </si>
  <si>
    <t>Trolley stopper chốt xe đẩy</t>
  </si>
  <si>
    <t>Giang</t>
  </si>
  <si>
    <t>PO VG146-2007008</t>
  </si>
  <si>
    <t>MEC2007008</t>
  </si>
  <si>
    <t>Dịch vụ cắt tấm Inox 710*630</t>
  </si>
  <si>
    <t>Gia công</t>
  </si>
  <si>
    <t>PO VG146-200701C</t>
  </si>
  <si>
    <t>MEC2007009</t>
  </si>
  <si>
    <t>Bàn thao tác FCT Stanley cho nhà máy EMS</t>
  </si>
  <si>
    <t>MEC2007029</t>
  </si>
  <si>
    <t>Dịch vụ thay camera đọc dữ liệu 2D barcode MKTC 764</t>
  </si>
  <si>
    <t>VG146-2007203C</t>
  </si>
  <si>
    <t>MEC2008001</t>
  </si>
  <si>
    <t>Phần mềm quản lý dữ liệu cho máy đo độ dày</t>
  </si>
  <si>
    <t>VG146-20082001</t>
  </si>
  <si>
    <t>MEC2004011</t>
  </si>
  <si>
    <t>Thi công mạng lan IOT cho MKVC</t>
  </si>
  <si>
    <t>VG146-200301C</t>
  </si>
  <si>
    <t>MEC2008004</t>
  </si>
  <si>
    <t>Cart frame kich thước bo 724*618mm (Bánh xe do MKCV cấp)</t>
  </si>
  <si>
    <t>MEC2010011</t>
  </si>
  <si>
    <t>SUS sheets SUS304 40*40*1mm (bo góc)</t>
  </si>
  <si>
    <t>MEC2102049</t>
  </si>
  <si>
    <t>Service/Dịch vụ sửa chữa máy đột bản mạch</t>
  </si>
  <si>
    <t>MEC2102050</t>
  </si>
  <si>
    <t>Service/Dịch vụ sửa chữa dao cắt bản mạch</t>
  </si>
  <si>
    <t>MEC2103009</t>
  </si>
  <si>
    <t>Service dịch vụ sửa tấm SUS (cắt từ 630*710 =&gt; 620*710mm) (CUT-210315-02)</t>
  </si>
  <si>
    <t>MEC2103010</t>
  </si>
  <si>
    <t>Service/Dịch vụ cắt nhỏ tấm SUS dày 0.5mm từ 510*610 thành 404*535</t>
  </si>
  <si>
    <t>MEC2103011</t>
  </si>
  <si>
    <t>Service/Dịch vụ cắt nhỏ tấm SUS dày 0.5mm từ 510*610 thành 404*510</t>
  </si>
  <si>
    <t>MEC2103012</t>
  </si>
  <si>
    <t>Service/Dịch vụ khoan lỗ 5mm tại góc bo cách đều mỗi cạnh 5mm</t>
  </si>
  <si>
    <t>MEC1911002</t>
  </si>
  <si>
    <t>Loader machine for washing water after NC drilling # 1/Máy đưa bo cho rửa nước sau khoan #1 (RHS-LD-1Vrack-CAS:  Water rinsing after NC drill #1 - 1Vrack-Fact.2-1F-LB)</t>
  </si>
  <si>
    <t>Thành Ngô: nhầm tên PO, chậm Hải quan: MTE???</t>
  </si>
  <si>
    <t>MEC2104018</t>
  </si>
  <si>
    <t>Service/Dịch vụ sửa lồng nan 24 tiền xử lý khoan laser</t>
  </si>
  <si>
    <t>MEC2106002</t>
  </si>
  <si>
    <t>Service/Nâng cấp phần mềm kiểm tra 2D code</t>
  </si>
  <si>
    <t>MEC2106009</t>
  </si>
  <si>
    <t>BAC REN PHAI</t>
  </si>
  <si>
    <t>MEC2106010</t>
  </si>
  <si>
    <t>MẶT PIC BẮT CỌC SAT</t>
  </si>
  <si>
    <t>MEC2106011</t>
  </si>
  <si>
    <t>MAT PIC BAT CYLINDER CAT</t>
  </si>
  <si>
    <t>MEC2106012</t>
  </si>
  <si>
    <t>Cọc sắt phi 30</t>
  </si>
  <si>
    <t>MEC2106013</t>
  </si>
  <si>
    <t>Ton phang 1000*1000*1.2mm (son vang nhat)</t>
  </si>
  <si>
    <t>MEC2108007</t>
  </si>
  <si>
    <t>Dịch vụ sủa chữa máy nhận bo line rửa nước sấy khô sau D-PTH fact2</t>
  </si>
  <si>
    <t>MEC1906003</t>
  </si>
  <si>
    <t>10 xe Cart Input, 10 xe Cart OutPut ( NC Pin autostack machine)</t>
  </si>
  <si>
    <t>VG41-19040006
VG41-19040007</t>
  </si>
  <si>
    <t>MEC2009002</t>
  </si>
  <si>
    <t>Carrier device (Load/Unload) for CO2 laser processing system Serial: MEC2009002                    Số lượng : 1SET</t>
  </si>
  <si>
    <t>MEC2009004</t>
  </si>
  <si>
    <t>Carrier device (Load/Unload) for CO2 laser processing system Serial: MEC2009004                    Số lượng : 1SET</t>
  </si>
  <si>
    <t>MEC2009006</t>
  </si>
  <si>
    <t>Carrier device (Load/Unload) for CO2 laser processing system Serial: MEC2009006                    Số lượng : 1SET</t>
  </si>
  <si>
    <t>MEC2009007</t>
  </si>
  <si>
    <t>Carrier device (Load/Unload) for CO2 laser processing system Serial: MEC2009007                    Số lượng : 1SET</t>
  </si>
  <si>
    <t>MEC2005002</t>
  </si>
  <si>
    <t>Máy đo kiểm gắn kính hiển vi (Keyence) cho MKVC Thạch thất (Bàn XYZ)</t>
  </si>
  <si>
    <t>Mr. Trường Lương</t>
  </si>
  <si>
    <t>VG146-20050009</t>
  </si>
  <si>
    <t>MEC2007026</t>
  </si>
  <si>
    <t>MKAC_Soldering robot 25 set</t>
  </si>
  <si>
    <t>MEC2002001</t>
  </si>
  <si>
    <t>Cải tiến 2D Barcode Checking Ver03 giai đoạn 2 (Phần mềm gắp sheet được chỉ thị thiết lập điều kiện)</t>
  </si>
  <si>
    <t>Mr. Phi. H.M.Hải</t>
  </si>
  <si>
    <t>VG146-20030009</t>
  </si>
  <si>
    <t>Là 1 phần của mã MEC2001002,  MEC2001003, MEC2005039, MEC2005041 (Tách chi phí)</t>
  </si>
  <si>
    <t>PM103458</t>
  </si>
  <si>
    <t>Bánh răng thẳng modul m=2.5, 32 răng, chiều dày 20mm, góc ăn khớp 20</t>
  </si>
  <si>
    <t>PM103456</t>
  </si>
  <si>
    <t>Khớp nối vật liệu SUS304 69*52.5*52.5</t>
  </si>
  <si>
    <t>PM103455</t>
  </si>
  <si>
    <t>Trục cho khớp nối vật liệu SUS304 dài 52.5</t>
  </si>
  <si>
    <t>PM103457</t>
  </si>
  <si>
    <t>Trục assembly cho FE MKVC dài 377mm, phi 58, S50C</t>
  </si>
  <si>
    <t>PM105047</t>
  </si>
  <si>
    <t>Jig giữ Puly đọ dày 26mm, phi 57, S45C</t>
  </si>
  <si>
    <t>Bản vẽ Mr.Mạnh. Gia công</t>
  </si>
  <si>
    <t>SP35B10-N-10</t>
  </si>
  <si>
    <t>Nhông tăng xích phi 34, 10 răng</t>
  </si>
  <si>
    <t>MEC2004010</t>
  </si>
  <si>
    <t>Giá đỡ Lrack, vật liệu SUS304 (Gắn kèm với máy Lrack)</t>
  </si>
  <si>
    <t>Đang sửa chữa</t>
  </si>
  <si>
    <t>MEC2003005</t>
  </si>
  <si>
    <t>Máy LD kiểm tra thông điện TOWADA</t>
  </si>
  <si>
    <t>Mr. Chu Văn Tuấn</t>
  </si>
  <si>
    <t>MEC2005015</t>
  </si>
  <si>
    <t>Thiết kế chế tạo JIG và lập chương trình hàn robot sản phẩm 2293-0015</t>
  </si>
  <si>
    <t>Mr.Văn Hải</t>
  </si>
  <si>
    <t>Có PO</t>
  </si>
  <si>
    <t>MEC2005016</t>
  </si>
  <si>
    <t>Máy phân tách bo OK-NG</t>
  </si>
  <si>
    <t>N.K.Tuyền</t>
  </si>
  <si>
    <t>Bản vẽ của Văn Hải</t>
  </si>
  <si>
    <t>MEC2005017</t>
  </si>
  <si>
    <t>Khung máy &amp; bàn xoay máy hàn</t>
  </si>
  <si>
    <t>N.V.Tuấn 1</t>
  </si>
  <si>
    <t>MKAC-200601</t>
  </si>
  <si>
    <t xml:space="preserve">Jig đo độ cong vênh của bản mạch  </t>
  </si>
  <si>
    <t>VG146-2007004</t>
  </si>
  <si>
    <t>MEC2005055</t>
  </si>
  <si>
    <t xml:space="preserve">Hệ thống cảm biến đo áp suất khoan NC </t>
  </si>
  <si>
    <t>Minh Cường</t>
  </si>
  <si>
    <t>VG146-20060011</t>
  </si>
  <si>
    <t>OMKACCG001</t>
  </si>
  <si>
    <t>Conveyor gear - Bánh răng cho dây chuyền, độ dày 20mm,phi 68</t>
  </si>
  <si>
    <t>VG146-20060015</t>
  </si>
  <si>
    <t>VG146-200601C FE</t>
  </si>
  <si>
    <t>MEC2007027</t>
  </si>
  <si>
    <t>Chi tiết cố định chân băng tải EMS</t>
  </si>
  <si>
    <t>Bản vẽ Đồng</t>
  </si>
  <si>
    <t>MEC2007028</t>
  </si>
  <si>
    <t>Tay nắm cửa cho FE</t>
  </si>
  <si>
    <t>Bẳn vẽ Hải R&amp;D</t>
  </si>
  <si>
    <t>MEC2008002</t>
  </si>
  <si>
    <t>Jig test khí HE LEO D (jig to)</t>
  </si>
  <si>
    <t>MEC2008003</t>
  </si>
  <si>
    <t>Jig test khí HE (jig bé)</t>
  </si>
  <si>
    <t>MEC2008009</t>
  </si>
  <si>
    <t>Dịch vụ đột lỗ tấm Inox cho FE</t>
  </si>
  <si>
    <t>Mr Sơn</t>
  </si>
  <si>
    <t>MEC2008013</t>
  </si>
  <si>
    <t>Bàn để rack cho cồn đoạn ICT 10pcs  cho EMS</t>
  </si>
  <si>
    <t>MEC2008014</t>
  </si>
  <si>
    <t>Bàn thao tác tray 3pcs cho EMS</t>
  </si>
  <si>
    <t>MEC2009001</t>
  </si>
  <si>
    <t>Dịch vụ thay bánh xe cho MKVC</t>
  </si>
  <si>
    <t>MEC2010012</t>
  </si>
  <si>
    <t>Khảo sát dịch vụ lắp cảm biến lá đồng.</t>
  </si>
  <si>
    <t>MEC2010014</t>
  </si>
  <si>
    <t>Service/Dịch vụ lập trình máy khắc laser ( Bao gồm hỗ trợ miễn phí vận hành &amp; bảo dưỡng )</t>
  </si>
  <si>
    <t>VG146-201004C</t>
  </si>
  <si>
    <t>MEC2010015</t>
  </si>
  <si>
    <t>Service/Dịch vụ lập trình sửa phần mềm 2D code để nhận dữ liệu 16 ký tự với định dạng mới công đoạn TM/ FQC/ OQC ( Bao gồm hỗ trợ miễn phí vận hành &amp; bảo dưỡng )</t>
  </si>
  <si>
    <t>MEC2010016</t>
  </si>
  <si>
    <t>Service/Dịch vụ lưu trữ dữ liệu máy khắc Laser vào cơ sở dữ liệu</t>
  </si>
  <si>
    <t>MEC2011003</t>
  </si>
  <si>
    <t>Engraved plastic and screw head khắc nhựa và vít hãm đầu bi inox 304</t>
  </si>
  <si>
    <t>VG146-20110018</t>
  </si>
  <si>
    <t>MEC2011004</t>
  </si>
  <si>
    <t>Alumium bar thanh nhôm gắn chân hút robot 600*20*28</t>
  </si>
  <si>
    <t>MEC2011007</t>
  </si>
  <si>
    <t>Bracket connector SUS304 350.8*300</t>
  </si>
  <si>
    <t>MEC2011009</t>
  </si>
  <si>
    <t>Gia công giá để bo chữ L cho phù hợp robot VCP</t>
  </si>
  <si>
    <t>Pr. MĐ-201118-01</t>
  </si>
  <si>
    <t>MEC2011010</t>
  </si>
  <si>
    <t>Bổ sung tính năng "Kiểm tra mã sheet có mã 2D code tại viền trên 1 mặt top"</t>
  </si>
  <si>
    <t>MEC2011012</t>
  </si>
  <si>
    <t>Service/ Dịch vụ bổ sung tính năng'' Kiểm tra sheet có mã 2D code tại viền sheet trên 1 mặt top'' cho MKTC</t>
  </si>
  <si>
    <t>VG146-2011201C</t>
  </si>
  <si>
    <t>MEC2011014</t>
  </si>
  <si>
    <t>Khảo sát Bộ thổi bụi làm sạch bo sau cắt Router</t>
  </si>
  <si>
    <t>MEC2011016</t>
  </si>
  <si>
    <t>Khảo sát Sửa lồng TXL laser</t>
  </si>
  <si>
    <t>MEC2011017</t>
  </si>
  <si>
    <t xml:space="preserve">Khảo sát giá để bo mẫu </t>
  </si>
  <si>
    <t>MEC2011018</t>
  </si>
  <si>
    <t>Khảo sát xe nâng hạ xuống bo giá đỡ chữ L</t>
  </si>
  <si>
    <t>MEC2012001</t>
  </si>
  <si>
    <t>Cover of basket using for ENIG process- Block nhựa teflon</t>
  </si>
  <si>
    <t>Mr.Đồng</t>
  </si>
  <si>
    <t>VG146-20122001</t>
  </si>
  <si>
    <t>MEC2012003</t>
  </si>
  <si>
    <t>SUS 316 sheet 20mm*80mm*5.5mm miếng sắt</t>
  </si>
  <si>
    <t>VG146-20120004</t>
  </si>
  <si>
    <t>MEC2012004</t>
  </si>
  <si>
    <t>Dịch vụ phay cắt mẫu inox cho EMS</t>
  </si>
  <si>
    <t>MEC2012005</t>
  </si>
  <si>
    <t>Dịch vụ sửa xe đẩy Vrack cho nhà máy MKVC</t>
  </si>
  <si>
    <t>MEC2012006</t>
  </si>
  <si>
    <t>Jig dập bo mẫu sau mạ đồng</t>
  </si>
  <si>
    <t>VG146-21010005</t>
  </si>
  <si>
    <t>MEC2012007</t>
  </si>
  <si>
    <t>Khung che bụi cho line 5,6,7,8,11,12,17</t>
  </si>
  <si>
    <t>MEC2012008</t>
  </si>
  <si>
    <t>Mua bàn con lăn cho xe nâng hạ xuống bo giá đỡ chư L</t>
  </si>
  <si>
    <t xml:space="preserve">MEC2012009 </t>
  </si>
  <si>
    <t>Giá để BO chữ L loại cải tiến theo robot lên xuống bo các line Mạ Điện VCP</t>
  </si>
  <si>
    <t>MEC2012010</t>
  </si>
  <si>
    <t>Assembly Pin Body Ø3.1mm-Thân Pin lắp ghép Ø3.1mm</t>
  </si>
  <si>
    <t>VG146-20120011</t>
  </si>
  <si>
    <t>MEC2012011</t>
  </si>
  <si>
    <t xml:space="preserve">Assembly Pin Top Ø3.1mm-Đầu Pin lắp ghép Ø3.1mm  </t>
  </si>
  <si>
    <t>MEC2012012</t>
  </si>
  <si>
    <t>Bar thanh nhận giá phía dưới của giá chữ U 190mm</t>
  </si>
  <si>
    <t>VG146-20120009</t>
  </si>
  <si>
    <t>MEC2012013</t>
  </si>
  <si>
    <t>SUS304 sheet T1.5*550*620 mm tấm sus bo góc</t>
  </si>
  <si>
    <t>MEC2012016</t>
  </si>
  <si>
    <t>Băng tải cho line toàn cố hóa 3F 600mm #1</t>
  </si>
  <si>
    <t>MEC2012017</t>
  </si>
  <si>
    <t>Chi tiết bạc trượt cho EMS</t>
  </si>
  <si>
    <t>MEC2012018</t>
  </si>
  <si>
    <t>Cải tiến băng tải máy chuyền mài cát #2</t>
  </si>
  <si>
    <t>MEC2012019</t>
  </si>
  <si>
    <t>Service - Dịch vụ sửa chữa jig Toydenso</t>
  </si>
  <si>
    <t>MEC2012020</t>
  </si>
  <si>
    <t>Băng tải cho line toàn cố hóa 3F 600mm #2</t>
  </si>
  <si>
    <t>MEC2101001</t>
  </si>
  <si>
    <t>Camera DataLogic</t>
  </si>
  <si>
    <t>MEC2101004</t>
  </si>
  <si>
    <t>Đấu nối điện bàn thao tác cho EMS</t>
  </si>
  <si>
    <t>MEC2101006</t>
  </si>
  <si>
    <t xml:space="preserve">Chân hút bàn tool của máy Vrack type 3 </t>
  </si>
  <si>
    <t>MEC2101008</t>
  </si>
  <si>
    <t>Tấm đệm dưới bộ cắt băng dính, théo inox dày 0.5mm, rộng 3.9cm, dài 3cm</t>
  </si>
  <si>
    <t>MEC2101009</t>
  </si>
  <si>
    <t>Suction of blower chân hút  19067634 Tương đương MEC2009010</t>
  </si>
  <si>
    <t>VG146-21010002</t>
  </si>
  <si>
    <t>MEC2101010</t>
  </si>
  <si>
    <t>Set 5 robot hàn cho MKE</t>
  </si>
  <si>
    <t>MEC2101011</t>
  </si>
  <si>
    <t>Lập trình máy khắc Laser (Thay đổi model khắc trên mặt B Vivo
hàng Vivo) Hỗ trợ bộ phận PD2 Test hàng Vivo</t>
  </si>
  <si>
    <t>MEC2102036</t>
  </si>
  <si>
    <t>Bàn Thao tác cho EMS 29012021</t>
  </si>
  <si>
    <t>MEC2102037</t>
  </si>
  <si>
    <t>Bàn để khay Magazine 29012021</t>
  </si>
  <si>
    <t>MEC2102038</t>
  </si>
  <si>
    <t>Gia công gá lắp đầu đẩy chống rơi FE-210127-04</t>
  </si>
  <si>
    <t>MEC2102039</t>
  </si>
  <si>
    <t xml:space="preserve">Gia công giá lắp quạt thổi ion FE-210125-02 </t>
  </si>
  <si>
    <t>MEC2102040</t>
  </si>
  <si>
    <t>Dịch vụ tảo lại thân jig MĐ-210126-01</t>
  </si>
  <si>
    <t>MEC2102042</t>
  </si>
  <si>
    <t>Dịch vụ sửa trục con lăn Backup dây chuyền mài SUS FE-210127-01</t>
  </si>
  <si>
    <t>MEC2102043</t>
  </si>
  <si>
    <t>Gia công giá treo đối trọng xích tải FE-210127-07</t>
  </si>
  <si>
    <t>MEC2102044</t>
  </si>
  <si>
    <t>AM101660 Chân tool hút bo mạch</t>
  </si>
  <si>
    <t>MEC2102045</t>
  </si>
  <si>
    <t>Dịch vụ taro thân jig slg 3000pcs</t>
  </si>
  <si>
    <t>MEC2102046</t>
  </si>
  <si>
    <t>Chốt pin dẫn hướng máy tháo mũi khoan</t>
  </si>
  <si>
    <t>MEC2102047</t>
  </si>
  <si>
    <t>Bộ belt băng tải cho máy gấp bo</t>
  </si>
  <si>
    <t>MEC2102052</t>
  </si>
  <si>
    <t>Update tính năng đọc 2D code 9x9, set up các Camera</t>
  </si>
  <si>
    <t>MEC2103004</t>
  </si>
  <si>
    <t>Alumium bar thanh nhôm gắn chân hút robot 600*20*28 Lần 2</t>
  </si>
  <si>
    <t>MEC2103013</t>
  </si>
  <si>
    <t>LẬP TRÌNH MÁY KHẮC LASER và PHẦN MỀM 2D CODE</t>
  </si>
  <si>
    <t>Mr.Phi</t>
  </si>
  <si>
    <t>MEC2103014</t>
  </si>
  <si>
    <t>Trolley stopper chốt xe đẩy VG146-21030032</t>
  </si>
  <si>
    <t>VG146-21030032</t>
  </si>
  <si>
    <t>MEC2104001</t>
  </si>
  <si>
    <t>Ring vòng chặn phi 69, dày 1.2mm,SUS316</t>
  </si>
  <si>
    <t>Mr.Thành ngô, Mr.Tiến</t>
  </si>
  <si>
    <t>VG146-21030030</t>
  </si>
  <si>
    <t>MEC2104002</t>
  </si>
  <si>
    <t>Leff handle button lock dày 10mm, phi 65 SUS316, khóa nút vít tay trái</t>
  </si>
  <si>
    <t>MEC2104003</t>
  </si>
  <si>
    <t>Right handle button lock dày 10mm, phi 65 SUS316, khóa nút vít tay phải</t>
  </si>
  <si>
    <t>MEC2104006</t>
  </si>
  <si>
    <t>Gia công Jig</t>
  </si>
  <si>
    <t>MEC2104017</t>
  </si>
  <si>
    <t>Gia công Outer Ring</t>
  </si>
  <si>
    <t>VG146-21042002</t>
  </si>
  <si>
    <t>MEC2104019</t>
  </si>
  <si>
    <t>MEC2104020</t>
  </si>
  <si>
    <t>Suction cup group - bộ chân hút bán tool của máy Vrack tybpe 3</t>
  </si>
  <si>
    <t>MEC2105001</t>
  </si>
  <si>
    <t>Trục roller cho FE (Số lượng 16 set)</t>
  </si>
  <si>
    <t>MEC2105002</t>
  </si>
  <si>
    <t>Taro thanh đồng theo mẫu</t>
  </si>
  <si>
    <t>MEC2105003</t>
  </si>
  <si>
    <t>Làm mới thanh đồng VCP#3</t>
  </si>
  <si>
    <t>MEC2105010</t>
  </si>
  <si>
    <t>投入機(V型)
 Máy đưa bo V rack TYPE 3cho line DFR#3 Fact.2 3F</t>
  </si>
  <si>
    <t>MEC2105011</t>
  </si>
  <si>
    <t>整列機
 Bẳng tải căn bocho line DFR#3 Fact.2 3F</t>
  </si>
  <si>
    <t>MEC2105012</t>
  </si>
  <si>
    <t>ストッカー
 Hanger Stockcho line DFR#3 Fact.2 3F</t>
  </si>
  <si>
    <t>MEC2105013</t>
  </si>
  <si>
    <t>風冷反転機
 Máy làm mát bocho line DFR#3 Fact.2 3F</t>
  </si>
  <si>
    <t>MEC2105014</t>
  </si>
  <si>
    <t>受取機(V型・SUS)
 Máy nhận bo V rack TYPE 3 khung SUScho line DFR#3 Fact.2 3F</t>
  </si>
  <si>
    <t>MEC2105015</t>
  </si>
  <si>
    <t>投入機(V型・大サイズ)
 Máy đưa bo cho dây chuyền tự động chụp sáng 3F với size khổ lớn Có băng tải lật bo (new) - Nguyên liệu SUScho line Chụp sáng #4 Fact.2 3F</t>
  </si>
  <si>
    <t>MEC2105016</t>
  </si>
  <si>
    <t>ストッカー（大サイズ）
 Hanger Stock (Big size)cho line Chụp sáng #4 Fact.2 3F</t>
  </si>
  <si>
    <t>MEC2105017</t>
  </si>
  <si>
    <t>受取機(V型・大サイズ
 Máy nhận bo cho dây chuyền tự động chụp sáng 3F với size khổ lớn Có băng tải lật bo (new) - Nguyên liệu SUScho line Chụp sáng #4 Fact.2 3F</t>
  </si>
  <si>
    <t>MEC2105018</t>
  </si>
  <si>
    <t>投入機(V型・SUS)
 Máy đưa bo V rack TYPE 3 SUScho line DES #3 Fact.2 3F</t>
  </si>
  <si>
    <t>MEC2105019</t>
  </si>
  <si>
    <t>受取機(V型・合紙)
 Máy nhận bo V rack TYPE 4cho line DES #3 Fact.2 3F</t>
  </si>
  <si>
    <t>MEC2105024</t>
  </si>
  <si>
    <t>受取機(2FHDI内層DFR) #2
 Máy nhận bo V rack TYPE 3cho line MA3A (Fact.2 2F)</t>
  </si>
  <si>
    <t>MEC2105026</t>
  </si>
  <si>
    <t>受取機(2FHDI内層DES) #2
 Máy nhận bo V rack TYPE 4cho line MA3A (Fact.2 2F)</t>
  </si>
  <si>
    <t>MEC2105027</t>
  </si>
  <si>
    <t>ストッカー(2F外層露光後) #1
 Hanger stock sau chụp sáng lớp ngoài #1cho line MA3A
 Sau chụp sáng lớp ngoài (Fact.2 2F)</t>
  </si>
  <si>
    <t>MEC2105028</t>
  </si>
  <si>
    <t>ストッカー(2F外層露光後) #2
 Hanger stock sau chụp sáng lớp ngoài #2cho line MA3A
 Sau chụp sáng lớp ngoài (Fact.2 2F)</t>
  </si>
  <si>
    <t>MEC2105029</t>
  </si>
  <si>
    <t>ストッカー(2F外層露光後) #3
 Hanger stock sau chụp sáng lớp ngoài #3cho line MA3A
 Sau chụp sáng lớp ngoài (Fact.2 2F)</t>
  </si>
  <si>
    <t>MEC2105030</t>
  </si>
  <si>
    <t>ストッカー(2F外層露光後) #4
 Hanger stock sau chụp sáng lớp ngoài #4cho line MA3A
 Sau chụp sáng lớp ngoài (Fact.2 2F)</t>
  </si>
  <si>
    <t>MEC2105031</t>
  </si>
  <si>
    <t>AOI用マテハン(MA6) #1
 Máy đưa bo cho AOIcho line AOI MA3B</t>
  </si>
  <si>
    <t>MEC2105032</t>
  </si>
  <si>
    <t>AOI用マテハン(MA6) #2
 Máy đưa bo cho AOIcho line AOI MA3B</t>
  </si>
  <si>
    <t>MEC2105033</t>
  </si>
  <si>
    <t>投入機(V型・整列)
 Máy đưa bo V rack+ căn bocho line X ray - GC ngoại hình
 #2? Fact.3?</t>
  </si>
  <si>
    <t>MEC2105034</t>
  </si>
  <si>
    <t>冷却機
 Máy làm mát bocho line X ray - GC ngoại hình
 #2? Fact.3?</t>
  </si>
  <si>
    <t>MEC2105035</t>
  </si>
  <si>
    <t>受取機(V型)
 Máy nhận bo V rack TYPE 3cho line X ray - GC ngoại hình
 #2? Fact.3?</t>
  </si>
  <si>
    <t>MEC2105036</t>
  </si>
  <si>
    <t>投入機(V型)
 Máy đưa bo V rack TYPE 3cho line Rủa sau X ray
 Kiểm tra lỗ GC Fact.3?</t>
  </si>
  <si>
    <t>MEC2105037</t>
  </si>
  <si>
    <t>受取機(V型)
 Máy nhận bo V rack TYPE 3cho line Rủa sau X ray
 Kiểm tra lỗ GC Fact.3?</t>
  </si>
  <si>
    <t>MEC2105038</t>
  </si>
  <si>
    <t>LDロボット
 Máy đưa bo VCP (Robot Kawasaki 20Kg)cho line VCP Fact.2 3F</t>
  </si>
  <si>
    <t>MEC2105039</t>
  </si>
  <si>
    <t>受取機(L型)
 Máy nhận bo L rackcho line VCP Fact.2 3F</t>
  </si>
  <si>
    <t>MEC2105040</t>
  </si>
  <si>
    <t>FlashEtch 投入機(V型)
 Máy đưa bo V rack TYPE 3cho line MA2 ?</t>
  </si>
  <si>
    <t>MEC2105041</t>
  </si>
  <si>
    <t>FlashEtch 受取機(V型)
 Máy nhận bo V rack TYPE 3cho line MA2 ?</t>
  </si>
  <si>
    <t>MEC2105043</t>
  </si>
  <si>
    <t>酸洗#2 受取機(V型)
 Máy nhận bo V rack TYPE 3cho line MA2 ?</t>
  </si>
  <si>
    <t>MEC2105044</t>
  </si>
  <si>
    <t>デスミア#3 受取機(V型)
 Máy nhận bo V rack TYPE 3cho line MA2 ?</t>
  </si>
  <si>
    <t>MEC2105045</t>
  </si>
  <si>
    <t>穴埋研磨 投入機
 Máy đưa bo cho line MA4 ?</t>
  </si>
  <si>
    <t>MEC2105046</t>
  </si>
  <si>
    <t>穴埋研磨 受取機(V型)
 Máy nhận bo V rack TYPE 3cho line MA4 ?</t>
  </si>
  <si>
    <t>MEC2105047</t>
  </si>
  <si>
    <t>前処理 投入機(V型・合紙）#1
 Máy đưa bo Line tiền xử lý V rack TYPE4 #1cho line MA4 ?</t>
  </si>
  <si>
    <t>MEC2105048</t>
  </si>
  <si>
    <t>前処理 投入機(V型・合紙）#2
 Máy đưa bo Line tiền xử lý V rack TYPE4 #2cho line MA4 ?</t>
  </si>
  <si>
    <t>MEC2105049</t>
  </si>
  <si>
    <t>前処理GB（印刷側）受取機(L型)
 Máy nhận bo line tiền xử lý GB phía in _ L rackcho line MA4 ?</t>
  </si>
  <si>
    <t>MEC2105050</t>
  </si>
  <si>
    <t>前処理GB（静電側）受取機(V型)
 Máy nhận bo line tiền xử lý GB phía tĩnh điện_ V rackcho line MA4 ?</t>
  </si>
  <si>
    <t>MEC2105051</t>
  </si>
  <si>
    <t>自動印刷ライン 投入機(L型)
 Máy đưa bo Line tự động in L rackcho line MA4 ?</t>
  </si>
  <si>
    <t>MEC2105052</t>
  </si>
  <si>
    <t>現像・ポストキュア 受取機(L型)
 Máy nhận bo Line Poscure L rackcho line MA4 ?</t>
  </si>
  <si>
    <t>MEC2105053</t>
  </si>
  <si>
    <t>投入機(多列)
 Máy đưa bo Line mã thiếc #3cho line Mạ thiếc #3 Fact.2</t>
  </si>
  <si>
    <t>MEC2105054</t>
  </si>
  <si>
    <t>受取機(多列)
 Máy nhận bo Line mạ thiếc #3cho line Mạ thiếc #3 Fact.2</t>
  </si>
  <si>
    <t>MEC2105055</t>
  </si>
  <si>
    <t>投入機(多列)
 Máy đưa bo Line rưa nước cuối cùngcho line Rửa nước cuối cùng Fact.2</t>
  </si>
  <si>
    <t>MEC2105056</t>
  </si>
  <si>
    <t>受取機(多列)
 Máy nhận bo Line rưa nước cuối cùngcho line Rửa nước cuối cùng Fact.2</t>
  </si>
  <si>
    <t>MEC2105061</t>
  </si>
  <si>
    <t>Gia công Jig to, Jig nhỏ</t>
  </si>
  <si>
    <t>MEC2105068</t>
  </si>
  <si>
    <t>Dịch vụ cắt tấm inox hình chữ L thành mặt phẳng (giữ lại phần có lỗ, có thể cách góc 2mm)(CUT-210408-01)</t>
  </si>
  <si>
    <t>MEC2105070</t>
  </si>
  <si>
    <t>Update phần mềm 2D code MKTC</t>
  </si>
  <si>
    <t>MEC2105071</t>
  </si>
  <si>
    <t>Gia công đồ gá SUS304</t>
  </si>
  <si>
    <t>MEC2102028</t>
  </si>
  <si>
    <t>Máy đưa bo (Loading) BOX, có IC con lăn từ MEC2102028</t>
  </si>
  <si>
    <t>MEC2102030</t>
  </si>
  <si>
    <t>Máy nâng bo tạm thời Hanger stock MEC2102030</t>
  </si>
  <si>
    <t>MEC2103005</t>
  </si>
  <si>
    <t>Dịch vụ cải tiến gá đỡ tay gắp đầu vào</t>
  </si>
  <si>
    <t>MEC2105074</t>
  </si>
  <si>
    <t>Service/ Dịch vụ sửa bánh lăn khoang hiện ảnh 2, Des, NM3</t>
  </si>
  <si>
    <t>MEC2105075</t>
  </si>
  <si>
    <t>Jig gá đỡ giá để bo</t>
  </si>
  <si>
    <t>MEC2105076</t>
  </si>
  <si>
    <t>Jig gá nhựa POM</t>
  </si>
  <si>
    <t>MEC2105042</t>
  </si>
  <si>
    <t>酸洗#2 投入機(V型)
 Máy đưa bo V rack TYPE 3cho line MA2 ?</t>
  </si>
  <si>
    <t>MEC2105077</t>
  </si>
  <si>
    <t>Jig ren inox của trục con lăn dẫn hướng</t>
  </si>
  <si>
    <t>MEC2106001</t>
  </si>
  <si>
    <t>Buồng lấy bệnh phẩm</t>
  </si>
  <si>
    <t>MEC2106007</t>
  </si>
  <si>
    <t>Máng đựng sơn</t>
  </si>
  <si>
    <t>MEC2106015</t>
  </si>
  <si>
    <t>Chemical Tank SUS304-Giá để hóa chất 2000x960x1050mm sus 304</t>
  </si>
  <si>
    <t>MEC2106016</t>
  </si>
  <si>
    <t>Hàn càng xe nâng cho cắt vật liệu</t>
  </si>
  <si>
    <t>MEC2102034</t>
  </si>
  <si>
    <t>Băng tải MEC2102034</t>
  </si>
  <si>
    <t>MEC2106020</t>
  </si>
  <si>
    <t xml:space="preserve">Vỏ màn hình cho công ty MQ ICT Solutions
</t>
  </si>
  <si>
    <t>MEC2106021</t>
  </si>
  <si>
    <t>Lắp đặt máng nước cho hệ thống bánh răng xoắn của khoang sấy</t>
  </si>
  <si>
    <t>MEC2107002</t>
  </si>
  <si>
    <t>Set gá bằng nhôm cho MKVC</t>
  </si>
  <si>
    <t>MEC2107003</t>
  </si>
  <si>
    <t>Bàn thao tác máy khoan NC-210618-01</t>
  </si>
  <si>
    <t>MEC2107004</t>
  </si>
  <si>
    <t>Xe đẩy đặt, vận chuyển bo mạch</t>
  </si>
  <si>
    <t>MEC2107005</t>
  </si>
  <si>
    <t>DV Cải tiến cụm nâng xe máy AOI Ver.01 Fact.3 1F</t>
  </si>
  <si>
    <t>MEC2107045</t>
  </si>
  <si>
    <t>Bar SUS316/t 4mm thanh cài lồng to của dây chuyền tiền xử lý lazer2</t>
  </si>
  <si>
    <t>VG146-21060002 - done</t>
  </si>
  <si>
    <t>MEC2107046</t>
  </si>
  <si>
    <t>Jig gá trục bơm bổ sung hóa chất</t>
  </si>
  <si>
    <t>MEC2107047</t>
  </si>
  <si>
    <t>Giá để khuôn E-Test</t>
  </si>
  <si>
    <t>MEC2107050</t>
  </si>
  <si>
    <t>Giá dùng cho lò sấy</t>
  </si>
  <si>
    <t>VG146-21070015 - done</t>
  </si>
  <si>
    <t>MEC2107051</t>
  </si>
  <si>
    <t>Con lăn tì băng tải</t>
  </si>
  <si>
    <t>MEC2108001</t>
  </si>
  <si>
    <t>Jig gá trợ cứng 55*55*6.04mm, S45C, 2106017-JIG-003</t>
  </si>
  <si>
    <t>VG146-21080002 - done</t>
  </si>
  <si>
    <t>MEC2108003</t>
  </si>
  <si>
    <t>Service dịch vụ taro lại thân jig 44015104</t>
  </si>
  <si>
    <t>VG146-210701C - done/ VG146-211001C - done/ VG146-211007C / VG146-211102C</t>
  </si>
  <si>
    <t>MEC2108004</t>
  </si>
  <si>
    <t>Dịch vụ hàn Jig vào xe đẩy bo ( TM-210426-01/20566)</t>
  </si>
  <si>
    <t>VG146-210704C - done</t>
  </si>
  <si>
    <t>MEC2108005</t>
  </si>
  <si>
    <t>Quả lô 1</t>
  </si>
  <si>
    <t>SU00008808 - done</t>
  </si>
  <si>
    <t>MEC2108006</t>
  </si>
  <si>
    <t>Quả lô 2</t>
  </si>
  <si>
    <t>VG146-2111 - done</t>
  </si>
  <si>
    <t>MEC2108009</t>
  </si>
  <si>
    <t>Hệ thống camera kiểm tra tem nhãn - QR code EMS</t>
  </si>
  <si>
    <t>Hủy k đặt</t>
  </si>
  <si>
    <t>MEC2109002</t>
  </si>
  <si>
    <t>Service Dịch vụ sửa chữa , cải tiến JIG  test độ bền sợi đồng trên bo mạch FPC</t>
  </si>
  <si>
    <t>VG146-210903C -done</t>
  </si>
  <si>
    <t>MEC2109005</t>
  </si>
  <si>
    <t>Giá đỡ máy đánh giày</t>
  </si>
  <si>
    <t>MEC2109008</t>
  </si>
  <si>
    <t>Gia công trục sửa con lăn băng tải</t>
  </si>
  <si>
    <t>VG146-211002C - done</t>
  </si>
  <si>
    <t>MEC2109015</t>
  </si>
  <si>
    <t>Linh kiện thay thế Line rửa nước sau cắt viền: Cụm thổi khí 2005023-TOOL-AS06</t>
  </si>
  <si>
    <t>VG146-21090020 - done</t>
  </si>
  <si>
    <t>MEC2109016</t>
  </si>
  <si>
    <t>Linh kiện thay thế Line rửa nước sau cắt viền: Xy lanh rũ bo 2005023-TOOL-AS01</t>
  </si>
  <si>
    <t>VG146-21090020 - done/ VG146-21100016</t>
  </si>
  <si>
    <t>MEC2109017</t>
  </si>
  <si>
    <t>Linh kiện thay thế Line rửa nước sau cắt viền: Lò xo UY12-40</t>
  </si>
  <si>
    <t>MEC1807002</t>
  </si>
  <si>
    <t>Dự án thiết kế hệ thống báo cháy thương hiệu meiko (Fire alarm system brand meiko)</t>
  </si>
  <si>
    <t>MEC2110049</t>
  </si>
  <si>
    <t>Then chốt cài cửa EMS</t>
  </si>
  <si>
    <t>VG146-21110508</t>
  </si>
  <si>
    <t>MUA THƯƠNG MẠI</t>
  </si>
  <si>
    <t>MEC1911013</t>
  </si>
  <si>
    <t>Loader machine for preprocessing stage #3 (type with insulation board)/Máy đưa bo cho tiền xử lý#3 (Loại có tấm cách bo) (LHS-LD-1Vrack-CAS-IC INTERLEAVING#3: Lamination Pretreatment #3 - 1Vrack-TYPE 4-Fact.2-1F-RB)</t>
  </si>
  <si>
    <t>Thành. LĐT</t>
  </si>
  <si>
    <t>VG146-191001E</t>
  </si>
  <si>
    <t>MEC1911014</t>
  </si>
  <si>
    <t>Unloader machine for edge cutting # 4/Máy nhận bo cho cắt viền#4 (RHS-ULD-1Vrack-CAS: Water rinsing after edge cutting by blade #4 - 1Vrack-TYPE 3-Fact.2-1F-RB)</t>
  </si>
  <si>
    <t>Mạnh.TV</t>
  </si>
  <si>
    <t>MEC1911015</t>
  </si>
  <si>
    <t>Unloader machine for washing water after cutting edge # 3/Máy nhận bo cho rửa nước sau cắt viền #3 (LHS-ULD-1Vrack-CAS: Water rinsing after edge cutting by rounter #3 - 1Vrack-TYPE 3-Fact.2-1F-RB)</t>
  </si>
  <si>
    <t>MEC1911005</t>
  </si>
  <si>
    <t>Unloader machine for washing water after NC drilling # 2/Máy nhận bo cho rửa nước sau khoan #2 (RHS-ULD-1Vrack-CAS:  Water rinsing after NC drill #2 - 1Vrack-TYPE 3-Fact.2-1F-RB)</t>
  </si>
  <si>
    <t>MEC1911017</t>
  </si>
  <si>
    <t>Unloader machine for water rinsing after material cutting/Máy nhận bo cho rửa sấy cắt vật liệu (LHS-ULD-1Vrack-CAS:   CCL water rinsing #2 - 1Vrack-TYPE 3-Fact.3-3F-RB)</t>
  </si>
  <si>
    <t>MEC1910008</t>
  </si>
  <si>
    <t>Unloader machine after water rinsing_LHS-ULD-1Lrack-CAS- Water rinsing after D-PTH #1 - 1Lrack-Fact.2-1F-LB</t>
  </si>
  <si>
    <t>Đỉnh.NH</t>
  </si>
  <si>
    <t>MEC1911018</t>
  </si>
  <si>
    <t>Loader machine forwater rinsing after material cutting/Máy đưa bo cho rửa sấy cắt vật liệu (LHS-LD-1Vrack-CAS:  CCL water rinsing #2 - 1Vrack-TYPE 3-Fact.3-3F-RB)</t>
  </si>
  <si>
    <t>MEC1910009</t>
  </si>
  <si>
    <r>
      <rPr>
        <sz val="8"/>
        <color rgb="FF000000"/>
        <rFont val="Times New Roman"/>
      </rPr>
      <t xml:space="preserve">Unloader machine after water rinsing_RHS-ULD-1Lrack-CAS_Water rinsing after </t>
    </r>
    <r>
      <rPr>
        <sz val="8"/>
        <color rgb="FFFF0000"/>
        <rFont val="Times New Roman"/>
      </rPr>
      <t xml:space="preserve">D-PTH #2 </t>
    </r>
    <r>
      <rPr>
        <sz val="8"/>
        <color rgb="FF000000"/>
        <rFont val="Times New Roman"/>
      </rPr>
      <t>- 1Lrack-Fact.2-1F-LB</t>
    </r>
  </si>
  <si>
    <t>MEC1911027</t>
  </si>
  <si>
    <t>Loader machine for electrostatic spraying (Vrack)/Máy đưa bo cho phun sơn tĩnh điện (Vrack) (LHS-LD-1Vrack-CLN: SR Spray coating line #1 - 1Vrack-Fact.2-3F-RB)</t>
  </si>
  <si>
    <t>MEC1911028</t>
  </si>
  <si>
    <t>Unloader machine spray painting post cure line/Máy nhận bo cho toàn cố hóa (LHS-ULD-1Vrack-CAS: SR Post cure line #1 - 1Vrack-TYPE 3-Fact.2-3F-RB)</t>
  </si>
  <si>
    <t>MEC1911030</t>
  </si>
  <si>
    <t>Unloader machine for gold-plating pretreatment (include insulation cushion)/Máy nhận bo cho tiền xử lý mạ vàng (Loại có tấm cách bo) (RHS-ULD-1Vrack-CAS-IC INTERLEAVING: RHS-ULD-1Vrack-CAS-IC INTERLEAVING)</t>
  </si>
  <si>
    <t>MEC2002003</t>
  </si>
  <si>
    <t>Máy LD/ULD máy khoan Lazer Mitsubishi (Dự kiến 20 máy) - Đặt trước 1 cặp ULD, LDMEC2009002            Số lượng : 1SET</t>
  </si>
  <si>
    <t>VG146-200302E</t>
  </si>
  <si>
    <t>MEC2009003</t>
  </si>
  <si>
    <t>Carrier device (Load/Unload) for CO2 laser processing system Serial: MEC2009003                    Số lượng : 1SET</t>
  </si>
  <si>
    <t>MEC2009005</t>
  </si>
  <si>
    <t>Carrier device (Load/Unload) for CO2 laser processing system Serial: MEC2009005                    Số lượng : 1SET</t>
  </si>
  <si>
    <t>MEC2009008</t>
  </si>
  <si>
    <t>Carrier device (Load/Unload) for CO2 laser processing system Serial: MEC2009008                    Số lượng : 1SET</t>
  </si>
  <si>
    <t>MEC2003003</t>
  </si>
  <si>
    <t>Máy đo kiểm gắn kính hiển vi (Keyence) cho MKVC Thạch Thất  (Bàn XYZ)</t>
  </si>
  <si>
    <t>Mr. Lê Đỗ Tất Thành</t>
  </si>
  <si>
    <t>MEC2005018</t>
  </si>
  <si>
    <t>Loader Máy đưa bo cho dây chuyền rửa nguyên vật liệu (Vrack type 3)</t>
  </si>
  <si>
    <t>N.K. Tuyền</t>
  </si>
  <si>
    <t>VG146-200601E</t>
  </si>
  <si>
    <t>MEC2005020</t>
  </si>
  <si>
    <t>Loader Máy đưa bo cho dây chuyền DFR 2F (Vrack type 3)</t>
  </si>
  <si>
    <t>L.V.Trường</t>
  </si>
  <si>
    <t>VG146-200602E</t>
  </si>
  <si>
    <t>MEC2103006</t>
  </si>
  <si>
    <t>Máy đưa bo Line DFR FPC</t>
  </si>
  <si>
    <t>VG146-211001E</t>
  </si>
  <si>
    <t>phát sinh thêm nhiều chi phí -&gt; k khả quan-&gt; hủy</t>
  </si>
  <si>
    <t>MEC2110054</t>
  </si>
  <si>
    <t>Service dịch vụ vệ sinh tủ điện , ram điều hòa ( FE-211011-25 )</t>
  </si>
  <si>
    <t>VG146-211003C-FE - done</t>
  </si>
  <si>
    <t>MEC2110056</t>
  </si>
  <si>
    <t>Service dịch vụ thay sensor càng cua MK-K45 trên thanh tool ( FE-211015-33)</t>
  </si>
  <si>
    <t>VG146-211005C FE</t>
  </si>
  <si>
    <t>MEC2110053</t>
  </si>
  <si>
    <t>Sửa chữa mâm ép cho máy éP nhanh chân không MEISEI FPC-FMA3</t>
  </si>
  <si>
    <t>VG146-211008C - done</t>
  </si>
  <si>
    <t>MEC2109003</t>
  </si>
  <si>
    <t>Sửa chữa bàn cân jig Filled #5</t>
  </si>
  <si>
    <t>MEC2109004 -done</t>
  </si>
  <si>
    <t>MEC2205045</t>
  </si>
  <si>
    <t>20220518-001546-F800</t>
  </si>
  <si>
    <t>MEC2204019</t>
  </si>
  <si>
    <t>Máy đưa bo Line SR roll coat Fact. 3 3F</t>
  </si>
  <si>
    <t>VG146-220701E</t>
  </si>
  <si>
    <t>MEC2206001</t>
  </si>
  <si>
    <t>MF7M-AC102</t>
  </si>
  <si>
    <t>20220531-002565-F800</t>
  </si>
  <si>
    <t>MEC2206002</t>
  </si>
  <si>
    <t>MF7M-AC103</t>
  </si>
  <si>
    <t>20220531-002565-F801</t>
  </si>
  <si>
    <t>MEC2206003</t>
  </si>
  <si>
    <t>MF7M-AC104</t>
  </si>
  <si>
    <t>20220531-002565-F802</t>
  </si>
  <si>
    <t>MEC2206004</t>
  </si>
  <si>
    <t>MF7M-AC105</t>
  </si>
  <si>
    <t>20220531-002565-F803</t>
  </si>
  <si>
    <t>MEC2201004</t>
  </si>
  <si>
    <t>Sửa chữa khắc phục sự cố bộ phun mực của AOI MATEHAN Fact.3 1F</t>
  </si>
  <si>
    <t>Mr. Lâm</t>
  </si>
  <si>
    <t>VG146-220403C</t>
  </si>
  <si>
    <t>MEC2201005</t>
  </si>
  <si>
    <t>Sửa chữa robot đưa bo đầu vào line TXL #1-Fact3 -F117.01.2022</t>
  </si>
  <si>
    <t>Mr. Thanh (000076)</t>
  </si>
  <si>
    <t>VG146-220301C-FE</t>
  </si>
  <si>
    <t>MEC2201006</t>
  </si>
  <si>
    <t>Sửa chữa robot đưa bo đầu vào line TXL #1-Fact3 -F1 ngày 22.01.2022</t>
  </si>
  <si>
    <t>MEC2204029</t>
  </si>
  <si>
    <t>DV sửa chữa máy MEC1810007-VO3-01 . Phun sơn tĩnh điện Fac2.3F,  hết hạn bảo hành</t>
  </si>
  <si>
    <t>Mr.Trung LR 000151</t>
  </si>
  <si>
    <t>VG146-220603C-FE</t>
  </si>
  <si>
    <t>MEC2205053</t>
  </si>
  <si>
    <t>Dịch vụ sửa chữa Robot lên bo VCP#3</t>
  </si>
  <si>
    <t>VG146-220606C-FE</t>
  </si>
  <si>
    <t>MEC2206046</t>
  </si>
  <si>
    <t>Dịch vụ sửa chữa Robot AGV</t>
  </si>
  <si>
    <t>VG146-220504C</t>
  </si>
  <si>
    <t>MEC2208009</t>
  </si>
  <si>
    <t>Xe đẩy quản lý PCBA</t>
  </si>
  <si>
    <t>CANCEL</t>
  </si>
  <si>
    <t>MEC2207008</t>
  </si>
  <si>
    <t>Dịch vụ cải tiến phần mềm đọc mã hàng X-out trên máy 2D code</t>
  </si>
  <si>
    <t>MEC2109007</t>
  </si>
  <si>
    <t>Dịch vụ sửa chữa đầu kẹp các lò bán cố hóa</t>
  </si>
  <si>
    <t>VG146-211105C</t>
  </si>
  <si>
    <t>MEC2210007</t>
  </si>
  <si>
    <t>Trục dẫn hướng cho ổ bi LM-30THK</t>
  </si>
  <si>
    <t>MEC2110052A</t>
  </si>
  <si>
    <t>MEC1907008</t>
  </si>
  <si>
    <t>Fukushima Outline Press Machine_MKAC</t>
  </si>
  <si>
    <t>20191009-001136-F710</t>
  </si>
  <si>
    <t>MEC1911012</t>
  </si>
  <si>
    <t>Loader machine for pretreatment line # 2 (include insulation cushion)/Máy đưa bo cho tiền xử lý #2 (Loại có tấm cách bo) (LHS-LD-1Vrack-CAS-IC INTERLEAVING#2: Lamination Pretreatment #2 - 1Vrack-TYPE 2--&gt;4 !?-Fact.2-1F-RB)</t>
  </si>
  <si>
    <t>Trường LV</t>
  </si>
  <si>
    <t>MEC1911016</t>
  </si>
  <si>
    <t>Loader machine for washing water after cutting edge # 3/Máy đưa bo cho rửa nước sau cắt viền #3 (LHS-LD-1Vrack-CAS: Water rinsing after edge cutting by rounter #3 - 1Vrack-Fact.2-1F-RB)</t>
  </si>
  <si>
    <t>MEC1911019</t>
  </si>
  <si>
    <t>Loader machine for (FCP) Filled copper plating # 1-2F 1Vrack Cart/Máy đưa bo vào dây chuyền (FCP) Filled copper plating #1-2F xe đẩy 1Vrack (LHS-LD-1Vrack-CAS:  (FCP) Filled copper plating #1 - 1Vrack-RB-Fact.2-2F-LB)</t>
  </si>
  <si>
    <t>Thành.NX</t>
  </si>
  <si>
    <t>MEC1911020</t>
  </si>
  <si>
    <t>Loader machine for (FCP) Filled copper plating # 2-2F 1Vrack cart/Máy đưa bo vào dây chuyền (FCP) Filled copper plating #2-2F xe đẩy 1Vrack (RHS-LD-1Vrack-CAS:  (FCP) Filled copper plating #2 - 1Vrack-RB-Fact.2-2F-LB)</t>
  </si>
  <si>
    <t>MEC1911010</t>
  </si>
  <si>
    <t>MKAC_NC Cart</t>
  </si>
  <si>
    <t>H.V.Châu</t>
  </si>
  <si>
    <t>MEC1911021</t>
  </si>
  <si>
    <t>Loader machine for (FCP) Filled copper plating # 3-2F 1Vrack cart/Máy đưa bo vào dây chuyền (FCP) Filled copper plating #3-2F xe đẩy 1Vrack (LHS-LD-1Vrack-CAS:  (FCP) Filled copper plating #3 - 1Vrack-RB-Fact.2-2F-LB)</t>
  </si>
  <si>
    <t>MEC1911022</t>
  </si>
  <si>
    <t>Loader machine for (VCP) Vertical copper plating #2-3F 1Lrack cart/Máy đưa bo vào dây chuyền (VCP) Vertical copper plating #2-3F xe đẩy 1Lrack (RHS-LD-1Lrack-CAS:  (VCP) Vertical copper plating #2 - 1Lrack-RB-Fact.2-3F-RB)</t>
  </si>
  <si>
    <t>Hải.HM</t>
  </si>
  <si>
    <t>MEC1911023</t>
  </si>
  <si>
    <t>Loader machine for (VCP) Vertical copper plating #3-3F 1Lrack cart/Máy đưa bo vào dây chuyền (VCP) Vertical copper plating #3-3F xe đẩy 1Lrack (LHS-LD-1Lrack-CAS: (VCP) Vertical copper plating #3 - 1Lrack-RB-Fact.2-3F-RB)</t>
  </si>
  <si>
    <t>MEC2303002</t>
  </si>
  <si>
    <t>Gá dẫn hướng bàn Máy tháo pin</t>
  </si>
  <si>
    <t>MEC2305028</t>
  </si>
  <si>
    <t>Dịch vụ cài đặt thiết bị khớp nối cho máy 2D barcode ở FQC 2F</t>
  </si>
  <si>
    <t>MEC2212015</t>
  </si>
  <si>
    <t>VG146-230202C-FE</t>
  </si>
  <si>
    <t>MEC2304015</t>
  </si>
  <si>
    <t>Services Hạ tầng nhà máy MKVC (tháng 4-5-6)</t>
  </si>
  <si>
    <t>MEC2304016</t>
  </si>
  <si>
    <t>Services Hạ tầng nhà máy MKTC (tháng 4-5-6)</t>
  </si>
  <si>
    <t>MEC2307014</t>
  </si>
  <si>
    <t>Assembly Pin Body Ø3.1mm-Thân Pin lắp 
ghép Ø3.1mm</t>
  </si>
  <si>
    <t>MEC2307015</t>
  </si>
  <si>
    <t>Assembly Pin Top Ø3.1mm-Đầu Pin lắp 
ghép Ø3.1mm</t>
  </si>
  <si>
    <t>MEC2211001</t>
  </si>
  <si>
    <t>Giá chống dị vật</t>
  </si>
  <si>
    <t>MEC2211014</t>
  </si>
  <si>
    <t>Giá chống dị vật MA5</t>
  </si>
  <si>
    <t>MEC2404007</t>
  </si>
  <si>
    <t>Dịch vụ cải tiến cụm căn bo máy VCP-Filled Fact.3</t>
  </si>
  <si>
    <t>Hủy cancell/Trùng dự án MEC2403104</t>
  </si>
  <si>
    <t>MEC2312003</t>
  </si>
  <si>
    <t>Dịch vụ cải tiến lắp thêm cảm biến đo độ dày các máy đưa bo ở SR (FE-231204-10)</t>
  </si>
  <si>
    <t>Cancel</t>
  </si>
  <si>
    <t>MEC2404011</t>
  </si>
  <si>
    <t>Mua băng tải cho hệ thống máy nghiền bo</t>
  </si>
  <si>
    <t>Phía nhà máy đã đặt NCC khác</t>
  </si>
  <si>
    <t>MEC2403107</t>
  </si>
  <si>
    <t>Bàn kiểm tra ngoại quan OQC-PCB</t>
  </si>
  <si>
    <t>MEC2402008</t>
  </si>
  <si>
    <t>Máy cải tiến đóng khâu gói KH Nitori Việt Nam (KCN Quang Minh)</t>
  </si>
  <si>
    <t>A. Tuấn, A. Thành, A. Lâm</t>
  </si>
  <si>
    <t>MEC2403111</t>
  </si>
  <si>
    <t>Xe đẩy bo V-RACK size L (cải tiến bánh xe)</t>
  </si>
  <si>
    <t>MEC2403112</t>
  </si>
  <si>
    <t>Dự án Máy đo kiểm tra cho Idaka (công ty thương mại)</t>
  </si>
  <si>
    <t>MEC2404012</t>
  </si>
  <si>
    <t>Dự án làm máy Pick and Place Ecoflac Mix Machine cho khách hàng B.Braun</t>
  </si>
  <si>
    <t>AUTO A. Trường, A. Quyết</t>
  </si>
  <si>
    <t>MEC2302005</t>
  </si>
  <si>
    <t>Dịch vụ bảo dưỡng định kỳ robot cho máy Matehan MKTC</t>
  </si>
  <si>
    <t>VG146-2303202C</t>
  </si>
  <si>
    <t>MEC2405001</t>
  </si>
  <si>
    <t>Dịch vụ cải tiến chuyển vị trí In mực máy AOI Matehan</t>
  </si>
  <si>
    <t>VG146-2405201C</t>
  </si>
  <si>
    <t>MEC2205055</t>
  </si>
  <si>
    <t>Dịch vụ sửa chữa Robot đưa bo line VCP#7 Fact.2 1F</t>
  </si>
  <si>
    <t>MEC2207015</t>
  </si>
  <si>
    <t>Dịch vụ lắp chân cố định cụm băng tải máy đưa bo VCP-FCP Fact.2</t>
  </si>
  <si>
    <t>VG146-220901C-FE</t>
  </si>
  <si>
    <t>MEC2312002</t>
  </si>
  <si>
    <t>Dịch vụ sửa chữa Robot UR MKTC</t>
  </si>
  <si>
    <t>240117/MKAC-MKTC</t>
  </si>
  <si>
    <t>MEC2201009</t>
  </si>
  <si>
    <t>Sửa chữa máy AOI matehan MKTC: Sửa robot RS020N - AOI Matehan MKTC</t>
  </si>
  <si>
    <t>MKTC-MKAC-220530</t>
  </si>
  <si>
    <t>MEC2202003</t>
  </si>
  <si>
    <t>Dịch vụ cải tiến băng tải thường Line MSAP và DES Fact.3 2F(dùng PLC điều khiển riêng )</t>
  </si>
  <si>
    <t>VG146-220203C-FE</t>
  </si>
  <si>
    <t>MEC2206029</t>
  </si>
  <si>
    <t>Dịch vụ sửa chữa máy MEC2005023-Thay thế hệ thống dây trục Z line  (FE-220510-05)</t>
  </si>
  <si>
    <t>VG146-220502C-FE</t>
  </si>
  <si>
    <t>MEC2205052</t>
  </si>
  <si>
    <t xml:space="preserve">Dịch vụ sửa mặt bích chụp lõi lọc trong bầu lọc khoang ăn mòn line DES </t>
  </si>
  <si>
    <t>VG146-220503C</t>
  </si>
  <si>
    <t>MEC2009008A</t>
  </si>
  <si>
    <t>Service dịch vụ sửa chữa máy Load-Unload laze59 (6 giờ) (FE-220601-32)</t>
  </si>
  <si>
    <t>VG146-220602C-FE</t>
  </si>
  <si>
    <t>MEC2206030</t>
  </si>
  <si>
    <t>Service dịch vụ máy MEC1810007-VO3-01 (fe-220603-01/23589)</t>
  </si>
  <si>
    <t>MEC2205062</t>
  </si>
  <si>
    <t>Lắp đặt hệ thống cảnh báo quá nhiệt và mở cửa tủ lạnh</t>
  </si>
  <si>
    <t>VG146-220605C</t>
  </si>
  <si>
    <t>MEC2208019</t>
  </si>
  <si>
    <t>Dịch vụ bảo dưỡng robot ABB máy AOI Matehan Fact. 3 1F</t>
  </si>
  <si>
    <t>VG146-220803C-FE</t>
  </si>
  <si>
    <t>MEC2203005</t>
  </si>
  <si>
    <t>Sửa chữa máy V Rack TYPE 4 line TXL Ép lớp #2 Fact.2 1F</t>
  </si>
  <si>
    <t>Auto( máy hết bảo hành)</t>
  </si>
  <si>
    <t>MEC2207006</t>
  </si>
  <si>
    <t>Dịch vụ sửa chữa máy làm mát bo line DFR Fact.3 1F (MEC2007018 &amp; MEC2007019)</t>
  </si>
  <si>
    <t>VG146-220805C-FE</t>
  </si>
  <si>
    <t>MEC2207006A</t>
  </si>
  <si>
    <t>Dịch vụ sửa chữa máy làm mát bo line DFR 3F</t>
  </si>
  <si>
    <t>MEC2206033</t>
  </si>
  <si>
    <t>Dịch vụ sửa chữa máy đưa bo cho Line mài In sơn lấp lỗ #1</t>
  </si>
  <si>
    <t>VG146-220806C-FE</t>
  </si>
  <si>
    <t>MEC2207013</t>
  </si>
  <si>
    <t>Dịch vụ sửa chữa bảo dưỡng máy Load AOI Fact2.1F</t>
  </si>
  <si>
    <t>VG146-220905C-FE</t>
  </si>
  <si>
    <t>MEC2208010</t>
  </si>
  <si>
    <t>Dịch vụ lắp cảm biến chồng bo 4 Line tiền xử lý #1, #2 tầng 1 Fact.3</t>
  </si>
  <si>
    <t>VG146-220906C-FE</t>
  </si>
  <si>
    <t>MEC2209006</t>
  </si>
  <si>
    <t>Dịch vụ sửa chữa Tool Robot Kawasaki line VCP-FCP Fact.2</t>
  </si>
  <si>
    <t>VG146-221101C</t>
  </si>
  <si>
    <t>MEC2210001</t>
  </si>
  <si>
    <t>Dịch vụ hiệu chỉnh Robot lên bo VCP#2,3,4,5,6,7 Filled#1,2</t>
  </si>
  <si>
    <t>VG146-221104C-FE</t>
  </si>
  <si>
    <t>MEC2211009</t>
  </si>
  <si>
    <t>Dịch vụ sửa chữa máy làm mát bo line DFR Fact.3 1F</t>
  </si>
  <si>
    <t>VG146-221202C-FE</t>
  </si>
  <si>
    <t>MEC2211008</t>
  </si>
  <si>
    <t>Dịch vụ lắp thêm roller cho máy Conveyor MEC2107015</t>
  </si>
  <si>
    <t>VG146-221203C-FE</t>
  </si>
  <si>
    <t>MEC2211011</t>
  </si>
  <si>
    <t>Chi phí nhân công cho dự án MEC2211008</t>
  </si>
  <si>
    <t>MEC2209015</t>
  </si>
  <si>
    <t>Dịch vụ sửa chữa máy MEC1911026</t>
  </si>
  <si>
    <t>VG146-221204C-FE</t>
  </si>
  <si>
    <t>MEC2212004</t>
  </si>
  <si>
    <t>Chế tạo gá hàn Robot model K1FA-RC</t>
  </si>
  <si>
    <t>VG146-22120503</t>
  </si>
  <si>
    <t>MEC2209016</t>
  </si>
  <si>
    <t>Dịch vụ sửa chữa máy MEC2010002</t>
  </si>
  <si>
    <t>VG146-221205C-FE</t>
  </si>
  <si>
    <t>MEC2209013</t>
  </si>
  <si>
    <t>Dịch vụ sửa chữa máy MEC1880101</t>
  </si>
  <si>
    <t>VG146-221206C-FE</t>
  </si>
  <si>
    <t>MEC2208024</t>
  </si>
  <si>
    <t>Dịch vụ sửa chữa máy AOI Optima Fact 2. 1F MEC1906002</t>
  </si>
  <si>
    <t>VG146-221207C-FE</t>
  </si>
  <si>
    <t>MEC2209014</t>
  </si>
  <si>
    <t>Dịch vụ sửa chữa máy MEC1810002</t>
  </si>
  <si>
    <t>VG146-221208C-FE</t>
  </si>
  <si>
    <t>MEC2302003</t>
  </si>
  <si>
    <t>Dịch vụ sửa tay gắp bo cho máy khoan Laser#52 MEC2009005</t>
  </si>
  <si>
    <t>VG146-230205C-FE</t>
  </si>
  <si>
    <t>MEC2210013</t>
  </si>
  <si>
    <t>Dịch vụ sửa chữa máy MEC190008</t>
  </si>
  <si>
    <t>VG146-230206C-FE</t>
  </si>
  <si>
    <t>MEC2212012</t>
  </si>
  <si>
    <t>Dịch vụ kết nối máy Loader MKAC và Line mạ đông MKTC (4 Line)</t>
  </si>
  <si>
    <t>VG146-23022002</t>
  </si>
  <si>
    <t>MEC2211010</t>
  </si>
  <si>
    <t>Dịch vụ sửa chữa máy làm mát bo line DFR#3 Fact.2 3F</t>
  </si>
  <si>
    <t>VG146-230301C-FE</t>
  </si>
  <si>
    <t>MEC2301008</t>
  </si>
  <si>
    <t>Service/ Dịch vụ sửa chữa cơ trục Z, Des#1 NM lỗi hành trình tọa độ (MEC1808003-V01-01) (Theo báo giá số MKAC-2302-15C-A)</t>
  </si>
  <si>
    <t>VG146-230302C-FE  VG146-23030013</t>
  </si>
  <si>
    <t>MEC2301007</t>
  </si>
  <si>
    <t>Thay thế quạt làm mát Controller Robot Kawasaki line FPC#2</t>
  </si>
  <si>
    <t>VG146-230305C-FE</t>
  </si>
  <si>
    <t>MEC2305023</t>
  </si>
  <si>
    <t>Dịch vụ lắp đặt thiết bị khớp nối cho máy 2D barcode ở FQC 2F</t>
  </si>
  <si>
    <t>VG146-230505C-FE</t>
  </si>
  <si>
    <t>MEC2305006</t>
  </si>
  <si>
    <t>VG146-230507C-FE</t>
  </si>
  <si>
    <t>MEC2305005</t>
  </si>
  <si>
    <t>Dịch vụ sửa chữa Robot KUKA line Filled #3 Fact.3 1F</t>
  </si>
  <si>
    <t>VG146-230508C-FE</t>
  </si>
  <si>
    <t>MEC2212013</t>
  </si>
  <si>
    <t>Dịch vụ sửa chữa máy MEC1911022</t>
  </si>
  <si>
    <t>VG146-230603C-FE</t>
  </si>
  <si>
    <t>MEC2212014</t>
  </si>
  <si>
    <t>Dịch vụ sửa chữa máy MEC1911023</t>
  </si>
  <si>
    <t>MEC2302007</t>
  </si>
  <si>
    <t>Dịch vụ sửa chữa vị trí lên bo của máy MEC1911023</t>
  </si>
  <si>
    <t>MEC2302008</t>
  </si>
  <si>
    <t>Dịch vụ sửa chữa vị trí lên bo của máy MEC1911024</t>
  </si>
  <si>
    <t>MEC2305024</t>
  </si>
  <si>
    <t>Sửa chữa máy MEC1911025</t>
  </si>
  <si>
    <t>VG146-230604C-FE</t>
  </si>
  <si>
    <t>MEC2307002</t>
  </si>
  <si>
    <t>Dịch vụ sửa chữa TXL#2 lỗi tay gắp bo</t>
  </si>
  <si>
    <t>VG146-230701C-FE</t>
  </si>
  <si>
    <t>MEC2308009</t>
  </si>
  <si>
    <t>Dịch vụ sửa chữa máy MEC1911011 line rửa axit tầng 1 fact 2</t>
  </si>
  <si>
    <t>VG146-230804C-FE</t>
  </si>
  <si>
    <t>MEC2309055</t>
  </si>
  <si>
    <t>Dịch vụ sửa chữa Robot UR cho máy 2D Barcode</t>
  </si>
  <si>
    <t>VG146-231001C-FE</t>
  </si>
  <si>
    <t>MEC2311013</t>
  </si>
  <si>
    <t>Dịch vụ sửa chữa robot KUKA line Tiền xử lý #2 Fact.3 1F</t>
  </si>
  <si>
    <t>VG146-231103C-FE</t>
  </si>
  <si>
    <t>MEC2309057</t>
  </si>
  <si>
    <t>Thay trục A2 cho robot KUKA TXL Tạo mạch #2</t>
  </si>
  <si>
    <t>Trùng với MEC2311013</t>
  </si>
  <si>
    <t>MEC2312001</t>
  </si>
  <si>
    <t>Dịch vụ cải tiến cụm căn bo máy Loading line VCP Fact.3 1F</t>
  </si>
  <si>
    <t>VG146-240102C-FE</t>
  </si>
  <si>
    <t>MEC2311016</t>
  </si>
  <si>
    <t xml:space="preserve">Dich vụ sửa chữa máy MEC2010002 </t>
  </si>
  <si>
    <t>VG146-240103C-FE</t>
  </si>
  <si>
    <t>MEC2306001</t>
  </si>
  <si>
    <t>Dịch vụ taro lại thân jig 44015104</t>
  </si>
  <si>
    <t>MEC2011015</t>
  </si>
  <si>
    <t>Khảo sát Kệ thoát máy đánh giày phòng sạch</t>
  </si>
  <si>
    <t>MEC2204030</t>
  </si>
  <si>
    <t>DV sửa chữa máy MEC2005023 hết hạn bảo hành, Line DES, FAC 3.1F</t>
  </si>
  <si>
    <t>MEC2204031</t>
  </si>
  <si>
    <t>DV hàn tuabin máy hàn sóng</t>
  </si>
  <si>
    <t>VG146-22040501C</t>
  </si>
  <si>
    <t>MEC2205051</t>
  </si>
  <si>
    <t xml:space="preserve">Tủ thép chứa biến tần </t>
  </si>
  <si>
    <t>VG146-22090016</t>
  </si>
  <si>
    <t>MEC2205056</t>
  </si>
  <si>
    <t>Đầu chân hút dài</t>
  </si>
  <si>
    <t>VG146-22050011</t>
  </si>
  <si>
    <t>MEC2205058</t>
  </si>
  <si>
    <t>Thanh nan giá chữ U</t>
  </si>
  <si>
    <t>VG146-22050018</t>
  </si>
  <si>
    <t>MEC2205059</t>
  </si>
  <si>
    <t>Miếng gá chân hút bo của máy gắp bo MEC1911030</t>
  </si>
  <si>
    <t>VG146-22050017</t>
  </si>
  <si>
    <t>MEC2205060</t>
  </si>
  <si>
    <t>Ống  chân hút bo của máy gắp bo MEC1911030</t>
  </si>
  <si>
    <t>MEC2205061</t>
  </si>
  <si>
    <t>Chốt gá chân hút khí của máy gắp bo MEC1911030</t>
  </si>
  <si>
    <t>VG146-22050015</t>
  </si>
  <si>
    <t>MEC2205054</t>
  </si>
  <si>
    <t>Ghế đứng 3 bậc có bánh xe</t>
  </si>
  <si>
    <t>VG146-22060006</t>
  </si>
  <si>
    <t>MEC2105062</t>
  </si>
  <si>
    <t>Băng tải con lăn từ line MSAP  (PGK mới)</t>
  </si>
  <si>
    <t>VG146-210601E</t>
  </si>
  <si>
    <t>MEC1911011</t>
  </si>
  <si>
    <t>Loader machine for spray painting fill hole line/Máy đưa bo cho in sơn lấp lỗ (RHS-LD-1Vrack-CLN: SR Filled #1 - 1Lrack-Fact.2-1F-RB)</t>
  </si>
  <si>
    <t>Thành.NĐ</t>
  </si>
  <si>
    <t>MEC1911024</t>
  </si>
  <si>
    <t>Loader machine for (VCP) Vertical copper plating #4-3F 1Lrack cart/Máy đưa bo vào dây chuyền (VCP) Vertical copper plating #4-3F xe đẩy 1Lrack (RHS-LD-1Lrack-CAS:  (VCP) Vertical copper plating #4 - 1Lrack-RB-Fact.2-3F-RB)</t>
  </si>
  <si>
    <t>MEC1911025</t>
  </si>
  <si>
    <t>Loader machine for (VCP) Vertical copper plating #6-1F 1Lrack cart/Máy đưa bo vào dây chuyền (VCP) Vertical copper plating #6-1F xe đẩy 1Lrack (RHS-LD-1Lrack-CAS:  (VCP) Vertical copper plating #6 - 1Lrack-RB-Fact.2-1F-LB)</t>
  </si>
  <si>
    <t>MEC1911026</t>
  </si>
  <si>
    <t>Loader machine for (VCP) Vertical copper plating #7-1F 1Lrack cart/Máy đưa bo vào dây chuyền (VCP) Vertical copper plating #7-1F xe đẩy 1Lrack (RHS-LD-1Lrack-CAS:  (VCP) Vertical copper plating #7 - 1Lrack-RB-Fact.2-1F-LB)</t>
  </si>
  <si>
    <t>MEC1911031</t>
  </si>
  <si>
    <t>Loader machine for reflow # 3 - 1 Vrack cart/Máy đưa bo cho reflow#3 - 1 xe Vrack (RHS-LD-1Vrack-CAS:  Reflow #3 - 1Vrack-TYPE 3-Fact.2-3F-LB)</t>
  </si>
  <si>
    <t>MEC1911032</t>
  </si>
  <si>
    <t>Unloader machine for reflow # 2 - 1 Vrack cart/Máy nhận bo cho reflow#2 - 1 xe Vrack (LHS-ULD-1Vrack-CAS:  Reflow #2 - 1Vrack-TYPE 3-Fact.2-3F-LB)</t>
  </si>
  <si>
    <t>MEC1911033</t>
  </si>
  <si>
    <t>Unloader machine for reflow # 3 - 1 Vrack cart/Máy nhận bo cho reflow#3 - 1 xe Vrack  (RHS-ULD-1Vrack-CAS:  Reflow #3 - 1Vrack-TYPE 3-Fact.2-3F-LB)</t>
  </si>
  <si>
    <t>MEC2001003</t>
  </si>
  <si>
    <t>Exposure Machine ULD - Máy nhận bo cho dây chuyền tự động chụp sáng 3F với size khổ lớn Có băng tải lật bo (new)- Nguyên liệu SUS</t>
  </si>
  <si>
    <t>VG146-200605E</t>
  </si>
  <si>
    <t>MEC2001002</t>
  </si>
  <si>
    <t>Exposure Machine LD - Máy đưa bo cho dây chuyền tự động chụp sáng 3F với size khổ lớn Có băng tải lật bo (new) - Nguyên liệu SUS</t>
  </si>
  <si>
    <t>MEC2005027</t>
  </si>
  <si>
    <t>Loader Máy đưa bo cho dây chuyền DFR 3F (Vrack type 3)</t>
  </si>
  <si>
    <t>N.T.Anh</t>
  </si>
  <si>
    <t>MEC2005028</t>
  </si>
  <si>
    <t>Conveyor Băng tải có cơ cấu căn bo mạch cho dây chuyền DFR 3F</t>
  </si>
  <si>
    <t>MEC2005029</t>
  </si>
  <si>
    <t>Hanger Stocker Máy nâng bo cho dây chuyền DFR 3F</t>
  </si>
  <si>
    <t>MEC2005030</t>
  </si>
  <si>
    <t>Unloader Máy nhận bo cho dây chuyền DFR 3F phiên bản SUS (Vrack type 3)</t>
  </si>
  <si>
    <t>MEC2005031</t>
  </si>
  <si>
    <t>Loader Máy đưa bo cho dây chuyền tiền DES lớp ngoài tầng 3 phiên bản SUS (Vrack type 3)</t>
  </si>
  <si>
    <t>MEC2005032</t>
  </si>
  <si>
    <t>Unloader Máy nhận bo cho dây chuyền tiền DES Tầng 3 phiên bản đưa tấm IC</t>
  </si>
  <si>
    <t>MEC2005042</t>
  </si>
  <si>
    <t>Máy đưa bo cho dây chuyền DFR Lớp Ngoài 3F (Vrack type 3)</t>
  </si>
  <si>
    <t>MEC2005043</t>
  </si>
  <si>
    <t>Unloader Máy nhận bo cho dây chuyền DFR Lớp ngoài 3F phiên bản SUS (Vrack type)</t>
  </si>
  <si>
    <t>MEC2005046</t>
  </si>
  <si>
    <t>Loader Máy đưa bo cho dây chuyền tiền DES Lớp NgoàiTầng 3 phiên bản SUS (Vrack type 3)</t>
  </si>
  <si>
    <t>MEC2005047</t>
  </si>
  <si>
    <t>Unloader Máy nhận bo cho dây chuyền tiền DES Lớp Ngoài phiên bản đưa tấm IC (Type 4)</t>
  </si>
  <si>
    <t>MEC2005049</t>
  </si>
  <si>
    <t>Máy lật bo làm mát bằng không khí DFR Fact3</t>
  </si>
  <si>
    <t>N.X.Mạnh</t>
  </si>
  <si>
    <t>Tái nhập tái xuất sang MKTC
=&gt; MEC2005049CT</t>
  </si>
  <si>
    <t>MEC2005049CT</t>
  </si>
  <si>
    <t xml:space="preserve">Máy lật bo làm mát bằng không khí  </t>
  </si>
  <si>
    <t>VG146-2208201E</t>
  </si>
  <si>
    <t>MEC2404042</t>
  </si>
  <si>
    <t>Sửa chương trình tự động máy khắc laser cho khách hàng Z</t>
  </si>
  <si>
    <t>Ngô Xuân Tuyền (27-Apr)</t>
  </si>
  <si>
    <t>VG146-240505C</t>
  </si>
  <si>
    <t>MEC2005021</t>
  </si>
  <si>
    <t>Conveyor Băng tải có cơ cấu căn bo mạch</t>
  </si>
  <si>
    <t>VG146-200603E</t>
  </si>
  <si>
    <t>MEC2005022</t>
  </si>
  <si>
    <t>Hanger Stocker Máy nâng bo</t>
  </si>
  <si>
    <t>MEC2005023</t>
  </si>
  <si>
    <t>Loader Máy đưa bo cho dây chuyền DES Line Fact3/1F phiên bản SUS(Vrack type 3)</t>
  </si>
  <si>
    <t>MEC2005024</t>
  </si>
  <si>
    <t>Unloader Máy nhận bo cho dây chuyền DES Line Fact3/1F phiên bản đưa tấm IC</t>
  </si>
  <si>
    <t>MEC2005050</t>
  </si>
  <si>
    <t>Air-cooled flip-over machine Máy lật bo làm mát bằng không khí (DES line)</t>
  </si>
  <si>
    <t>MEC2109026</t>
  </si>
  <si>
    <t>Dịch vụ bảo dưỡng hệ thống PCCC MKVC</t>
  </si>
  <si>
    <t>HĐDV150921/MKAC-MKVC</t>
  </si>
  <si>
    <t>MEC2005025</t>
  </si>
  <si>
    <t>Loader Máy đưa bo cho dây chuyền tiền xử lý Ép lớp Fact3/1F transfer matehan</t>
  </si>
  <si>
    <t>VG146-200604E</t>
  </si>
  <si>
    <t>MEC2005026</t>
  </si>
  <si>
    <t>Conveyor Băng tải nhận bo</t>
  </si>
  <si>
    <t>MEC2005033</t>
  </si>
  <si>
    <t>Loader Máy đưa bo cho dây chuyền tiền Reflow Tầng 3 (Vrack type 3)</t>
  </si>
  <si>
    <t>VG146-200606E</t>
  </si>
  <si>
    <t>MEC2005034</t>
  </si>
  <si>
    <t>Unloader Máy nhận bo cho dây chuyền tiền Reflow Tầng 3 (Vrack type 3)</t>
  </si>
  <si>
    <t>MEC2005037</t>
  </si>
  <si>
    <t>Loader Máy đưa bo cho dây chuyền CZ Có tấm IC (Vrack type 4)</t>
  </si>
  <si>
    <t>MEC2005038</t>
  </si>
  <si>
    <t>Unloader Máy nhận bo cho dây chuyền CZ (Lrack) SUS</t>
  </si>
  <si>
    <t>MEC2005048</t>
  </si>
  <si>
    <t>Air-cooled flip-over machine Máy lật bo làm mát bằng không khí (Line tiền xử lý)</t>
  </si>
  <si>
    <t>MEC2005052</t>
  </si>
  <si>
    <t>Air-cooled flip-over machine (SR Tiền xử lý) Máy lật bo làm mát bằng không khí</t>
  </si>
  <si>
    <t>N,X.Mạnh</t>
  </si>
  <si>
    <t>MEC2005039</t>
  </si>
  <si>
    <t>Loader Máy đưa bo cho dây chuyền tự động chụp sáng 1F với size khổ lớn Có băng tải lật bo (new) - Nguyên liệu SUS</t>
  </si>
  <si>
    <t>MEC2005040</t>
  </si>
  <si>
    <t>Hanger Stocker Máy nâng bo cho dây chuyền DFR 3F size khổ lớn</t>
  </si>
  <si>
    <t>MEC2005041</t>
  </si>
  <si>
    <t>Unloader Máy nhận bo cho dây chuyền tự động chụp sáng 1F với size khổ lớn Có băng tải lật bo (new)- Nguyên liệu SUS</t>
  </si>
  <si>
    <t>MEC2006030</t>
  </si>
  <si>
    <t>Lắp đặt bộ điều khiển tiết kiệm nước cho dây chuyền mạ Fac#3</t>
  </si>
  <si>
    <t>VG146-200701C-FE/VG146-20070003</t>
  </si>
  <si>
    <t>MEC2007010</t>
  </si>
  <si>
    <t>Loading with two cart frame use robot kuka máy đưa bo (có 2 xe Vrack)</t>
  </si>
  <si>
    <t>VG146-200801E</t>
  </si>
  <si>
    <t>MEC2007011</t>
  </si>
  <si>
    <t>Conveyor Băng tải (magnet roller) #1</t>
  </si>
  <si>
    <t>MEC2007012</t>
  </si>
  <si>
    <t>Conveyor Băng tải (magnet roller) #2</t>
  </si>
  <si>
    <t>MEC2007013</t>
  </si>
  <si>
    <t>Hanger stocker máy nâng bo tạm thời (magent roller) #1</t>
  </si>
  <si>
    <t>MEC2007014</t>
  </si>
  <si>
    <t>Hanger stocker máy nâng bo tạm thời (magent roller) #2</t>
  </si>
  <si>
    <t>MEC2007015</t>
  </si>
  <si>
    <t>Hanger stocker máy nâng bo tạm thời (magent roller) #3</t>
  </si>
  <si>
    <t>MEC2007016</t>
  </si>
  <si>
    <t>Hanger stocker máy nâng bo tạm thời (magent roller) #4</t>
  </si>
  <si>
    <t>MEC2007017</t>
  </si>
  <si>
    <t>Flip conveyor băng tải lật (magnet roller, SUS)</t>
  </si>
  <si>
    <t>MEC2007018</t>
  </si>
  <si>
    <t>SUS air cooled flip over machine Máy lật bo làm mát bằng không khí #1</t>
  </si>
  <si>
    <t>MEC2007019</t>
  </si>
  <si>
    <t>SUS air cooled flip over machine Máy lật bo làm mát bằng không khí #2</t>
  </si>
  <si>
    <t>MEC2007020</t>
  </si>
  <si>
    <t>Conveyor aligment magnet roller Băng tải có chức năng căn giữa sử dụng con lăn từ</t>
  </si>
  <si>
    <t>MEC2007021</t>
  </si>
  <si>
    <t>Vrack unloading machine Máy nhận bo cho xe Vrack sử dụng cho phòng sạch</t>
  </si>
  <si>
    <t>MEC2007023</t>
  </si>
  <si>
    <t>Conveyor uses magnet roler Băng tải sử dụng con lăn từ (phòng sạch)</t>
  </si>
  <si>
    <t>MEC2007024</t>
  </si>
  <si>
    <t>Conveyor uses magnet roler Băng tải sử dụng con lăn từ (phòng thường)</t>
  </si>
  <si>
    <t>MEC2007025</t>
  </si>
  <si>
    <t>Hanger stick Máy nâng bo tạm thời cho des line</t>
  </si>
  <si>
    <t>MEC2204022</t>
  </si>
  <si>
    <t>Máy nhận bo Line SR roll coat Fact. 3 3F</t>
  </si>
  <si>
    <t>MEC2010001</t>
  </si>
  <si>
    <t>Máy nhận bo size mini (Unloader) Fact.2 2F Line DFR#3 (V rack Type 3 SUS bo size 510 x 404 mm 614x514mm)</t>
  </si>
  <si>
    <t>VG146-201201E</t>
  </si>
  <si>
    <t>MEC2010002</t>
  </si>
  <si>
    <t>Máy đưa bo (Loader) cho AOI Inline cho bo size 510 x 404 mm  724*618mm</t>
  </si>
  <si>
    <t>MEC2010003</t>
  </si>
  <si>
    <t>Máy nhận bo (Unloader) cho AOI Inline (Transfer type+Hrack) cho bo size 510 x 404 mm 724*618mm</t>
  </si>
  <si>
    <t>MEC2010004</t>
  </si>
  <si>
    <t>Máy nhận bo (Unloader) cho Line SR Poscure (V rack TYPE 3 bo size 510 x 
404 mm~614x514mm)</t>
  </si>
  <si>
    <t>MEC2010005</t>
  </si>
  <si>
    <t>Máy đưa bo (Loader) cho line tiền xử lý mạ vàng (V rack TYPE 3 bo size 510 x404 mm~614x514mm)</t>
  </si>
  <si>
    <t>MEC2010006</t>
  </si>
  <si>
    <t>Máy nhận bo (Unloader) cho line tiền xử lý mạ vàng (V rack Type 3 small size 510x 404 mm~614x514mm)</t>
  </si>
  <si>
    <t>MEC2010007</t>
  </si>
  <si>
    <t>SUS Máy làm mát bo sau xử lý mạ vàng small size 510 x 404 mm 614x514mm</t>
  </si>
  <si>
    <t>MEC2010008</t>
  </si>
  <si>
    <t>Máy nhận bo (Unloader) sau xử lý mạ vàng (V rack Type 3 small size 510 x 404 mm~614x514mm)</t>
  </si>
  <si>
    <t>MEC2010010</t>
  </si>
  <si>
    <t>Máy LD/ULD máy khoan Lazer Mitsubishi GTW6 (Japan)</t>
  </si>
  <si>
    <t>20201120-001546-F800</t>
  </si>
  <si>
    <t>MEC2101002</t>
  </si>
  <si>
    <t>Hanger stocker máy nâng bo tạm thời (Magnet Roller)#1</t>
  </si>
  <si>
    <t>VG146-210102E</t>
  </si>
  <si>
    <t>MEC2101003</t>
  </si>
  <si>
    <t>Hanger stocker máy nâng bo tạm thời (Magnet Roller)#2</t>
  </si>
  <si>
    <t>MEC2102001</t>
  </si>
  <si>
    <t>Máy đưa bo (Loading) BOX có IC MEC2102001</t>
  </si>
  <si>
    <t>MEC2102002</t>
  </si>
  <si>
    <t>Máy nhận bo (Unloading) BOX có IC MEC2102002</t>
  </si>
  <si>
    <t>MEC2102003</t>
  </si>
  <si>
    <t>Máy đưa bo (Loading) BOX có IC MEC2102003</t>
  </si>
  <si>
    <t>MEC2102007</t>
  </si>
  <si>
    <t>Máy nhận bo (Unloading) BOX có IC MEC2102007</t>
  </si>
  <si>
    <t>MEC2102008</t>
  </si>
  <si>
    <t>Máy đưa bo (Loading) BOX có IC MEC2102008</t>
  </si>
  <si>
    <t>MEC2102009</t>
  </si>
  <si>
    <t>Băng tải đưa bo MEC2102009</t>
  </si>
  <si>
    <t>MEC2102015</t>
  </si>
  <si>
    <t>Băng tải con lăn từ MEC2102015</t>
  </si>
  <si>
    <t>MEC2102016</t>
  </si>
  <si>
    <t>Máy nâng bo tạm thời Hanger stock con lăn từ MEC2102016</t>
  </si>
  <si>
    <t>MEC2102017</t>
  </si>
  <si>
    <t>Máy nhận bo (Unloading) BOX có IC, con lăn từ MEC2102017</t>
  </si>
  <si>
    <t>MEC2102018</t>
  </si>
  <si>
    <t>Máy đưa bo (Loading) BOX có IC MEC2102018</t>
  </si>
  <si>
    <t>MEC2102019</t>
  </si>
  <si>
    <t>Băng tải căn bo con lăn từ MEC2102019</t>
  </si>
  <si>
    <t>MEC2102012</t>
  </si>
  <si>
    <t>Máy nhận bo (Unloading) BOX có IC MEC2102012</t>
  </si>
  <si>
    <t>MEC2102020</t>
  </si>
  <si>
    <t>Băng tải con lăn từ MEC2102020</t>
  </si>
  <si>
    <t>MEC2102013</t>
  </si>
  <si>
    <t>Máy đưa bo (Loading) BOX có IC MEC2102013</t>
  </si>
  <si>
    <t>MEC2102014</t>
  </si>
  <si>
    <t>Băng tải căn bo con lăn từ MEC2102014</t>
  </si>
  <si>
    <t>MEC2102021</t>
  </si>
  <si>
    <t>Máy nâng bo tạm thời Hanger stock con lăn từ MEC2102021</t>
  </si>
  <si>
    <t>MEC2102022</t>
  </si>
  <si>
    <t>Máy nhận bo (Unloading) BOX có IC, con lăn từ MEC2102022</t>
  </si>
  <si>
    <t>MEC2102023</t>
  </si>
  <si>
    <t>Máy đưa bo (Loading) BOX, có IC MEC2102023</t>
  </si>
  <si>
    <t>MEC2102024</t>
  </si>
  <si>
    <t>Băng tải con lăn từ MEC2102024</t>
  </si>
  <si>
    <t>MEC2102025</t>
  </si>
  <si>
    <t>Băng tải căn bo con lăn từ MEC2102025</t>
  </si>
  <si>
    <t>MEC2102026</t>
  </si>
  <si>
    <t>Máy nâng bo tạm thời Hanger stock con lăn từ MEC2102026</t>
  </si>
  <si>
    <t>MEC2102027</t>
  </si>
  <si>
    <t>Máy nhận bo (Unloading) BOX có IC, con lăn từ MEC2102027</t>
  </si>
  <si>
    <t>MEC2102029</t>
  </si>
  <si>
    <t>Băng tải MEC2102029</t>
  </si>
  <si>
    <t>MEC2102031</t>
  </si>
  <si>
    <t>Máy nhận bo (Unloading) BOX, có IC MEC2102031</t>
  </si>
  <si>
    <t>MEC2102033</t>
  </si>
  <si>
    <t>Băng tải MEC2102033</t>
  </si>
  <si>
    <t>MEC2103001</t>
  </si>
  <si>
    <t>LD_ULD cho khoan Laser Vũ Hán MEC2103001</t>
  </si>
  <si>
    <t>MEC2103002</t>
  </si>
  <si>
    <t>LD_ULD cho khoan Laser Vũ hán MEC2103002</t>
  </si>
  <si>
    <t>MEC2103003</t>
  </si>
  <si>
    <t>LD_ULD cho khoan Laser Vũ Hán MEC2103003</t>
  </si>
  <si>
    <t>MEC2104009</t>
  </si>
  <si>
    <t>Băng tải thường (HalfEtch)</t>
  </si>
  <si>
    <t>MEC2104010</t>
  </si>
  <si>
    <t>Máy nâng bo tạm thời Hanger stock (HalfEtch)</t>
  </si>
  <si>
    <t>MEC2104011</t>
  </si>
  <si>
    <t>Máy nâng bo tạm thời Hanger stock (Tiền xử lý DFR-MSAP)</t>
  </si>
  <si>
    <t>MEC2104012</t>
  </si>
  <si>
    <t>Máy nâng bo tạm thời Hanger stock (Tiền xử lý DFR-HDI)</t>
  </si>
  <si>
    <t>MEC2104014</t>
  </si>
  <si>
    <t>Băng tải thường (Desmear – Black hole)</t>
  </si>
  <si>
    <t>PGk</t>
  </si>
  <si>
    <t>MEC2104015</t>
  </si>
  <si>
    <t>Máy nâng bo tạm thời Hanger stock (Desmear – Black hole)</t>
  </si>
  <si>
    <t>MEC2105063</t>
  </si>
  <si>
    <t>Băng tải con lăn từ line DES (PGK mới)</t>
  </si>
  <si>
    <t>MEC2105072</t>
  </si>
  <si>
    <t>Máy in kem hàn Meiko Towada</t>
  </si>
  <si>
    <t>SU00008770</t>
  </si>
  <si>
    <t>MEC2105009</t>
  </si>
  <si>
    <t>Dコード読み取り機
 Máy kiểm tra 2D bar codecho line PE-PD Fact.2 (1.7T)</t>
  </si>
  <si>
    <t>VG146-210602E</t>
  </si>
  <si>
    <t>MEC2107006</t>
  </si>
  <si>
    <t>Máy đưa bo (Loading) BOX có IC, tiền xử lý SR  3F SR 投入機  PKG  第3工場3FSR前処理 1250R→LBO</t>
  </si>
  <si>
    <t>MEC2107007</t>
  </si>
  <si>
    <t>Băng tải phòng sạch Tiền xử lý SR コンベア  PKG第3工場3F   SR前処理950R→ L</t>
  </si>
  <si>
    <t>MEC2107022</t>
  </si>
  <si>
    <t>Máy nhận bo (Unloading) BOX , tiền xử lý Mạ Vàng 受取機	PKG第3工場3F, BOX 金めっき前処理950R→L</t>
  </si>
  <si>
    <t>MEC2107023</t>
  </si>
  <si>
    <t>Băng tải sau xử lý mạ vàng コンベア	PKG第3工場3F	金めっき後処理950R→L</t>
  </si>
  <si>
    <t>MEC2107025</t>
  </si>
  <si>
    <t>Máy nhận bo (Unloading) BOX , sau xử lý Mạ Vàng 受取機	PKG第3工場3F, BOX 金めっき後処理950R→L</t>
  </si>
  <si>
    <t>MEC2107013</t>
  </si>
  <si>
    <t>Máy nhận bo (Unloading) TRAY ,Line dán màng SR受取機PKG第3工場3Fラミネータ950R→L●TRAY</t>
  </si>
  <si>
    <t>MEC2107014</t>
  </si>
  <si>
    <t>Máy đưa bo (Loading) TRAY, Post 投入機	PKG第3工場3F	現像・ポスト950R→L●TRAY	●</t>
  </si>
  <si>
    <t>MEC2107017</t>
  </si>
  <si>
    <t>Máy nâng bo tạm thời Hanger stock (Post) ストッカーPKG第3工場3F現像・ポスト1250	R→L</t>
  </si>
  <si>
    <t>MEC2107018</t>
  </si>
  <si>
    <t>Máy nhận bo (Unloading) BOX , Post 受取機	PKG第3工場3F現像・ポスト1250R→L●BOX	●</t>
  </si>
  <si>
    <t>MEC2107019</t>
  </si>
  <si>
    <t>Máy đưa bo (Loading) BOX có IC, Tiền xử lý Mạ Vàng 投入機	PKG第3工場3F	金めっき前処理950R→L●BOX●</t>
  </si>
  <si>
    <t>MEC2107008</t>
  </si>
  <si>
    <t>Máy nâng bo tạm thời Hanger stock (Tiền xử lý SR) ストッカーPKG第3工場3FSR前処理950R→L</t>
  </si>
  <si>
    <t>MEC2107012</t>
  </si>
  <si>
    <t>Máy nâng bo tạm thời Hanger stock (Line dán màng SR) ストッカーPKG第3工場3Fラミネータ950R→L●</t>
  </si>
  <si>
    <t>MEC2107024</t>
  </si>
  <si>
    <t>Máy nâng bo tạm thời Hanger stock (say xử lý Mạ Vàng ストッカーPKG第3工場3F	金めっき後処理950R→L</t>
  </si>
  <si>
    <t>MEC2107026</t>
  </si>
  <si>
    <t>投入機(V型)
 Máy đưa bo V rack TYPE 3 cho line DFR#3 Fact.2 3F MEC2107026</t>
  </si>
  <si>
    <t>Thay thế cho 51 máy PGK</t>
  </si>
  <si>
    <t>VG146-210802E</t>
  </si>
  <si>
    <t>MEC2107028</t>
  </si>
  <si>
    <t>受取機(V型・SUS)
 Máy nhận bo V rack TYPE 3 khung SUScho line DFR#3 Fact.2 3F MEC2107028</t>
  </si>
  <si>
    <t>MEC2107030</t>
  </si>
  <si>
    <t>受取機(V型・合紙)
 Máy nhận bo V rack TYPE 4cho line DES #3 Fact.2 3F MEC2107030</t>
  </si>
  <si>
    <t>MEC2107033</t>
  </si>
  <si>
    <t>受取機(V型)
 Máy nhận bo cho Xray- Cắt viền #2- Ép lớn  #2? Fact.3? MEC2107033</t>
  </si>
  <si>
    <t>MEC2107034</t>
  </si>
  <si>
    <t>投入機(V型) 穴洗浄#2
 Máy đưa bo V rack TYPE 3 cho line Rủa sau X ray MEC2107034</t>
  </si>
  <si>
    <t>MEC2107035</t>
  </si>
  <si>
    <t>一般コンベア穴洗浄#2
 Bẳng tải MEC2107035</t>
  </si>
  <si>
    <t>MEC2107036</t>
  </si>
  <si>
    <t>穴洗浄#2 ストッカ 一般
 Máy nâng bo tạm thời Hanger stock MEC2107036</t>
  </si>
  <si>
    <t>MEC2107037</t>
  </si>
  <si>
    <t>一般コンベア穴洗浄#2
 Bẳng tải MEC2107037</t>
  </si>
  <si>
    <t>MEC2107038</t>
  </si>
  <si>
    <t>受取機(V型)
 Máy nhận bo V rack TYPE 3cho line Rủa sau X ray
 Kiểm tra lỗ GC Fact.3? MEC2107038</t>
  </si>
  <si>
    <t>MEC2107040</t>
  </si>
  <si>
    <t>受取機(L型)
 Máy nhận bo V rackcho line VCP Fact.2 3F MEC2107040</t>
  </si>
  <si>
    <t>MEC2107048</t>
  </si>
  <si>
    <t>Máy đưa bo Lrack cho FDO MEC2107048</t>
  </si>
  <si>
    <t>VG146-211002E</t>
  </si>
  <si>
    <t>MEC2107049</t>
  </si>
  <si>
    <t>Máy nhận bo Lrack cho FDO MEC2107049</t>
  </si>
  <si>
    <t>MEC2110002</t>
  </si>
  <si>
    <t>OptimaAOI#3（新規）投入機 合紙抜取
 Máy đưa bo cho line Optima AOI #3 Vrack</t>
  </si>
  <si>
    <t>MEC2110003</t>
  </si>
  <si>
    <t>OptimaAOI#3（新規）受取機 合紙挿入
 Máy nhận bo cho line Optima AOI #3 Hrack</t>
  </si>
  <si>
    <t>MEC2110004</t>
  </si>
  <si>
    <t>積層前処理（新規）投入機 合紙抜取
 Máy đưa bo cho line tiền xử lý ép lớp Vrack</t>
  </si>
  <si>
    <t>MEC2110006</t>
  </si>
  <si>
    <t xml:space="preserve">外周加工後水洗#4 投入機
Máy đưa bo cho line rửa nước sau cắt viền ép lớp </t>
  </si>
  <si>
    <t>MEC2110007</t>
  </si>
  <si>
    <t>銅めっき酸洗#2 投入機
 Máy đưa bo cho line rửa axit sau gia mạ đồng</t>
  </si>
  <si>
    <t>MEC2105021</t>
  </si>
  <si>
    <t>ストッカー(既設ADEX用) #2
 Máy Hanger stock (chụp sáng ADEX) #2cho line MA3A (Fact.2 1F)</t>
  </si>
  <si>
    <t>MEC2105022</t>
  </si>
  <si>
    <t>ストッカー(既設ADEX用) #3
 Máy Hanger stock (chụp sáng ADEX) #3cho line MA3A (Fact.2 1F)</t>
  </si>
  <si>
    <t>MEC2110008</t>
  </si>
  <si>
    <t>銅めっき酸洗#2 受取機
 Máy nhận bo cho line rửa axit sau gia mạ đồng</t>
  </si>
  <si>
    <t>MEC2108010</t>
  </si>
  <si>
    <t>Hệ thống cảm biến dòng điện cho 108 quạt hút</t>
  </si>
  <si>
    <t>VG146-210802C</t>
  </si>
  <si>
    <t>MEC2109001</t>
  </si>
  <si>
    <t>Service Dịch vụ sửa chữa Robot KUKA SPP MASTER A2</t>
  </si>
  <si>
    <t>VG146-210803C</t>
  </si>
  <si>
    <t>MEC2109012</t>
  </si>
  <si>
    <t>AGV MAGNETIC FOLLOW LINE 1 - Xuất tháng 10.2021</t>
  </si>
  <si>
    <t>Xuất 15.10.2021</t>
  </si>
  <si>
    <t>20211014-002565-F800</t>
  </si>
  <si>
    <t>MEC2110023</t>
  </si>
  <si>
    <t>Kết nối dữ liệu kiểm tra từ máy do độ dày lên máy chủ hệ thống MKVC</t>
  </si>
  <si>
    <t>VG146-211202C</t>
  </si>
  <si>
    <t>MEC2110055</t>
  </si>
  <si>
    <t>Service dịch vụ sửa trục chữa khắc phục robot KUKA ( FE-211011-26 )</t>
  </si>
  <si>
    <t xml:space="preserve">VG146-211003C-FE </t>
  </si>
  <si>
    <t>MEC2109014</t>
  </si>
  <si>
    <t>IOT system kaizen, Dịch vụ cải tiến hệ thống IoT (FDO-210921-01/20927)</t>
  </si>
  <si>
    <t>VG146-210902C</t>
  </si>
  <si>
    <t>MEC2111004</t>
  </si>
  <si>
    <t>Carrier Device (Load &amp; Unload)for laser processing - Standard version system(レーザー機用マテハン標準機) 01</t>
  </si>
  <si>
    <t>20211102-001546-F800</t>
  </si>
  <si>
    <t>MEC2111005</t>
  </si>
  <si>
    <t>Carrier Device (Load &amp; Unload)for laser processing - Standard version system(レーザー機用マテハン標準機) 02</t>
  </si>
  <si>
    <t>MEC2111006</t>
  </si>
  <si>
    <t>Carrier Device (Load &amp; Unload)for laser processing - Standard version system(レーザー機用マテハン標準機) 03</t>
  </si>
  <si>
    <t>MEC2111007</t>
  </si>
  <si>
    <t>Carrier Device (Load &amp; Unload)for laser processing - Standard version system(レーザー機用マテハン標準機) 04</t>
  </si>
  <si>
    <t>MEC2111028</t>
  </si>
  <si>
    <t>Dịch vụ sửa chữa xe để SUS</t>
  </si>
  <si>
    <t>VG146-211104C</t>
  </si>
  <si>
    <t>MEC2112024</t>
  </si>
  <si>
    <t>Sửa chữa máy AOI Matehan ( PCI, tầng 1.Fact 3 -MEC1808001 )</t>
  </si>
  <si>
    <t>Mr. Lâm Auto lập phiếu ( 000013 )</t>
  </si>
  <si>
    <t>VG146-220101C-FE</t>
  </si>
  <si>
    <t>MEC1808004</t>
  </si>
  <si>
    <t>Real time monitoring of DC power and voltage solution_MKTC</t>
  </si>
  <si>
    <t>MEC2201003</t>
  </si>
  <si>
    <t>2D code checking machine 02 (2.1 tỷ)</t>
  </si>
  <si>
    <t xml:space="preserve">VG146-2201201E </t>
  </si>
  <si>
    <t>MEC2201003A</t>
  </si>
  <si>
    <t>Cải tiến 2D code checking cũ (2.1 tỷ)</t>
  </si>
  <si>
    <t>MKTC-MKAC-220121</t>
  </si>
  <si>
    <t>MEC2209004</t>
  </si>
  <si>
    <t>Tray khay chống tràn cho 2 thùng sơn thải phía sau máy in phun sơn 900*400*210mm</t>
  </si>
  <si>
    <t>hủy</t>
  </si>
  <si>
    <t>MEC2201007</t>
  </si>
  <si>
    <t>SPC cho nhà máy yamagata số 1 (nhà máy cũ)</t>
  </si>
  <si>
    <t>20220220-00001</t>
  </si>
  <si>
    <t>MEC2205068</t>
  </si>
  <si>
    <t>Trục chuyển động dây chuyền DES, TMN 3F</t>
  </si>
  <si>
    <t>AUTO từ chối</t>
  </si>
  <si>
    <t>MEC2208011</t>
  </si>
  <si>
    <t>Dịch vụ cải tiến giá để bo chữ L</t>
  </si>
  <si>
    <t>MEC2211013</t>
  </si>
  <si>
    <t xml:space="preserve">Gá đỡ chấm đất </t>
  </si>
  <si>
    <t>MEC2208017</t>
  </si>
  <si>
    <t>Cải tiến giá để bo chữ L (MD-220815-01)</t>
  </si>
  <si>
    <t>VG146-220904C</t>
  </si>
  <si>
    <t>MEC2309009</t>
  </si>
  <si>
    <t>Hệ thống giám sát, lưu lượng khí Gas - Trạm LPG</t>
  </si>
  <si>
    <t>VG146-230904C</t>
  </si>
  <si>
    <t>MEC2310031</t>
  </si>
  <si>
    <t>Dịch vụ sửa dao động #4 D-PTH#2</t>
  </si>
  <si>
    <t>VG146-231101C-FE</t>
  </si>
  <si>
    <t>MEC2401008</t>
  </si>
  <si>
    <t>Dịch vụ sửa chữa Robot UR máy số 2 MEC18052903</t>
  </si>
  <si>
    <t>VG146-240201C-FE</t>
  </si>
  <si>
    <t>MEC2405024</t>
  </si>
  <si>
    <t>Teaching Robot VCP, FCP (VCP#2, VCP#3, VCP#4, VCP#5, VCP#6, VCP#7, FCP#1, FCP#2)</t>
  </si>
  <si>
    <t>MEC2211002</t>
  </si>
  <si>
    <t>Dịch vụ hàn bubong nối dây tiếp đất cho xe chở hàng</t>
  </si>
  <si>
    <t>VG146-22110501C</t>
  </si>
  <si>
    <t>MEC2308010</t>
  </si>
  <si>
    <t xml:space="preserve">Phí quản lý cho hàng robot hàn PO 20230724-002147-700-1 </t>
  </si>
  <si>
    <t xml:space="preserve">20230724-002147-700-1 </t>
  </si>
  <si>
    <t>MEC2103008</t>
  </si>
  <si>
    <t>Robot lễ tân bên cho cho MKE Japan penguin receptionist robot</t>
  </si>
  <si>
    <t>Trần Đức Hải,  Đỗ Văn Hiếu, Vũ Tiến Đạt</t>
  </si>
  <si>
    <t>20210602-001080-F800</t>
  </si>
  <si>
    <t>MEC2006005</t>
  </si>
  <si>
    <t>AGV - MKAC (Giá rẻ) - Xuất bán tháng 9.2020</t>
  </si>
  <si>
    <t>Xuất tháng 9.2020</t>
  </si>
  <si>
    <t>20200914-001080-F800</t>
  </si>
  <si>
    <t>MEC2105004</t>
  </si>
  <si>
    <t>AGV xuất nhật ngày 10/6 (AGV Lidar) - Xuất tháng 2.2022</t>
  </si>
  <si>
    <t>20220202-002565-F800</t>
  </si>
  <si>
    <t>MEC2105064</t>
  </si>
  <si>
    <t>Máy tháo pin hoạt động bằng xylanh khí (Mr.Điệp MA)</t>
  </si>
  <si>
    <t>MEC2109010</t>
  </si>
  <si>
    <t>Máy in kem hàn Meiko Towada (máy thứ 2)</t>
  </si>
  <si>
    <t>SU00008902</t>
  </si>
  <si>
    <t>MEC2206011</t>
  </si>
  <si>
    <t>Triển lãm Auto tại Bắc Ninh 9/11 -11/11</t>
  </si>
  <si>
    <t>MEC2206028</t>
  </si>
  <si>
    <t>Dịch vụ sửa chữa nguồn cho máy laser</t>
  </si>
  <si>
    <t>VG146-2204201C</t>
  </si>
  <si>
    <t>MEC2206034</t>
  </si>
  <si>
    <t xml:space="preserve">Dịch vụ sửa chữa robot lên bo hỏng tay kẹp bo và giá chuyển giá chuyển bo line VCP#3 </t>
  </si>
  <si>
    <t>Trùng với dự án MEC2205053</t>
  </si>
  <si>
    <t>MEC2207007</t>
  </si>
  <si>
    <t>Dịch vụ lập trình máy khắc Laser</t>
  </si>
  <si>
    <t>VG146-220804C</t>
  </si>
  <si>
    <t>MEC2207011</t>
  </si>
  <si>
    <t>Soldering robot 10 set - L2 của 2022 (T7)</t>
  </si>
  <si>
    <t>MEC2209012</t>
  </si>
  <si>
    <t>Chi phí lắp đặt cho dự án AGV và hệ thống AGV tendo (nhà máy yamagata)
Đợt 1: From 17-Jul-2023 to 26-Oct-2023</t>
  </si>
  <si>
    <t>20240329-002834-F800</t>
  </si>
  <si>
    <t>MEC2209017</t>
  </si>
  <si>
    <t>Chi phí lắp đặt cho dự án API Gateway
Đợt 1: From 17-Jul-2023 to 26-Oct-2023</t>
  </si>
  <si>
    <t>MEC2210006</t>
  </si>
  <si>
    <t>Triển lãm Hiza 27/09 - 29/10</t>
  </si>
  <si>
    <t>MEC2303014</t>
  </si>
  <si>
    <t>Sodering Robot parts</t>
  </si>
  <si>
    <t>VG146-23030501</t>
  </si>
  <si>
    <t>MEC2305025</t>
  </si>
  <si>
    <t>Phí quản lý cho hàng robot hàn PO 20221003-001135-700-1</t>
  </si>
  <si>
    <t>20221003-001135-700-1</t>
  </si>
  <si>
    <t>MEC2306012</t>
  </si>
  <si>
    <t>Phí quản lý cho hàng robot hàn PO 20221004-001135-700-1</t>
  </si>
  <si>
    <t>20221004-001135-700-1</t>
  </si>
  <si>
    <t>MEC2309008</t>
  </si>
  <si>
    <t>Dịch vụ sửa chữa robot KUKA line Tiền xử lý #2, Fact.3 1F</t>
  </si>
  <si>
    <t>MEC2312009</t>
  </si>
  <si>
    <t>Cửa robot Vrack type 3 (NC-231222-01)</t>
  </si>
  <si>
    <t>MEC2310023</t>
  </si>
  <si>
    <t>Dịch vụ lắp đặt cảm biến chồng IC máy Transfer IC Fact 3</t>
  </si>
  <si>
    <t>MEC2311011</t>
  </si>
  <si>
    <t>Máy phân loại lệch trai-tâm-phải bo mạch FPC</t>
  </si>
  <si>
    <t>MEC2312011</t>
  </si>
  <si>
    <t>Dịch vụ cải tiến lắp thêm cụm xoay bo 90deg máy Patapata</t>
  </si>
  <si>
    <t>MEC2312007</t>
  </si>
  <si>
    <t>Dịch vụ cải tiến máy 2D barcode (95x79x1mm)</t>
  </si>
  <si>
    <t>MEC2310009</t>
  </si>
  <si>
    <t>Máy kết nối X ray – Trimming MKTC</t>
  </si>
  <si>
    <t>MEC2401004</t>
  </si>
  <si>
    <t>Gia công cửa kính trên trên máy MTE-MKAC (MA6-240103-02)</t>
  </si>
  <si>
    <t>MEC2401019</t>
  </si>
  <si>
    <t>Cửa Double cart</t>
  </si>
  <si>
    <t>MEC2402005</t>
  </si>
  <si>
    <t>Xe V rack (20 xe) (Note: Phía MKVC cần cung cấp bánh xe)</t>
  </si>
  <si>
    <t>Bá Quân TK</t>
  </si>
  <si>
    <t>MEC2402006</t>
  </si>
  <si>
    <t>Cải tiến xe V rack (4 xe)</t>
  </si>
  <si>
    <t>MEC2403005</t>
  </si>
  <si>
    <t>Dịch vụ thay thế dây đai cho Hanger stock PKG</t>
  </si>
  <si>
    <t>MEC2201011</t>
  </si>
  <si>
    <t>Carrier device (Load/Unload) for Laser VIA (4 Axis) for Ishinomaki #1</t>
  </si>
  <si>
    <t>20240520-001546-F800-1</t>
  </si>
  <si>
    <t>MEC2403105</t>
  </si>
  <si>
    <t>Carrier device (Load/Unload) for Laser VIA (4 Axis) for Ishinomaki #2</t>
  </si>
  <si>
    <t>MEC2310016</t>
  </si>
  <si>
    <t xml:space="preserve"> Máy Unloading Magazine dạng sheet</t>
  </si>
  <si>
    <t>20240924-002805-F800-1</t>
  </si>
  <si>
    <t>MEC2202001</t>
  </si>
  <si>
    <t>Loading line mạ đồng MKTC</t>
  </si>
  <si>
    <t>đã gửi BG</t>
  </si>
  <si>
    <t>MEC2409003</t>
  </si>
  <si>
    <t xml:space="preserve"> Máy Unloading Magazine dạng sheet (Phải-Trái)</t>
  </si>
  <si>
    <t>MEC2310017</t>
  </si>
  <si>
    <t>Máy Unloading dạng PCB transfer dùng xe Laser</t>
  </si>
  <si>
    <t>20231214-002805-F800 =&gt; 20231214-002805-F800-1</t>
  </si>
  <si>
    <t>MEC2202002</t>
  </si>
  <si>
    <t>Unloading line mạ đồng MKTC</t>
  </si>
  <si>
    <t>MEC2412008</t>
  </si>
  <si>
    <t>Robot hàn EMS đợt 2 (20 set)</t>
  </si>
  <si>
    <t>VG146-25020501
VG146-25020502
VG146-25020503
VG146-25020504
VG146-25020505
VG146-25020506
VG146-25020507
VG146-25020508
VG146-25020509
VG146-25020513</t>
  </si>
  <si>
    <t>MEC2411028</t>
  </si>
  <si>
    <t>Installation fee of 01 matehan engineer to follow automation system test at Tendo factory  (From Nov-24, 2024 to Jan-25, 2025)</t>
  </si>
  <si>
    <t>20241120-001546-F800</t>
  </si>
  <si>
    <t>MEC2411029</t>
  </si>
  <si>
    <t>Dịch vụ lắp đặt máy #029</t>
  </si>
  <si>
    <t>20250117-002805-F800</t>
  </si>
  <si>
    <t>MEC2401014</t>
  </si>
  <si>
    <t>Components of Soldering robots_10 set_Lot 1, 2024</t>
  </si>
  <si>
    <t>20240123-001038-700-1</t>
  </si>
  <si>
    <t>MEC2401015</t>
  </si>
  <si>
    <t>Máy kiểm tra 2D barcode MKTC (hệ X-Y-Z)</t>
  </si>
  <si>
    <t>VG146-2406201E</t>
  </si>
  <si>
    <t>MEC2102004</t>
  </si>
  <si>
    <t xml:space="preserve"> Băng tải đổi hướng #1 Rotary Conveyor line Desmia/BH Fact.3 2F</t>
  </si>
  <si>
    <t>VG146-220401E</t>
  </si>
  <si>
    <t>MEC2102005</t>
  </si>
  <si>
    <t>Băng tải liên kết Line Flip  Conveyor line Desmia/BH Fact.3 2F</t>
  </si>
  <si>
    <t>MEC2102006</t>
  </si>
  <si>
    <t xml:space="preserve"> Băng tải đổi hướng #2 Rotary Conveyor line Desmia/BH Fact.3 2F</t>
  </si>
  <si>
    <t>MEC2107009</t>
  </si>
  <si>
    <t>Máy nhận bo (Unloading) TRAY , tiền xử lý SR受取機 PKG第3工場3F        SR前処理950R→L.TRAY</t>
  </si>
  <si>
    <t>MEC2107010</t>
  </si>
  <si>
    <t>Máy đưa bo (Loading) TRAY, Linedán màng SR 投入機PKG第3工場3F        ラミネータ950R→L●TRAY</t>
  </si>
  <si>
    <t>MEC2107011</t>
  </si>
  <si>
    <t>Băng tải phòng sạch Line dán màng SR コンベアPKG第3工場3Fラミネータ950R→L●</t>
  </si>
  <si>
    <t>MEC2107015</t>
  </si>
  <si>
    <t>Băng tải phòng sạch PostコンベアPKG第3工場3F現像・ポスト950R→L</t>
  </si>
  <si>
    <t>MEC2107027</t>
  </si>
  <si>
    <t>1Fから移設転用・1F整列機、ストッカー跡をつなぐための単純なコンベアに変更
 Bẳng tải kết nối Stcoker với máy căn chỉnh bo MEC2107027</t>
  </si>
  <si>
    <t>MEC2107029</t>
  </si>
  <si>
    <t>投入機(V型・SUS)
 Máy đưa bo V rack TYPE 3 SUScho line DES #3 Fact.2 3F MEC2107029</t>
  </si>
  <si>
    <t>MEC2107039</t>
  </si>
  <si>
    <t>LDロボット
 Máy đưa bo VCP (Robot Kawasaki 20Kg)cho line VCP Fact.2 3F MEC2107039</t>
  </si>
  <si>
    <t>MEC2110027</t>
  </si>
  <si>
    <t>Máy nhận bo (Unloading) TRAY , tiền xử lý SR                                                                                                          受取機        PKG第3工場3F        SR前処理950R→L●TRAY</t>
  </si>
  <si>
    <t>VG146-220601E</t>
  </si>
  <si>
    <t>MEC2110029</t>
  </si>
  <si>
    <t>Carrier Device (Load &amp; Unload) for laser processing system</t>
  </si>
  <si>
    <t>20211008-001546-F800</t>
  </si>
  <si>
    <t>MEC2110030</t>
  </si>
  <si>
    <t xml:space="preserve"> Hanger stocker cho công đoạn SRDI                                                                                                              SRDI用CRストッカ   </t>
  </si>
  <si>
    <t>MEC2110031</t>
  </si>
  <si>
    <t>Hanger stocker Máy nâng bo tạm thời MEC2110031</t>
  </si>
  <si>
    <t>MEC2201014</t>
  </si>
  <si>
    <t>Mitsubishi Bigsize Laser ML706GTX-Ⅵ matehan</t>
  </si>
  <si>
    <t>20230207-001546-F800</t>
  </si>
  <si>
    <t>MEC2201012</t>
  </si>
  <si>
    <t>20230903-001546-F800</t>
  </si>
  <si>
    <t>MEC2204013</t>
  </si>
  <si>
    <t>1F内層回路 自動露光 投入機（Vラック）
 Máy đưa bo line chụp sáng tự động lớp trong 1F có xoay bo</t>
  </si>
  <si>
    <t>MEC2204014</t>
  </si>
  <si>
    <t>1F内層回路 自動露光 ストッカー
 Hanger stock line chụp sáng tự động lớp trong 1F</t>
  </si>
  <si>
    <t>MEC2204016</t>
  </si>
  <si>
    <t>1F内層回路 自動露光 受取機（Vラック）
 Máy nhận bo line chụp sáng tự động lớp trong 1F có xoay bo</t>
  </si>
  <si>
    <t>MEC2309020</t>
  </si>
  <si>
    <t>Máy nhận bo (Unloader) V rack TYPE 3 line Mạ đồng (KSDW)
 銅メッキ パルスメッキ（KSDW） 受取機（Vラック）</t>
  </si>
  <si>
    <t>MEC2303015</t>
  </si>
  <si>
    <t>Chi phí vận chuyển, lắp đặt máy TENDOU</t>
  </si>
  <si>
    <t>20231222-001546-F800</t>
  </si>
  <si>
    <t>MEC2110001</t>
  </si>
  <si>
    <t>内層回路自動露光機#4 ストッカー
 Hanger stock cho tự động chụp sáng lớp trong #4</t>
  </si>
  <si>
    <t>MEC2110005</t>
  </si>
  <si>
    <t>積層前処理（新規）コンベヤー
 Băng tải nhận bo con lăn từ line tiền xử lý ép lớp</t>
  </si>
  <si>
    <t>MEC2110009</t>
  </si>
  <si>
    <t>内層回路DES#1 受取機 合紙抜取
 Máy nhận bo line tạo mạch lớp trong</t>
  </si>
  <si>
    <t>MEC2110010</t>
  </si>
  <si>
    <t>内層回路DES#2 受取機 合紙抜取
 Máy nhận bo line tạo mạch lớp trong</t>
  </si>
  <si>
    <t>MEC2110011</t>
  </si>
  <si>
    <t>外層回路自動露光Hakuto#1 ストッカー
 Hanger stock line tự động chụp sáng lớp ngoài Hakuto</t>
  </si>
  <si>
    <t>MEC2110012</t>
  </si>
  <si>
    <t>外層回路自動露光ADEX#1 ストッカー
 Hanger stock line tự động chụp sáng lớp ngoài ADEX</t>
  </si>
  <si>
    <t>MEC2110013</t>
  </si>
  <si>
    <t>外層回路自動露光DI#4 ストッカー
 Hanger stock line tự động chụp sáng lớp ngoài DI</t>
  </si>
  <si>
    <t>MEC2110014</t>
  </si>
  <si>
    <t>外層回路自動露光#4（新規）投入機 大サイズ回転
 Máy đưa bo line tự động chụp sáng lớp ngoài #4 có chức năng quay bo</t>
  </si>
  <si>
    <t>MEC2110015</t>
  </si>
  <si>
    <t>外層回路自動露光#4（新規）受取機 大サイズ回転
 Máy nhận bo line tự động chụp sáng lớp ngoài #4 có chức năng quay bo</t>
  </si>
  <si>
    <t>MEC2110016</t>
  </si>
  <si>
    <t>外層回路自動露光#2 ストッカー
 Hanger stock line tự động chụp sáng lớp ngoài #2</t>
  </si>
  <si>
    <t>MEC2110017</t>
  </si>
  <si>
    <t>外層回路自動露光#3 ストッカー
 Hanger stock line tự động chụp sáng lớp ngoài #3</t>
  </si>
  <si>
    <t>MEC2110018</t>
  </si>
  <si>
    <t>材料洗浄#3 投入機
 Máy đưa bo line rửa nguyên vật liệu</t>
  </si>
  <si>
    <t>MEC2110019</t>
  </si>
  <si>
    <t>材料洗浄#3 受取機
 Máy nhận bo line rửa nguyên vật liệu</t>
  </si>
  <si>
    <t>MEC2204006</t>
  </si>
  <si>
    <t>Loader for Cu Plating #1</t>
  </si>
  <si>
    <t>VG146-2212201E</t>
  </si>
  <si>
    <t>MEC2204007</t>
  </si>
  <si>
    <t>Loader for Cu Plating #2</t>
  </si>
  <si>
    <t>MEC2204008</t>
  </si>
  <si>
    <t>Loader for Cu Plating #3</t>
  </si>
  <si>
    <t>MEC2204009</t>
  </si>
  <si>
    <t>Loader for Cu Plating #4</t>
  </si>
  <si>
    <t>MEC2204010</t>
  </si>
  <si>
    <t>Loader for Cu Plating #5</t>
  </si>
  <si>
    <t>VG146-2302201E</t>
  </si>
  <si>
    <t>MEC2204026</t>
  </si>
  <si>
    <t>Carrier device (Load/Unload) for laser processing system 01 của MKTC</t>
  </si>
  <si>
    <t xml:space="preserve">Máy báo bác Mikami cho MKTC, 3 máy k xuất cùng thời điểm </t>
  </si>
  <si>
    <t>VG146-2205201E</t>
  </si>
  <si>
    <t>MEC2204027</t>
  </si>
  <si>
    <t>Carrier device (Load/Unload) for laser processing system 02 của MKTC</t>
  </si>
  <si>
    <t>MEC2204028</t>
  </si>
  <si>
    <t>Carrier device (Load/Unload) for laser processing system 03 của MKTC</t>
  </si>
  <si>
    <t>MEC2205001</t>
  </si>
  <si>
    <t>2V-rack 1H-rack Loader (MKLD-DR1-7171IC)</t>
  </si>
  <si>
    <t>20220518-001546-F800-3</t>
  </si>
  <si>
    <t>MEC2205002</t>
  </si>
  <si>
    <t>Cooling System Device (MKCO-SY7171NR)</t>
  </si>
  <si>
    <t>MEC2205003</t>
  </si>
  <si>
    <t>MEC2205004</t>
  </si>
  <si>
    <t>MEC2205005</t>
  </si>
  <si>
    <t>W-rack V-type Unloader (MKUL-DVR-7171)</t>
  </si>
  <si>
    <t>MEC2205006</t>
  </si>
  <si>
    <t>MEC2205007</t>
  </si>
  <si>
    <t>MEC2205008</t>
  </si>
  <si>
    <t>MEC2205009</t>
  </si>
  <si>
    <t>2V-rack 1H-rack Unloader (MKUL-DR1-7171IC)</t>
  </si>
  <si>
    <t>MEC2205010</t>
  </si>
  <si>
    <t>2H-rack Loader (MKUL-DHR-7171)</t>
  </si>
  <si>
    <t>MEC2205011</t>
  </si>
  <si>
    <t>MEC2205014</t>
  </si>
  <si>
    <t>Conveyor Device (MKCV-7171NR)</t>
  </si>
  <si>
    <t>MEC2205017</t>
  </si>
  <si>
    <t>W-rack V-type Loader (MKLD-DVR-7171)</t>
  </si>
  <si>
    <t>MEC2205018</t>
  </si>
  <si>
    <t>MEC2205019</t>
  </si>
  <si>
    <t>MEC2205020</t>
  </si>
  <si>
    <t>MEC2205021</t>
  </si>
  <si>
    <t>MEC2205023</t>
  </si>
  <si>
    <t>MEC2205024</t>
  </si>
  <si>
    <t>MEC2205026</t>
  </si>
  <si>
    <t>MEC2205027</t>
  </si>
  <si>
    <t>MEC2205028</t>
  </si>
  <si>
    <t>MEC2205029</t>
  </si>
  <si>
    <t>MEC2205030</t>
  </si>
  <si>
    <t>MEC2205031</t>
  </si>
  <si>
    <t>MEC2205032</t>
  </si>
  <si>
    <t>MEC2205033</t>
  </si>
  <si>
    <t>MEC2205034</t>
  </si>
  <si>
    <t xml:space="preserve">2V-rack 1H-rack Unloader (MKUL-DR1-7171IC) </t>
  </si>
  <si>
    <t>MEC2205035</t>
  </si>
  <si>
    <t>2V-rack 1H-rack Loader (MKLD-DVR-7171IC)</t>
  </si>
  <si>
    <t>MEC2205036</t>
  </si>
  <si>
    <t>MEC2205037</t>
  </si>
  <si>
    <t>2V-rack 1H-rack Unloader (MKUL-DVR-7171IC)</t>
  </si>
  <si>
    <t>MEC2205038</t>
  </si>
  <si>
    <t>MEC2205039</t>
  </si>
  <si>
    <t>Flip&amp;cooling Reversing Device (MKFC-7171NR)</t>
  </si>
  <si>
    <t>MEC2205040</t>
  </si>
  <si>
    <t>MEC2205041</t>
  </si>
  <si>
    <t>MEC2206012</t>
  </si>
  <si>
    <t>第3　２FのVCP- XVIA #2 投入機 BOX 式
Máy đưa bo PKG BOX line VCP-XVIA #2</t>
  </si>
  <si>
    <t>MEC2206014</t>
  </si>
  <si>
    <t>第3　２FのVCP- XVIA #2 受取機 BOX 式
Máy nhận bo PKG BOX line VCP-XVIA #2</t>
  </si>
  <si>
    <t>MEC2206015</t>
  </si>
  <si>
    <t>第2 3FのAOI Inline 投入機　Vラック　合紙抜挿
Máy đưa bo line AOI Inline có tấm cách bo Fact.2 3F</t>
  </si>
  <si>
    <t>MEC2206016</t>
  </si>
  <si>
    <t>第2 3FのAOI Inline 受取機　水平台車　合紙抜挿
Máy nhận bo line AOI Inline có tấm cách bo Fact.2 3F</t>
  </si>
  <si>
    <t>MEC2206017</t>
  </si>
  <si>
    <t>第2 1FのAOI Inline 投入機　Vラック　合紙抜挿
Máy đưa bo line AOI Inline có tấm cách bo Fact.2 1F</t>
  </si>
  <si>
    <t>MEC2206018</t>
  </si>
  <si>
    <t>第2 1FのAOI Inline 受取機　水平台車　合紙抜挿
Máy nhận bo line AOI Inline có tấm cách bo  Fact.2 1F</t>
  </si>
  <si>
    <t>MEC2206019</t>
  </si>
  <si>
    <t>ダブルVラック　投入機　KUKAロボット式
Máy đưa bo 2 Vrack, Robot KUKA Fact.3 1F</t>
  </si>
  <si>
    <t>MEC2206020</t>
  </si>
  <si>
    <t>一般コンベヤー (L=1650mm, W=1000mm, WW1= 670mm)</t>
  </si>
  <si>
    <t>MEC2206021</t>
  </si>
  <si>
    <t>整列コンベヤー (L=7200mm, W=1000mm, WW1= 670mm)</t>
  </si>
  <si>
    <t>MEC2206022</t>
  </si>
  <si>
    <t>ダブルVラック　受取機　KUKAロボット式
Máy nhận bo 2 Vrack, Robot KUKA  line VCP#5 Fact.3 1F</t>
  </si>
  <si>
    <t>MEC2206023</t>
  </si>
  <si>
    <t>ダブルVラック　投入機　KUKAロボット式
Máy đưa bo 2 Vrack, Robot KUKA  line VCP#6 Fact.3 1F</t>
  </si>
  <si>
    <t>MEC2206024</t>
  </si>
  <si>
    <t>MEC2206025</t>
  </si>
  <si>
    <t>MEC2206026</t>
  </si>
  <si>
    <t>ダブルVラック　受取機　KUKAロボット式
Máy nhận bo 2 Vrack, Robot KUKA line VCP#6 Fact.3 1F</t>
  </si>
  <si>
    <t>MEC2206036</t>
  </si>
  <si>
    <t xml:space="preserve">Alignment Conveyor Device (MKCV-AL7171CR) </t>
  </si>
  <si>
    <t xml:space="preserve">20220518-001546-F800-3
</t>
  </si>
  <si>
    <t>MEC2206037</t>
  </si>
  <si>
    <t xml:space="preserve">Hanger Stocker Device (MKHS-7171CR) </t>
  </si>
  <si>
    <t>MEC2206038</t>
  </si>
  <si>
    <t>2V-rack 1H-rack Unloader CR (MKUL-DR1-7171IC)</t>
  </si>
  <si>
    <t>MEC2206040</t>
  </si>
  <si>
    <t>W-rack V-type Unloader (MKUL-DVR-7171CR)</t>
  </si>
  <si>
    <t>MEC2207012</t>
  </si>
  <si>
    <t>Dịch vụ thay đổi layout line chụp sáng DI PKG Fact.3 2F</t>
  </si>
  <si>
    <t>VG146-220802C-FE</t>
  </si>
  <si>
    <t>MEC2208001</t>
  </si>
  <si>
    <t>1H-rack Loader (MKLD-HR-7171)</t>
  </si>
  <si>
    <t>MEC2208002</t>
  </si>
  <si>
    <t>1H-rack Unloader (MKUL-HR-7171)</t>
  </si>
  <si>
    <t>MEC2208003</t>
  </si>
  <si>
    <t>MEC2208004</t>
  </si>
  <si>
    <t>MEC2208005</t>
  </si>
  <si>
    <t>Dịch vụ thay trục số 3 Robot UR của MKTC</t>
  </si>
  <si>
    <t>MKTC-MKAC-220801</t>
  </si>
  <si>
    <t>MEC2208014</t>
  </si>
  <si>
    <t>W-rack V-type Loader (MKLD-DVR-7171CR)</t>
  </si>
  <si>
    <t>MEC2208020</t>
  </si>
  <si>
    <t>プラズマ処理  投入機（マガジン式）
Máy đưa bo line Xử lý Plasma (Magazine)</t>
  </si>
  <si>
    <t>20230508-001546-F800</t>
  </si>
  <si>
    <t>MEC2208021</t>
  </si>
  <si>
    <t>現像  受取機（マガジン式）
Máy nhận bo line hiện ảnh (Magazine)</t>
  </si>
  <si>
    <t>MEC2208022</t>
  </si>
  <si>
    <t>PET剥離 投入機 （トレイ式）
Máy đưa bo line bóc màng PET (TRAY)</t>
  </si>
  <si>
    <t>MEC2208023</t>
  </si>
  <si>
    <t>電解銅めっき (SAP) 受取機 （トレイ式）
Máy nhận bo line Mạ đồng điện giải  (TRAY)</t>
  </si>
  <si>
    <t>MEC2210002</t>
  </si>
  <si>
    <t>Băng tải vận chuyển bo cho line hình thành đường mạch Des#1</t>
  </si>
  <si>
    <t>VG146-230201E</t>
  </si>
  <si>
    <t>MEC2210003</t>
  </si>
  <si>
    <t>Băng tải vận chuyển bo cho line hình thành đường mạch Des#2</t>
  </si>
  <si>
    <t>MEC2210005</t>
  </si>
  <si>
    <t>Carrier device (Load/Unload) for laser processing system ML706GTW6_FICT have transfer IC</t>
  </si>
  <si>
    <t>20221215-001546-F800 --&gt; 20221215-001546-F800-1</t>
  </si>
  <si>
    <t>MEC2210010</t>
  </si>
  <si>
    <t>Dịch vụ cải tiến cụm căn bo cho MEC2205042 và MEC2205027</t>
  </si>
  <si>
    <t>VG146-210504C</t>
  </si>
  <si>
    <t>MEC2401018</t>
  </si>
  <si>
    <t>Factory Audit System for Tendo factory</t>
  </si>
  <si>
    <t>MKC-240226-Y01</t>
  </si>
  <si>
    <t>MEC2207016</t>
  </si>
  <si>
    <t>Dự án AGV-API- Gateway</t>
  </si>
  <si>
    <t>20230526-002834-F800: Chưa có PO: C. Phương IT</t>
  </si>
  <si>
    <t>MEC2207017</t>
  </si>
  <si>
    <t>Hệ thống quản lý sản xuất PKG (Chủ tịch yêu cầu)_Phần cứng</t>
  </si>
  <si>
    <t>VG146-220902C</t>
  </si>
  <si>
    <t>MEC2208008</t>
  </si>
  <si>
    <t>Dịch vụ nâng cấp phần mềm 2D code thêm chức năng kiểm tra hàng X-out</t>
  </si>
  <si>
    <t>VG146-2208201C</t>
  </si>
  <si>
    <t>MEC2212006</t>
  </si>
  <si>
    <t>MEC2212007</t>
  </si>
  <si>
    <t>MEC2302004</t>
  </si>
  <si>
    <t>Máy đưa bo đóng pin tổ hợp khoan NC</t>
  </si>
  <si>
    <t>20230616-001546-F800</t>
  </si>
  <si>
    <t>MEC2304006</t>
  </si>
  <si>
    <t>Máy nhận bo (Unloader) V rack TYPE 3 MEC2304006</t>
  </si>
  <si>
    <t>VG146-230701E</t>
  </si>
  <si>
    <t>MEC2304007</t>
  </si>
  <si>
    <t>Máy nhận bo (Unloader) V rack TYPE 3 MEC2304007</t>
  </si>
  <si>
    <t>MEC2304008</t>
  </si>
  <si>
    <t>Máy đưa bo V rack TYPE 3 MEC2304008</t>
  </si>
  <si>
    <t>MEC2304009</t>
  </si>
  <si>
    <t>Máy đưa bo V rack TYPE 3 MEC2304009</t>
  </si>
  <si>
    <t>MEC2304010</t>
  </si>
  <si>
    <t>Máy nhận bo V rack TYPE 3 MEC2304010</t>
  </si>
  <si>
    <t>MEC2304011</t>
  </si>
  <si>
    <t>Máy đưa bo V rack TYPE 3 MEC2304011</t>
  </si>
  <si>
    <t>MEC2304012</t>
  </si>
  <si>
    <t>Máy nhận bo V rack TYPE 3 MEC2304012</t>
  </si>
  <si>
    <t>MEC2305003</t>
  </si>
  <si>
    <t>Mitsubishi Bigsize Laser ML706GTX-Ⅵ matehan ＃２TENDOU</t>
  </si>
  <si>
    <t>MEC2305007</t>
  </si>
  <si>
    <t>Máy nhận bo line Spray tĩnh điện #2           静電スプレー#2受取機</t>
  </si>
  <si>
    <t>MEC2305008</t>
  </si>
  <si>
    <t>Máy nhận bo line tư động in chữ - Semi Cure        自動印刷～セミキュア受取機</t>
  </si>
  <si>
    <t>MEC2305009</t>
  </si>
  <si>
    <t>Máy nhận bo line in chữ bằng tay- Semi Cure　   手動印刷～セミキュア受取機</t>
  </si>
  <si>
    <t>MEC2305010</t>
  </si>
  <si>
    <t>Máy đưa bo line hiện ảnh #1                                      現像#1投入機</t>
  </si>
  <si>
    <t>MEC2305013</t>
  </si>
  <si>
    <t>CZ処理  投入機（マガジン式）
Máy đưa bo line CZ (Magazine)</t>
  </si>
  <si>
    <t>MEC2305014</t>
  </si>
  <si>
    <t>ABFラミネート  受取機（マガジン式）
Máy nhận bo line Dán màng ABF (Magazine)</t>
  </si>
  <si>
    <t>MEC2305015</t>
  </si>
  <si>
    <t>DFR剥離  投入機 （トレイ式）
Máy đưa bo line Bóc màng DFR  (TRAY)</t>
  </si>
  <si>
    <t>MEC2305016</t>
  </si>
  <si>
    <t>フラッシュエッチング  受取機（マガジン式）
Máy nhận bo line Ăn mòn (Magazine)</t>
  </si>
  <si>
    <t>MEC2305017</t>
  </si>
  <si>
    <t>SR印刷→セミキュア  投入機（マガジン式） Máy đưa bo line In SR --&gt; bán cố hóa (Magazine)</t>
  </si>
  <si>
    <t>MEC2305018</t>
  </si>
  <si>
    <t>SR印刷  受取機（マガジン式）
Máy nhận bo line SR (Magazine)</t>
  </si>
  <si>
    <t>MEC2305019</t>
  </si>
  <si>
    <t>UV照射  受取機（マガジン式） Máy nhận bo line chiếu UV (Magazine)</t>
  </si>
  <si>
    <t>MEC2305020</t>
  </si>
  <si>
    <t>ウェットブラスト→酸洗  投入機（マガジン式）
Máy đưa bo line Wet blast -&gt; Rửa axit (Magazine)</t>
  </si>
  <si>
    <t>MEC2305021</t>
  </si>
  <si>
    <t>ウェットブラスト→酸洗  受取機 （トレイ式）
Máy nhận bo line Wet blast -&gt; Rửa axit  (TRAY)</t>
  </si>
  <si>
    <t>MEC2308012</t>
  </si>
  <si>
    <t>Cụm khung đỡ xe sản phẩm của máy đưa bo line VCP Filled TENDOU (#2-6-1)</t>
  </si>
  <si>
    <t>20231023-001546-F800</t>
  </si>
  <si>
    <t>MEC2308016</t>
  </si>
  <si>
    <t>Băng tải căn bo MKCV-AL7171CR</t>
  </si>
  <si>
    <t>20230902-001546-F800</t>
  </si>
  <si>
    <t>MEC2309001</t>
  </si>
  <si>
    <t>Mitsubishi Laser GTW-Ⅵ matehan #２ FICT</t>
  </si>
  <si>
    <t>MEC2309002</t>
  </si>
  <si>
    <t>Mitsubishi Laser GTW-Ⅵ matehan　#3 FICT</t>
  </si>
  <si>
    <t>MEC2309003</t>
  </si>
  <si>
    <t>Mitsubishi Laser GTW-Ⅵ matehan　＃4 FICT</t>
  </si>
  <si>
    <t>MEC2309004</t>
  </si>
  <si>
    <t>Mitsubishi Laser GTW-Ⅵ matehan　#5 FICT</t>
  </si>
  <si>
    <t>MEC2309005</t>
  </si>
  <si>
    <t>Mitsubishi Laser GTW-Ⅵ matehan　＃6 FICT</t>
  </si>
  <si>
    <t>MEC2309006</t>
  </si>
  <si>
    <t>Mitsubishi Laser GTW-Ⅵ matehan　#7 FICT</t>
  </si>
  <si>
    <t>MEC2309007</t>
  </si>
  <si>
    <t>Mitsubishi Laser GTW-Ⅵ matehan　＃8 FICT</t>
  </si>
  <si>
    <t>MEC2309010</t>
  </si>
  <si>
    <t>Cụm khung đỡ xe sản phẩm của máy đưa bo line VCP TENDOU (#2-7-1)</t>
  </si>
  <si>
    <t>MEC2304001</t>
  </si>
  <si>
    <t>Dịch vụ setup robot UR cho máy 2D barcode</t>
  </si>
  <si>
    <t>MEC2507004</t>
  </si>
  <si>
    <t>Máy làm mát bo Line Des TMN Fact.4 / Air cooled flip over machine</t>
  </si>
  <si>
    <t>VG146-25080014</t>
  </si>
  <si>
    <t>MEC2201013</t>
  </si>
  <si>
    <t>Carrier device (Load/Unload) for Laser VIA (2 Axis) for Ishinomaki #1</t>
  </si>
  <si>
    <t>MEC2301010</t>
  </si>
  <si>
    <t>Sửa chữa máy MEC1911004</t>
  </si>
  <si>
    <t>MEC2308007</t>
  </si>
  <si>
    <t>MEC2308008</t>
  </si>
  <si>
    <t>Dịch vụ thay dây tín hiệu cụm gắp PCB cho máy MEC1906002 (Optima#1)</t>
  </si>
  <si>
    <t>MEC2308017</t>
  </si>
  <si>
    <t>MEC2308019</t>
  </si>
  <si>
    <t>MEC2308020</t>
  </si>
  <si>
    <t>Sửa chữa máy đưa bo line bóc màng #1</t>
  </si>
  <si>
    <t>MEC2310030</t>
  </si>
  <si>
    <t>MEC2403106</t>
  </si>
  <si>
    <t xml:space="preserve"> JIG đột lỗ tấm PP</t>
  </si>
  <si>
    <t>MEC2403063</t>
  </si>
  <si>
    <t>自動スタック機 投入合紙抜取改造
 Cải tiến thêm cụm gắp IC máy NC stacking</t>
  </si>
  <si>
    <t>MEC2403086</t>
  </si>
  <si>
    <t>Hanger Stock Line Tạo mạch chụp sáng DI</t>
  </si>
  <si>
    <t>MEC2404037</t>
  </si>
  <si>
    <t>CCD穴明機 #2 用 投入機
Máy đưa bo cho máy gia công lỗ CCD#2</t>
  </si>
  <si>
    <t>MEC2404038</t>
  </si>
  <si>
    <t>CCD穴明機 #2 用 受取機
Máy nhận bo cho máy gia công lỗ CCD#2</t>
  </si>
  <si>
    <t>MEC2404023</t>
  </si>
  <si>
    <t>Máy Unloading dạng sheet (robot nhện) + Băng tải AVI用蜘蛛の手の受取機</t>
  </si>
  <si>
    <t>MEC2403029</t>
  </si>
  <si>
    <t>ピン打ち・テープ貼り機
 Máy đóng Pin NC Khoan NC</t>
  </si>
  <si>
    <t>MEC2406006</t>
  </si>
  <si>
    <t>Xe đẩy tay Magazine nhà máy Ishinomaki</t>
  </si>
  <si>
    <t>MEC2406012</t>
  </si>
  <si>
    <t>Carrier Device (Load &amp; Unload) Sheet machine for water washing process 2</t>
  </si>
  <si>
    <t>MEC2404027</t>
  </si>
  <si>
    <t>SR前処理　受取機
Máy nhận bo line TXL SR (xe Patapata), có xoay bo 180deg</t>
  </si>
  <si>
    <t>MEC2403026</t>
  </si>
  <si>
    <t>受取機（平積・合紙）
 Máy nhận bo (H rack + IC) Inline AOI MEC2403026</t>
  </si>
  <si>
    <t>MEC2403039</t>
  </si>
  <si>
    <t>Hanger Stock Line Tự động chụp sáng #6</t>
  </si>
  <si>
    <t>MEC2403043</t>
  </si>
  <si>
    <t>Máy đưa bo V rack TYPE 4 InlineAOIライン</t>
  </si>
  <si>
    <t>MEC2404004</t>
  </si>
  <si>
    <t xml:space="preserve"> 石巻工場向け中圧水洗機用投入機   Máy Loading cho line rửa nước áp lực trung bình nhà máy Ishinomaki</t>
  </si>
  <si>
    <t>MEC2404005</t>
  </si>
  <si>
    <t>石巻工場向け中圧水洗機用受取機   Máy Unloading cho line rửa nước áp lực trung bình nhà máy Ishinomaki</t>
  </si>
  <si>
    <t>MEC2408019</t>
  </si>
  <si>
    <t>Máy cắt băng dính tổ hợp khoan NC- FPC</t>
  </si>
  <si>
    <t>MEC2407019</t>
  </si>
  <si>
    <t>Magnetic tape AGV repair service at Fukushima factory</t>
  </si>
  <si>
    <t>MEC2409103</t>
  </si>
  <si>
    <t>Máy đưa bo kiểm tra cong vênh</t>
  </si>
  <si>
    <t>MEC2403052</t>
  </si>
  <si>
    <t>Máy đưa bo V rack TYPE 4 Line Tạo mạch lớp trong DFR</t>
  </si>
  <si>
    <t>MEC2408017</t>
  </si>
  <si>
    <t>Hanger Stocker Máy nâng bo tạm thời Line TXL #2 FPC</t>
  </si>
  <si>
    <t>MEC2408032</t>
  </si>
  <si>
    <t>Dịch vụ cải tiến máy 2D bar code số 1 từ hệ robot sang hệ trục XYZ</t>
  </si>
  <si>
    <t>MKTC yêu cầu MKTC-IE-240823-01</t>
  </si>
  <si>
    <t>MEC2410001</t>
  </si>
  <si>
    <t>Băng tải thường PKG Fact.3 2F line chụp sáng</t>
  </si>
  <si>
    <t>MEC2410002</t>
  </si>
  <si>
    <t>Dịch vụ cải tiến máy nhận bo line DFR</t>
  </si>
  <si>
    <t>MEC2407012</t>
  </si>
  <si>
    <t>内層回路　DFR 投入機（Vラック・合紙）
Máy đưa bo V rack TYPE 4 line Tạo mạch lớp trong DFR</t>
  </si>
  <si>
    <t>Đổi sang mã MEC2501022</t>
  </si>
  <si>
    <t>MEC2405021</t>
  </si>
  <si>
    <t>cancel</t>
  </si>
  <si>
    <t>MEC2410031</t>
  </si>
  <si>
    <t>1F 積層　レーザ加工前処理ライン  投入機
Máy đưa bo Line tiền xử lý Laser 1F</t>
  </si>
  <si>
    <t>MEC2403097</t>
  </si>
  <si>
    <t>Cải tiến máy từ V rack --&gt; L rack</t>
  </si>
  <si>
    <t>MEC2410093</t>
  </si>
  <si>
    <t>２F　銅メッキ　VCPライン#1 整列コンベヤー
Băng tải căn bo Line VCP #1 mạ đồng 2F</t>
  </si>
  <si>
    <t>MEC2403084</t>
  </si>
  <si>
    <t>受取機（平積・合紙）
 Máy nhận bo (H rack + IC) Line Tạo mạch lớp ngoài DES MEC2403084</t>
  </si>
  <si>
    <t>MEC2403099</t>
  </si>
  <si>
    <t>Máy đưa bo line OSP TENDOU</t>
  </si>
  <si>
    <t>MEC2412023</t>
  </si>
  <si>
    <t>4F 外層 露光ライン#2 ストッカー (A面 NG基板）
 Máy nâng bo NG tạm thời Line Chụp sáng SR mặt A tạo mạch ngoài 4F</t>
  </si>
  <si>
    <t>MEC2503015</t>
  </si>
  <si>
    <t>Hệ thống băng tải chuyển bo từ xếp lớp vào máy ép</t>
  </si>
  <si>
    <t>MEC2308013</t>
  </si>
  <si>
    <t>Label for cart</t>
  </si>
  <si>
    <t>20230927-002834-F800</t>
  </si>
  <si>
    <t>MEC2407008</t>
  </si>
  <si>
    <t>Braket for QR code 2205005-HRACK-014-A</t>
  </si>
  <si>
    <t>MEC2407009</t>
  </si>
  <si>
    <t>AGV Guide NC rack 2212011-007</t>
  </si>
  <si>
    <t>MEC2410125</t>
  </si>
  <si>
    <t>4F　外層　露光ライン  ストッカー (A面）
Máy nâng bo tạm thời Line Chụp sáng SR mặt A tạo mạch ngoài 4F</t>
  </si>
  <si>
    <t>MEC2404020</t>
  </si>
  <si>
    <t>Máy Unloading dạng sheet (robot nhện)+ Băng tải  line kiểm tra cong vênh　反り矯正検査用蜘蛛の手の受取機</t>
  </si>
  <si>
    <t>MEC2410029</t>
  </si>
  <si>
    <t>1F 積層　外周加工ライン  整列コンベヤー
Băng tải căn bo Line cắt viền Ép lớp 1F</t>
  </si>
  <si>
    <t>MEC2502038</t>
  </si>
  <si>
    <t>Máy nhận bo (robot) mạ từng phần</t>
  </si>
  <si>
    <t>MEC2502039</t>
  </si>
  <si>
    <t>Hanger stock MEC2502039
 Máy nâng bo tạm thời</t>
  </si>
  <si>
    <t>MEC2404024</t>
  </si>
  <si>
    <t>Máy đóng gói スキンパック包装機</t>
  </si>
  <si>
    <t>MEC2409029</t>
  </si>
  <si>
    <t>フィルドメッキ マガジンラックの投入機
 Máy đưa bo Magazine rack line Filled</t>
  </si>
  <si>
    <t>MEC2410032</t>
  </si>
  <si>
    <t>1F 積層　レーザ加工前処理ライン  受取機
Máy nhận bo Line tiền xử lý Laser 1F</t>
  </si>
  <si>
    <t>MEC2410049</t>
  </si>
  <si>
    <t>２F　内層回路　DES #1 (DFR)  ストッカー 
Máy nâng bo tạm thời Line DES#1 (DFR) tạo mạch trong 2F</t>
  </si>
  <si>
    <t>MEC2410081</t>
  </si>
  <si>
    <t>２F　内層回路　DES (LPR#2)  ストッカー 
Máy nâng bo tạm thời Line DES (LPR#2) tạo mạch trong 2F</t>
  </si>
  <si>
    <t>MEC2501021</t>
  </si>
  <si>
    <t>Desmear　投入機 Máy vào đưa bo Desmear</t>
  </si>
  <si>
    <t>MEC2502034</t>
  </si>
  <si>
    <t>Băng tải lật bo + xoay bo (A--&gt; B + xoay 90deg)</t>
  </si>
  <si>
    <t>MEC2504016</t>
  </si>
  <si>
    <t>Máy Hanger Stock FIFO</t>
  </si>
  <si>
    <t>MEC2504017</t>
  </si>
  <si>
    <t>Máy Hanger Stock FIFO 2</t>
  </si>
  <si>
    <t>MEC2502025</t>
  </si>
  <si>
    <t>Băng tải nâng hạ chuyển sản phẩm MEC2502025</t>
  </si>
  <si>
    <t>MEC2404030</t>
  </si>
  <si>
    <t>印刷Aライン　投入機 (180度回転投入有無)
Máy đưa bo line in chữ mặt A (xe Patapata), có Mode xoay bo 180deg or not</t>
  </si>
  <si>
    <t>MEC2502032</t>
  </si>
  <si>
    <t>Băng tải nâng hạ chuyển sản phẩm MEC2502032</t>
  </si>
  <si>
    <t>MEC2502035</t>
  </si>
  <si>
    <t>Matehan máy khoan laser</t>
  </si>
  <si>
    <t>MEC2507038</t>
  </si>
  <si>
    <t>Cải tiến cụm tool hút bo máy phân loại bo OK-NG sau kiểm tra lỗ khoan nhà máy Hòa Bình</t>
  </si>
  <si>
    <t>MEC2404019</t>
  </si>
  <si>
    <t>Máy Loading dạng sheet (robot nhện) line kiểm tra cong vênh　反り矯正検査用蜘蛛の手の投入機</t>
  </si>
  <si>
    <t>MEC2501036</t>
  </si>
  <si>
    <t>MEC2510023</t>
  </si>
  <si>
    <t>Dịch vụ cải tiến lắp thay đổi vị trí đầu đọc 2D code các máy Meiko Hòa Bình</t>
  </si>
  <si>
    <t>MEC2511002</t>
  </si>
  <si>
    <t>FE-251104-02</t>
  </si>
  <si>
    <t>MEC2511004</t>
  </si>
  <si>
    <t>Máy nhận bo sấy UV tạo mạch ngoài #1</t>
  </si>
  <si>
    <t>FE-251104-03</t>
  </si>
  <si>
    <t>MEC2511005</t>
  </si>
  <si>
    <t>Máy đưa bo đục lỗ CCD #1</t>
  </si>
  <si>
    <t>FE-251104-04</t>
  </si>
  <si>
    <t>MEC2511006</t>
  </si>
  <si>
    <t>Máy nhận bo đục lỗ CCD #1</t>
  </si>
  <si>
    <t>MEC2511003</t>
  </si>
  <si>
    <t>Máy đưa bo tiền xử lý tạo mạch ngoài #2</t>
  </si>
  <si>
    <t>FE-251104-01</t>
  </si>
  <si>
    <t>MEC2511026</t>
  </si>
  <si>
    <t xml:space="preserve">Máy đưa bo #2 cho GCNG khắc 2D barcode 2F </t>
  </si>
  <si>
    <t>MEC2404002</t>
  </si>
  <si>
    <t>Dự án máy AUTO, IoT cho nhà máy TRIPOD</t>
  </si>
  <si>
    <t>A. Thành, A. Đức, A. Phi</t>
  </si>
  <si>
    <t>MEC2501012</t>
  </si>
  <si>
    <t>Loading &amp; Unloading machine for Laser ML605 GTW6  for Tendo factory #4</t>
  </si>
  <si>
    <t>Cancel mã này vì trùng dự án mã  MEC2409102</t>
  </si>
  <si>
    <t>job done</t>
  </si>
  <si>
    <t>MEC2408036</t>
  </si>
  <si>
    <t>Dịch vụ bảo trì hệ thống MES, MMS, SPC - PKG (thời gian bảo trì trong vòng 12 tháng, từ: 01/09/2024 - 31/08/2025) - Gói Kim cương (tổng 1200 ngày công)</t>
  </si>
  <si>
    <t>VG146-240816C</t>
  </si>
  <si>
    <t>MEC2304010||Máy nhận bo V rack TYPE 3 MEC2304010</t>
  </si>
  <si>
    <t>MEC250840</t>
  </si>
  <si>
    <t>Service fee of upgrading functions of NPI system for Tendo (online support)</t>
  </si>
  <si>
    <t>Cancel vì mã trùng dự án MEC2511037</t>
  </si>
  <si>
    <t>||</t>
  </si>
  <si>
    <t>MEC2501043</t>
  </si>
  <si>
    <t>Services Hạ tầng nhà máy MKVC (tháng 1/2025 - tháng 12/2025)</t>
  </si>
  <si>
    <t>MEC2501044</t>
  </si>
  <si>
    <t>Services Hạ tầng nhà máy MKTC (tháng 1/2025 - tháng 12/2025)</t>
  </si>
  <si>
    <t>MEC2501045</t>
  </si>
  <si>
    <t>Services Hạ tầng nhà máy MKHC (tháng 1/2025 - tháng 12/2025)</t>
  </si>
  <si>
    <t>MEC2501007</t>
  </si>
  <si>
    <t>VG146-25010016</t>
  </si>
  <si>
    <t>MEC2511010</t>
  </si>
  <si>
    <t>FE-251029-02 (Đã tạo trên asoft)
MEC2511010 =&gt; AUTM260103</t>
  </si>
  <si>
    <t>MEC2511013</t>
  </si>
  <si>
    <t>FE-251029-03 (Đã tạo trên asoft)</t>
  </si>
  <si>
    <t>MEC2511011</t>
  </si>
  <si>
    <t>Máy nhận bo cho Mạ vàng #1 Fact. 4</t>
  </si>
  <si>
    <t>FE-251029-02 (Đã tạo trên asoft)</t>
  </si>
  <si>
    <t>MEC2511012</t>
  </si>
  <si>
    <t>Băng tải cho Bóc màng #1 Mạ vàng Fact. 4</t>
  </si>
  <si>
    <t>MEC2508006</t>
  </si>
  <si>
    <t>Clamp kẹp bo dày 3mm</t>
  </si>
  <si>
    <t>Trùng mã 
MEC2512011 có PO</t>
  </si>
  <si>
    <t>MEC2411032</t>
  </si>
  <si>
    <t>Dự án nâng cấp AGF mới cho Canon Thăng Long (5 SET)</t>
  </si>
  <si>
    <t>chưa có PO=&gt; Trùng PO khác (5 máy) PO 257100424638</t>
  </si>
  <si>
    <t>MEC2502019</t>
  </si>
  <si>
    <t>Installation fee of AGV control system (phase 2: upgrade traffic control funtion for AGV300 and AGV1000 on 1st 2nd 3rd floor of Tendo factory)</t>
  </si>
  <si>
    <t>20250321-002834-F800</t>
  </si>
  <si>
    <t>AAGC260601</t>
  </si>
  <si>
    <t>Service Fee for changing the home position of AGV300 No. 18 at Tendou Factory</t>
  </si>
  <si>
    <t>20260611-002834-F800</t>
  </si>
  <si>
    <t>Tuấn Anh</t>
  </si>
  <si>
    <t xml:space="preserve">AAGC260204	</t>
  </si>
  <si>
    <t>Follow AGV Tendo - (Jan 2026)</t>
  </si>
  <si>
    <t>MEC1907001</t>
  </si>
  <si>
    <t>PCB PickAndPlace (Máy gắp thả bo)-ISHINOMAKI SEIRETSUKI (Robot Nachi)_MKAC</t>
  </si>
  <si>
    <t>MEC1907001||PCB PickAndPlace (Máy gắp thả bo)-ISHINOMAKI SEIRETSUKI (Robot Nachi)_MKAC</t>
  </si>
  <si>
    <t>MEC2005003</t>
  </si>
  <si>
    <t xml:space="preserve">Xe đẩy Vrack </t>
  </si>
  <si>
    <t xml:space="preserve">MEC2005003||Xe đẩy Vrack </t>
  </si>
  <si>
    <t>MEC2005010</t>
  </si>
  <si>
    <t>Lắp đặt hệ thống hút bụi cho bàn chồng tầng bản mạch ( table layup)</t>
  </si>
  <si>
    <t>MEC2005010||Lắp đặt hệ thống hút bụi cho bàn chồng tầng bản mạch ( table layup)</t>
  </si>
  <si>
    <t>Mr. Chu tuấn</t>
  </si>
  <si>
    <t>MEC2005010A</t>
  </si>
  <si>
    <t>Chi phí nhân công lắp đặt cho MEC2005010</t>
  </si>
  <si>
    <t>MEC2005010A||Chi phí nhân công lắp đặt cho MEC2005010</t>
  </si>
  <si>
    <t>MEC2005019</t>
  </si>
  <si>
    <t>Unloader Máy nhận bo cho dây chuyền rửa nguyên vật liệu (Vrack type 3)</t>
  </si>
  <si>
    <t>MEC2005019||Unloader Máy nhận bo cho dây chuyền rửa nguyên vật liệu (Vrack type 3)</t>
  </si>
  <si>
    <t>MEC2009009</t>
  </si>
  <si>
    <t>Trục nhựa, thanh nhựa Igus J350, phi 52 dài 40mm</t>
  </si>
  <si>
    <t>MEC2009009||Trục nhựa, thanh nhựa Igus J350, phi 52 dài 40mm</t>
  </si>
  <si>
    <t>VG146-20090002
VG146-21050019</t>
  </si>
  <si>
    <t>MEC2102041</t>
  </si>
  <si>
    <t>MEC2102041||Jig gá chuyển động xích trung gian từ động cơ lên con lăn băng tải</t>
  </si>
  <si>
    <t>Dự án 35 máy mới 2023</t>
  </si>
  <si>
    <t>MEC2102048</t>
  </si>
  <si>
    <t>Bàn thiết kế đóng gói EMS</t>
  </si>
  <si>
    <t>MEC2102048||Bàn thiết kế đóng gói EMS</t>
  </si>
  <si>
    <t>Dự án 35 máy mới 2024</t>
  </si>
  <si>
    <t>MEC2102051</t>
  </si>
  <si>
    <t>Gia công Jig trước jig sau</t>
  </si>
  <si>
    <t>MEC2102051||Gia công Jig trước jig sau</t>
  </si>
  <si>
    <t>MEC2104004</t>
  </si>
  <si>
    <t>Sheft giá chữ U (kt tổng 520*550*255mm, tay cầm trên và đế inox)</t>
  </si>
  <si>
    <t>MEC2104004||Sheft giá chữ U (kt tổng 520*550*255mm, tay cầm trên và đế inox)</t>
  </si>
  <si>
    <t>VG146-21030031</t>
  </si>
  <si>
    <t>MEC2104016</t>
  </si>
  <si>
    <t>Khung lọc nước khoang mài SUS</t>
  </si>
  <si>
    <t>MEC2104016||Khung lọc nước khoang mài SUS</t>
  </si>
  <si>
    <t>MEC2105006</t>
  </si>
  <si>
    <t>Khung cân jig VCP8 kích thước 1252.28*600*450, SUS304 (MD-</t>
  </si>
  <si>
    <t>MEC2105006||Khung cân jig VCP8 kích thước 1252.28*600*450, SUS304 (MD-</t>
  </si>
  <si>
    <t>VG146-21060017</t>
  </si>
  <si>
    <t>MEC2105020</t>
  </si>
  <si>
    <t>ストッカー(既設ADEX用) #1
 Máy Hanger stock (chụp sáng ADEX) #1cho line MA3A (Fact.2 1F)</t>
  </si>
  <si>
    <t>MEC2105020||ストッカー(既設ADEX用) #1
 Máy Hanger stock (chụp sáng ADEX) #1cho line MA3A (Fact.2 1F)</t>
  </si>
  <si>
    <t>MEC2105066</t>
  </si>
  <si>
    <t>Service Dịch vụ sửa khung xe Vrack (MC-210413-01/19982)</t>
  </si>
  <si>
    <t>MEC2105066||Service Dịch vụ sửa khung xe Vrack (MC-210413-01/19982)</t>
  </si>
  <si>
    <t>MEC2105067</t>
  </si>
  <si>
    <t>Dịch vụ cải tiến Cover băng tải  MEC2005028</t>
  </si>
  <si>
    <t>MEC2105067||Dịch vụ cải tiến Cover băng tải  MEC2005028</t>
  </si>
  <si>
    <t>MEC2106003</t>
  </si>
  <si>
    <t>Xe nâng tay FACT2-1F</t>
  </si>
  <si>
    <t>MEC2106003||Xe nâng tay FACT2-1F</t>
  </si>
  <si>
    <t>MEC2106004</t>
  </si>
  <si>
    <t>Sửa giá đỡ chữ L AOR-210514-01</t>
  </si>
  <si>
    <t>MEC2106004||Sửa giá đỡ chữ L AOR-210514-01</t>
  </si>
  <si>
    <t>MEC2106005</t>
  </si>
  <si>
    <t>Máy LD/ULD máy khoan Lazer Mitsubishi GTW6  (Japan)</t>
  </si>
  <si>
    <t>MEC2106005||Máy LD/ULD máy khoan Lazer Mitsubishi GTW6  (Japan)</t>
  </si>
  <si>
    <t>MEC2106017</t>
  </si>
  <si>
    <t xml:space="preserve">Gá hút trợ cứng </t>
  </si>
  <si>
    <t xml:space="preserve">MEC2106017||Gá hút trợ cứng </t>
  </si>
  <si>
    <t>MEC2107032</t>
  </si>
  <si>
    <t>冷却機
 Máy làm mát bo cho line Xray -Cắt viền#2-Ép lớn 
 #2 Fact.3 MEC2107032</t>
  </si>
  <si>
    <t>MEC2107032||冷却機
 Máy làm mát bo cho line Xray -Cắt viền#2-Ép lớn 
 #2 Fact.3 MEC2107032</t>
  </si>
  <si>
    <t>MEC2107053</t>
  </si>
  <si>
    <t>Linh kiện thay thế cho giá chữ U</t>
  </si>
  <si>
    <t>MEC2107053||Linh kiện thay thế cho giá chữ U</t>
  </si>
  <si>
    <t>VG146-21100018</t>
  </si>
  <si>
    <t>MEC2108002</t>
  </si>
  <si>
    <t>Tray khay chống tràn dung môi PMA in sơn 400*800*180mm,t1.5mm, SUS201</t>
  </si>
  <si>
    <t>MEC2108002||Tray khay chống tràn dung môi PMA in sơn 400*800*180mm,t1.5mm, SUS201</t>
  </si>
  <si>
    <t>MEC2109004</t>
  </si>
  <si>
    <t>Xe để jig ra vào dây chuyền mạ vàng tự động</t>
  </si>
  <si>
    <t>MEC2109004||Xe để jig ra vào dây chuyền mạ vàng tự động</t>
  </si>
  <si>
    <t>MEC2109006</t>
  </si>
  <si>
    <t>Ladder Bậc thang máy ép</t>
  </si>
  <si>
    <t>MEC2109006||Ladder Bậc thang máy ép</t>
  </si>
  <si>
    <t>VG146-21100009</t>
  </si>
  <si>
    <t>MEC2110024</t>
  </si>
  <si>
    <t>Gá chổi quét</t>
  </si>
  <si>
    <t>MEC2110024||Gá chổi quét</t>
  </si>
  <si>
    <t>MEC2110032</t>
  </si>
  <si>
    <t>Tay hút tấm trợ cứng</t>
  </si>
  <si>
    <t>MEC2110032||Tay hút tấm trợ cứng</t>
  </si>
  <si>
    <t>MEC2110036</t>
  </si>
  <si>
    <t>Giỏ dày cho dây chuyền mạ D-PTH</t>
  </si>
  <si>
    <t>MEC2110036||Giỏ dày cho dây chuyền mạ D-PTH</t>
  </si>
  <si>
    <t>VG146-21110005</t>
  </si>
  <si>
    <t>MEC2110037</t>
  </si>
  <si>
    <t>Ghim giỏ mạ hóa</t>
  </si>
  <si>
    <t>MEC2110037||Ghim giỏ mạ hóa</t>
  </si>
  <si>
    <t>VG146-21100026</t>
  </si>
  <si>
    <t>MEC2110040</t>
  </si>
  <si>
    <t>Khoan lỗ (SUS304 3/4H) kích thước: 0.5mm x 510mm x 610mm</t>
  </si>
  <si>
    <t>MEC2110040||Khoan lỗ (SUS304 3/4H) kích thước: 0.5mm x 510mm x 610mm</t>
  </si>
  <si>
    <t>MEC2110045</t>
  </si>
  <si>
    <t>Jig gá trợ cứng 55*55*6.04,S45C</t>
  </si>
  <si>
    <t>MEC2110045||Jig gá trợ cứng 55*55*6.04,S45C</t>
  </si>
  <si>
    <t>VG146-21110004</t>
  </si>
  <si>
    <t>MEC2110048</t>
  </si>
  <si>
    <t>Khay thu bụi và thùng để PCB EMS</t>
  </si>
  <si>
    <t>MEC2110048||Khay thu bụi và thùng để PCB EMS</t>
  </si>
  <si>
    <t>MEC2110050</t>
  </si>
  <si>
    <t>Jig gá bắt chổi line VCP. Filled</t>
  </si>
  <si>
    <t>MEC2110050||Jig gá bắt chổi line VCP. Filled</t>
  </si>
  <si>
    <t>VG146-21100015</t>
  </si>
  <si>
    <t>MEC2111002</t>
  </si>
  <si>
    <t>Jig label Số jig dây chuyền VCP #3(001~290) Yêu cầu số từ 291 ~310</t>
  </si>
  <si>
    <t>MEC2111002||Jig label Số jig dây chuyền VCP #3(001~290) Yêu cầu số từ 291 ~310</t>
  </si>
  <si>
    <t>MEC2111003</t>
  </si>
  <si>
    <t>Jig label Số jig dây chuyền VCP #2(001~290) Yêu cầu số từ 291 ~305</t>
  </si>
  <si>
    <t>MEC2111003||Jig label Số jig dây chuyền VCP #2(001~290) Yêu cầu số từ 291 ~305</t>
  </si>
  <si>
    <t>MEC2112022</t>
  </si>
  <si>
    <t>JIG Test sợi đồng bo FPC tự động</t>
  </si>
  <si>
    <t>MEC2112022||JIG Test sợi đồng bo FPC tự động</t>
  </si>
  <si>
    <t>VG146-220201E</t>
  </si>
  <si>
    <t xml:space="preserve">Mr.Phú Auto phụ trách </t>
  </si>
  <si>
    <t>MEC2112023</t>
  </si>
  <si>
    <t>Xe nâng công đoạn ép lớp Fact.3 1F</t>
  </si>
  <si>
    <t>MEC2112023||Xe nâng công đoạn ép lớp Fact.3 1F</t>
  </si>
  <si>
    <t>An</t>
  </si>
  <si>
    <t>VG146-22010009</t>
  </si>
  <si>
    <t xml:space="preserve">Đã gửi BG </t>
  </si>
  <si>
    <t>MEC2203002</t>
  </si>
  <si>
    <t>JIG đỡ cuộn dán màng cho bo PKG</t>
  </si>
  <si>
    <t>MEC2203002||JIG đỡ cuộn dán màng cho bo PKG</t>
  </si>
  <si>
    <t>Mr.Quang Auto</t>
  </si>
  <si>
    <t>MEC2203004</t>
  </si>
  <si>
    <t>AGV 300 for Tendou factory</t>
  </si>
  <si>
    <t>MEC2203004||AGV 300 for Tendou factory</t>
  </si>
  <si>
    <t>MEC2204001</t>
  </si>
  <si>
    <t>AGV Control System - Meiko Japan (Nhà máy mới Yamagata)</t>
  </si>
  <si>
    <t>MEC2204001||AGV Control System - Meiko Japan (Nhà máy mới Yamagata)</t>
  </si>
  <si>
    <t>20230526-002834-F800</t>
  </si>
  <si>
    <t>Mr. Tiến</t>
  </si>
  <si>
    <t>MEC2204011</t>
  </si>
  <si>
    <t>Dịch vụ hàn thanh chữ U vào xe để bo</t>
  </si>
  <si>
    <t>MEC2204011||Dịch vụ hàn thanh chữ U vào xe để bo</t>
  </si>
  <si>
    <t>VG146-220401C</t>
  </si>
  <si>
    <t>MEC2205012</t>
  </si>
  <si>
    <t>MEC2205012||2V-rack 1H-rack Unloader (MKUL-DVR-7171IC)</t>
  </si>
  <si>
    <t>MEC2205048</t>
  </si>
  <si>
    <t>Máy khắc Laser tự động cho PWB [Máy khắc Laser Keyence MD-X2520A (Laser Only)]</t>
  </si>
  <si>
    <t>MEC2205048||Máy khắc Laser tự động cho PWB [Máy khắc Laser Keyence MD-X2520A (Laser Only)]</t>
  </si>
  <si>
    <t>MEC2205050</t>
  </si>
  <si>
    <t>Kết nối link đo độ dày và thay tên cho line cắt viền #7</t>
  </si>
  <si>
    <t>MEC2205050||Kết nối link đo độ dày và thay tên cho line cắt viền #7</t>
  </si>
  <si>
    <t>Mr. Đạt IT</t>
  </si>
  <si>
    <t>MEC2205066</t>
  </si>
  <si>
    <t>Jig gá cho chân hút bo PM101438</t>
  </si>
  <si>
    <t>MEC2205066||Jig gá cho chân hút bo PM101438</t>
  </si>
  <si>
    <t>VG146-24020010</t>
  </si>
  <si>
    <t>MEC2206007</t>
  </si>
  <si>
    <t>Thanh kẹp dao gạt sơn</t>
  </si>
  <si>
    <t>MEC2206007||Thanh kẹp dao gạt sơn</t>
  </si>
  <si>
    <t>MEC2206008</t>
  </si>
  <si>
    <t>Thanh gài lồng tiền xử lý lazer</t>
  </si>
  <si>
    <t>MEC2206008||Thanh gài lồng tiền xử lý lazer</t>
  </si>
  <si>
    <t>VG146-22060011</t>
  </si>
  <si>
    <t>MEC2206009</t>
  </si>
  <si>
    <t>Bạc trượt dẫn hướng chỉnh Jig VCP#9</t>
  </si>
  <si>
    <t>MEC2206009||Bạc trượt dẫn hướng chỉnh Jig VCP#9</t>
  </si>
  <si>
    <t>VG146-22070001</t>
  </si>
  <si>
    <t>MEC2206032</t>
  </si>
  <si>
    <t>Fixed silver of bolt PVC
33(L)x31(W)x35(H)mm/Bạc đệm cố định</t>
  </si>
  <si>
    <t>MEC2206032||Fixed silver of bolt PVC
33(L)x31(W)x35(H)mm/Bạc đệm cố định</t>
  </si>
  <si>
    <t>MEC2207003</t>
  </si>
  <si>
    <t>Jig gá đỡ giá để bo, vật liệu Teflon</t>
  </si>
  <si>
    <t>MEC2207003||Jig gá đỡ giá để bo, vật liệu Teflon</t>
  </si>
  <si>
    <t>MEC2208007</t>
  </si>
  <si>
    <t>Dịch vụ nâng cấp phần mềm 2D code quản lý hàng Amazon của máy khắc laser</t>
  </si>
  <si>
    <t>MEC2208007||Dịch vụ nâng cấp phần mềm 2D code quản lý hàng Amazon của máy khắc laser</t>
  </si>
  <si>
    <t>MEC2208016</t>
  </si>
  <si>
    <t>Máy khắc Laser Keyence MD-X2000A (Laser Only)</t>
  </si>
  <si>
    <t>MEC2208016||Máy khắc Laser Keyence MD-X2000A (Laser Only)</t>
  </si>
  <si>
    <t>MEC2209001</t>
  </si>
  <si>
    <t>Tay vặn dao gạt con lăn phủ mực</t>
  </si>
  <si>
    <t>MEC2209001||Tay vặn dao gạt con lăn phủ mực</t>
  </si>
  <si>
    <t>VG146-22090004</t>
  </si>
  <si>
    <t>MEC2209005</t>
  </si>
  <si>
    <t>Jig gá trợ cứng, S45C, MEC2209005-001</t>
  </si>
  <si>
    <t>MEC2209005||Jig gá trợ cứng, S45C, MEC2209005-001</t>
  </si>
  <si>
    <t>MEC2209010</t>
  </si>
  <si>
    <t>Hub buffer cho AGV 1000</t>
  </si>
  <si>
    <t>MEC2209010||Hub buffer cho AGV 1000</t>
  </si>
  <si>
    <t>MEC2211005</t>
  </si>
  <si>
    <t>Thanh gá để bo cho giá chữ U</t>
  </si>
  <si>
    <t>MEC2211005||Thanh gá để bo cho giá chữ U</t>
  </si>
  <si>
    <t>VG146-23020008</t>
  </si>
  <si>
    <t>MEC2211012</t>
  </si>
  <si>
    <t>JIG uốn cong FR4-Flex</t>
  </si>
  <si>
    <t>MEC2211012||JIG uốn cong FR4-Flex</t>
  </si>
  <si>
    <t>20221228-002805-F800  =&gt; 20230308-002805-F800</t>
  </si>
  <si>
    <t>MEC2212009</t>
  </si>
  <si>
    <t>Bộ hút khí</t>
  </si>
  <si>
    <t>MEC2212009||Bộ hút khí</t>
  </si>
  <si>
    <t>MEC2212011</t>
  </si>
  <si>
    <t xml:space="preserve">Xe NC rack </t>
  </si>
  <si>
    <t xml:space="preserve">MEC2212011||Xe NC rack </t>
  </si>
  <si>
    <t>20230904-002834-F800</t>
  </si>
  <si>
    <t>MEC2301003</t>
  </si>
  <si>
    <t>Cổ phễu thùng đựng hút bụi</t>
  </si>
  <si>
    <t>MEC2301003||Cổ phễu thùng đựng hút bụi</t>
  </si>
  <si>
    <t>MEC2301006</t>
  </si>
  <si>
    <t>Bộ dụng cụ tháo trục</t>
  </si>
  <si>
    <t>MEC2301006||Bộ dụng cụ tháo trục</t>
  </si>
  <si>
    <t>VG146-23010002</t>
  </si>
  <si>
    <t>MEC2304004</t>
  </si>
  <si>
    <t>H rack  LD-ULD TENDOU</t>
  </si>
  <si>
    <t>MEC2304004||H rack  LD-ULD TENDOU</t>
  </si>
  <si>
    <t>MEC2304005</t>
  </si>
  <si>
    <t xml:space="preserve">Xe đẩy tay TENDOU </t>
  </si>
  <si>
    <t xml:space="preserve">MEC2304005||Xe đẩy tay TENDOU </t>
  </si>
  <si>
    <t>MEC2304014</t>
  </si>
  <si>
    <t>Dự án cải tiến AGF cho nhà máy Canon Thăng Long (xe đầu tiên)</t>
  </si>
  <si>
    <t>MEC2304014||Dự án cải tiến AGF cho nhà máy Canon Thăng Long (xe đầu tiên)</t>
  </si>
  <si>
    <t>MEC2305002</t>
  </si>
  <si>
    <t>Con lăn cho máy lật bo, MD-230324-01</t>
  </si>
  <si>
    <t>MEC2305002||Con lăn cho máy lật bo, MD-230324-01</t>
  </si>
  <si>
    <t>VG146-23050001, VG146-23080038, VG146-24060030, VG146-24060030</t>
  </si>
  <si>
    <t>MEC2305012</t>
  </si>
  <si>
    <t>Gá đỡ mũi khoan chỉnh vòng</t>
  </si>
  <si>
    <t>MEC2305012||Gá đỡ mũi khoan chỉnh vòng</t>
  </si>
  <si>
    <t>MEC2306003</t>
  </si>
  <si>
    <t>L rack</t>
  </si>
  <si>
    <t>MEC2306003||L rack</t>
  </si>
  <si>
    <t>20230711-001546-F800</t>
  </si>
  <si>
    <t>MEC2306004</t>
  </si>
  <si>
    <t>L rack station 1</t>
  </si>
  <si>
    <t>MEC2306004||L rack station 1</t>
  </si>
  <si>
    <t>MEC2306005</t>
  </si>
  <si>
    <t>L rack station 2</t>
  </si>
  <si>
    <t>MEC2306005||L rack station 2</t>
  </si>
  <si>
    <t>MEC2306006</t>
  </si>
  <si>
    <t>L rack Cart</t>
  </si>
  <si>
    <t>MEC2306006||L rack Cart</t>
  </si>
  <si>
    <t>MEC2305026</t>
  </si>
  <si>
    <t>Dịch vụ hỗ trợ hàng năm hệ thống SPC (MKVC)</t>
  </si>
  <si>
    <t>MEC2305026||Dịch vụ hỗ trợ hàng năm hệ thống SPC (MKVC)</t>
  </si>
  <si>
    <t>VG146-230506C</t>
  </si>
  <si>
    <t>MEC2305027</t>
  </si>
  <si>
    <t>Equipment inspection system for Tendo factory (Checksheet)</t>
  </si>
  <si>
    <t>MEC2305027||Equipment inspection system for Tendo factory (Checksheet)</t>
  </si>
  <si>
    <t>20230406-00001</t>
  </si>
  <si>
    <t>MEC2306008</t>
  </si>
  <si>
    <t>Cải tiến tool hút máy VCP</t>
  </si>
  <si>
    <t>MEC2306008||Cải tiến tool hút máy VCP</t>
  </si>
  <si>
    <t>VG146-23070007</t>
  </si>
  <si>
    <t>MEC2306010</t>
  </si>
  <si>
    <t>Máy đưa bo (Loader) V rack TYPE 3 MEC2306010</t>
  </si>
  <si>
    <t>MEC2306010||Máy đưa bo (Loader) V rack TYPE 3 MEC2306010</t>
  </si>
  <si>
    <t>MEC2307001</t>
  </si>
  <si>
    <t>Hub Buffer (SUS) Roller for AGV300</t>
  </si>
  <si>
    <t>MEC2307001||Hub Buffer (SUS) Roller for AGV300</t>
  </si>
  <si>
    <t>MEC2307010</t>
  </si>
  <si>
    <t>SPC system for Tendo factory</t>
  </si>
  <si>
    <t>MEC2307010||SPC system for Tendo factory</t>
  </si>
  <si>
    <t>20230712-00001</t>
  </si>
  <si>
    <t>MEC2307011</t>
  </si>
  <si>
    <t>Equipment alarm system for Tendo factory</t>
  </si>
  <si>
    <t>MEC2307011||Equipment alarm system for Tendo factory</t>
  </si>
  <si>
    <t>20230712-00002</t>
  </si>
  <si>
    <t>MEC2307012</t>
  </si>
  <si>
    <t>Cải tiến chương trình kiểm tra 2D code cho model mới: 0826-7680/7567/8205</t>
  </si>
  <si>
    <t>MEC2307012||Cải tiến chương trình kiểm tra 2D code cho model mới: 0826-7680/7567/8205</t>
  </si>
  <si>
    <t>MEC2307013</t>
  </si>
  <si>
    <t>Dịch vụ cải tiến lift up máy PCB transfer line Des-Fact3.1F</t>
  </si>
  <si>
    <t>MEC2307013||Dịch vụ cải tiến lift up máy PCB transfer line Des-Fact3.1F</t>
  </si>
  <si>
    <t>VG146-230809C</t>
  </si>
  <si>
    <t>MEC2307017</t>
  </si>
  <si>
    <t>Bánh lăn căn bo BAP33-A-d6-D20</t>
  </si>
  <si>
    <t>MEC2307017||Bánh lăn căn bo BAP33-A-d6-D20</t>
  </si>
  <si>
    <t>VG146-23090024
VG146-230907C FE</t>
  </si>
  <si>
    <t>MEC2307018</t>
  </si>
  <si>
    <t>Tool hút máy 2D Barcode 2105009-TL-A001</t>
  </si>
  <si>
    <t>MEC2307018||Tool hút máy 2D Barcode 2105009-TL-A001</t>
  </si>
  <si>
    <t>VG146-23070024</t>
  </si>
  <si>
    <t>MEC2308004</t>
  </si>
  <si>
    <t>Thanh khử tĩnh điện máy TENDOU (IZS40-640-06)</t>
  </si>
  <si>
    <t>MEC2308004||Thanh khử tĩnh điện máy TENDOU (IZS40-640-06)</t>
  </si>
  <si>
    <t>20230906-002805-F800</t>
  </si>
  <si>
    <t>MEC2308005</t>
  </si>
  <si>
    <t>Services Hạ tầng nhà máy MKVC (tháng 7/2024 - tháng 12/2024)</t>
  </si>
  <si>
    <t>MEC2308005||Services Hạ tầng nhà máy MKVC (tháng 7/2024 - tháng 12/2024)</t>
  </si>
  <si>
    <t>MEC2308011</t>
  </si>
  <si>
    <t>JIG test rơi bo mạch</t>
  </si>
  <si>
    <t>MEC2308011||JIG test rơi bo mạch</t>
  </si>
  <si>
    <t>VG146-23100032</t>
  </si>
  <si>
    <t>MEC2309011</t>
  </si>
  <si>
    <t>Dịch vụ sửa chương trình máy khắc Lazer cho khách hàng Z</t>
  </si>
  <si>
    <t>MEC2309011||Dịch vụ sửa chương trình máy khắc Lazer cho khách hàng Z</t>
  </si>
  <si>
    <t>VG146-230906C</t>
  </si>
  <si>
    <t>MEC2309012</t>
  </si>
  <si>
    <t>Dịch vụ nâng cấp chức năng tự động tính UCL và LCL hệ thống SPC MKVC
(Nâng cấp chức năng tự động tính CP và CPK)</t>
  </si>
  <si>
    <t>MEC2309012||Dịch vụ nâng cấp chức năng tự động tính UCL và LCL hệ thống SPC MKVC
(Nâng cấp chức năng tự động tính CP và CPK)</t>
  </si>
  <si>
    <t>VG146-230905C</t>
  </si>
  <si>
    <t>MEC2309013</t>
  </si>
  <si>
    <t>Máy đưa bo (Loader) V rack TYPE 3 line Tiền xử lý ép lớp
 積層前処理 投入機（Vラック）</t>
  </si>
  <si>
    <t>MEC2309013||Máy đưa bo (Loader) V rack TYPE 3 line Tiền xử lý ép lớp
 積層前処理 投入機（Vラック）</t>
  </si>
  <si>
    <t>MEC2309014</t>
  </si>
  <si>
    <t>Băng tải thường line Tiền xử lý ép lớp
 一般コンベヤー 積層前処理受取</t>
  </si>
  <si>
    <t>MEC2309014||Băng tải thường line Tiền xử lý ép lớp
 一般コンベヤー 積層前処理受取</t>
  </si>
  <si>
    <t>MEC2309015</t>
  </si>
  <si>
    <t>Máy đưa bo (Loader) V rack TYPE 3 line Sấy sau rửa nước
 水洗乾燥 投入機（Vラック）</t>
  </si>
  <si>
    <t>MEC2309015||Máy đưa bo (Loader) V rack TYPE 3 line Sấy sau rửa nước
 水洗乾燥 投入機（Vラック）</t>
  </si>
  <si>
    <t>MEC2309021</t>
  </si>
  <si>
    <t>Máy đưa bo (Loader) V rack TYPE 3 line Mài lỗ （３F SR）
 穴理研磨 （３F SR） 投入機（Vラック）</t>
  </si>
  <si>
    <t>MEC2309021||Máy đưa bo (Loader) V rack TYPE 3 line Mài lỗ （３F SR）
 穴理研磨 （３F SR） 投入機（Vラック）</t>
  </si>
  <si>
    <t>MEC2309022</t>
  </si>
  <si>
    <t>Băng tải quay 90deg line Mài lỗ （３F SR）
 90°回転機 穴理研磨 （３F SR）</t>
  </si>
  <si>
    <t>MEC2309022||Băng tải quay 90deg line Mài lỗ （３F SR）
 90°回転機 穴理研磨 （３F SR）</t>
  </si>
  <si>
    <t>MEC2309024</t>
  </si>
  <si>
    <t>Máy đưa bo (Loader) L rack
  投入機（Lラック）</t>
  </si>
  <si>
    <t>MEC2309024||Máy đưa bo (Loader) L rack
  投入機（Lラック）</t>
  </si>
  <si>
    <t>MEC2309026</t>
  </si>
  <si>
    <t>SR自動露光機（パタパタ・回転）投入機
 Máy đua bo line chụp sáng SR có xoay bo 90deg</t>
  </si>
  <si>
    <t>MEC2309026||SR自動露光機（パタパタ・回転）投入機
 Máy đua bo line chụp sáng SR có xoay bo 90deg</t>
  </si>
  <si>
    <t>MEC2309027</t>
  </si>
  <si>
    <t>SR自動露光機 （パタパタ・回転）受取機
 Máy nhận bo line chụp sáng SR có xoay bo 90deg</t>
  </si>
  <si>
    <t>MEC2309027||SR自動露光機 （パタパタ・回転）受取機
 Máy nhận bo line chụp sáng SR có xoay bo 90deg</t>
  </si>
  <si>
    <t>MEC2309031</t>
  </si>
  <si>
    <t>Máy đưa bo line Desmear AUTOTECH
 デスミア化学銅 投入機 (PKG)</t>
  </si>
  <si>
    <t>MEC2309031||Máy đưa bo line Desmear AUTOTECH
 デスミア化学銅 投入機 (PKG)</t>
  </si>
  <si>
    <t>MEC2309032</t>
  </si>
  <si>
    <t>デスミア・BH 方向変換 ＃１
 Băng tải đổi hướng #1</t>
  </si>
  <si>
    <t>MEC2309032||デスミア・BH 方向変換 ＃１
 Băng tải đổi hướng #1</t>
  </si>
  <si>
    <t>MEC2309033</t>
  </si>
  <si>
    <t>デスミア・BH 連結コンベア
 Băng tải liên kết Line</t>
  </si>
  <si>
    <t>MEC2309033||デスミア・BH 連結コンベア
 Băng tải liên kết Line</t>
  </si>
  <si>
    <t>MEC2309034</t>
  </si>
  <si>
    <t>デスミア・BH 方向変換 ＃２
 Băng tải đổi hướng #2</t>
  </si>
  <si>
    <t>MEC2309034||デスミア・BH 方向変換 ＃２
 Băng tải đổi hướng #2</t>
  </si>
  <si>
    <t>MEC2309035</t>
  </si>
  <si>
    <t>Máy nhận bo line Desmear AUTOTECH
 デスミア化学銅 受取機 (PKG)</t>
  </si>
  <si>
    <t>MEC2309035||Máy nhận bo line Desmear AUTOTECH
 デスミア化学銅 受取機 (PKG)</t>
  </si>
  <si>
    <t>MEC2309040</t>
  </si>
  <si>
    <t>Máy nhận bo nhiều hàng line Flux ＃１
 多列受取機 フラックス＃１</t>
  </si>
  <si>
    <t>MEC2309040||Máy nhận bo nhiều hàng line Flux ＃１
 多列受取機 フラックス＃１</t>
  </si>
  <si>
    <t>VG146-231102E</t>
  </si>
  <si>
    <t>MEC2309041</t>
  </si>
  <si>
    <t>Máy nhận bo nhiều hàng line Flux ＃３
 多列受取機 フラックス＃３</t>
  </si>
  <si>
    <t>MEC2309041||Máy nhận bo nhiều hàng line Flux ＃３
 多列受取機 フラックス＃３</t>
  </si>
  <si>
    <t>MEC2309042</t>
  </si>
  <si>
    <t>Máy nhận bo nhiều hàng line Flux ＃４
 多列受取機 フラックス＃４</t>
  </si>
  <si>
    <t>MEC2309042||Máy nhận bo nhiều hàng line Flux ＃４
 多列受取機 フラックス＃４</t>
  </si>
  <si>
    <t>MEC2309043</t>
  </si>
  <si>
    <t>Máy nhận bo nhiều hàng line Rửa nước ＃１
 多列受取機 外形加工の水洗＃１</t>
  </si>
  <si>
    <t>MEC2309043||Máy nhận bo nhiều hàng line Rửa nước ＃１
 多列受取機 外形加工の水洗＃１</t>
  </si>
  <si>
    <t>MEC2309044</t>
  </si>
  <si>
    <t>Máy nhận bo nhiều hàng line Rửa nước ＃２
 多列受取機 外形加工の水洗＃２</t>
  </si>
  <si>
    <t>MEC2309044||Máy nhận bo nhiều hàng line Rửa nước ＃２
 多列受取機 外形加工の水洗＃２</t>
  </si>
  <si>
    <t>MEC2309045</t>
  </si>
  <si>
    <t>Máy nhận bo nhiều hàng line Rửa nước ＃３
 多列受取機 外形加工の水洗＃３</t>
  </si>
  <si>
    <t>MEC2309045||Máy nhận bo nhiều hàng line Rửa nước ＃３
 多列受取機 外形加工の水洗＃３</t>
  </si>
  <si>
    <t>MEC2309046</t>
  </si>
  <si>
    <t>Máy nhận bo nhiều hàng line Rửa nước ＃４
 多列受取機 外形加工の水洗＃４</t>
  </si>
  <si>
    <t>MEC2309046||Máy nhận bo nhiều hàng line Rửa nước ＃４
 多列受取機 外形加工の水洗＃４</t>
  </si>
  <si>
    <t>MEC2309047</t>
  </si>
  <si>
    <t>Máy nhận bo nhiều hàng line Mạ thiếc #１
 多列受取機 鈴メッキ #１</t>
  </si>
  <si>
    <t>MEC2309047||Máy nhận bo nhiều hàng line Mạ thiếc #１
 多列受取機 鈴メッキ #１</t>
  </si>
  <si>
    <t>MEC2309048</t>
  </si>
  <si>
    <t>Máy nhận bo nhiều hàng line Flux ＃２
 多列受取機 フラックス＃２</t>
  </si>
  <si>
    <t>MEC2309048||Máy nhận bo nhiều hàng line Flux ＃２
 多列受取機 フラックス＃２</t>
  </si>
  <si>
    <t>MEC2309050</t>
  </si>
  <si>
    <t>Abnormal report management system for Tendo factory
天童工場向け異常報告システム</t>
  </si>
  <si>
    <t>MEC2309050||Abnormal report management system for Tendo factory
天童工場向け異常報告システム</t>
  </si>
  <si>
    <t>20231002-00001</t>
  </si>
  <si>
    <t>MEC2310001</t>
  </si>
  <si>
    <t>Sheet magazine cho nhà máy Ishimaki</t>
  </si>
  <si>
    <t>MEC2310001||Sheet magazine cho nhà máy Ishimaki</t>
  </si>
  <si>
    <t>20240118-002805-F800</t>
  </si>
  <si>
    <t>MEC2310002</t>
  </si>
  <si>
    <t>2V-rack 1H-rack Loader special for Kahoku Factory</t>
  </si>
  <si>
    <t>MEC2310002||2V-rack 1H-rack Loader special for Kahoku Factory</t>
  </si>
  <si>
    <t>20231125-001546-F800-1</t>
  </si>
  <si>
    <t>MEC2310003</t>
  </si>
  <si>
    <t>H rack Laser TENDOU</t>
  </si>
  <si>
    <t>MEC2310003||H rack Laser TENDOU</t>
  </si>
  <si>
    <t>20231022-001546-F800</t>
  </si>
  <si>
    <t>MEC2310004</t>
  </si>
  <si>
    <t>Service/ Dịch vụ kết nối mạng cho máy chụp sáng DI - Phủ sơn 3F</t>
  </si>
  <si>
    <t>MEC2310004||Service/ Dịch vụ kết nối mạng cho máy chụp sáng DI - Phủ sơn 3F</t>
  </si>
  <si>
    <t>VG146-231003C-FE</t>
  </si>
  <si>
    <t>MEC2310006</t>
  </si>
  <si>
    <t>Máy Loader line Desmear Black hole MKTC</t>
  </si>
  <si>
    <t>MEC2310006||Máy Loader line Desmear Black hole MKTC</t>
  </si>
  <si>
    <t>VG146-2312201E</t>
  </si>
  <si>
    <t>MEC2310007</t>
  </si>
  <si>
    <t>Máy Unloader line Desmear Black hole MKTC</t>
  </si>
  <si>
    <t>MEC2310007||Máy Unloader line Desmear Black hole MKTC</t>
  </si>
  <si>
    <t>MEC2310010</t>
  </si>
  <si>
    <t>Băng tải lật mặt bo đầu ra in chữ mặt A Fact.2 3F</t>
  </si>
  <si>
    <t>MEC2310010||Băng tải lật mặt bo đầu ra in chữ mặt A Fact.2 3F</t>
  </si>
  <si>
    <t>VG146-24010016</t>
  </si>
  <si>
    <t>MEC2310011</t>
  </si>
  <si>
    <t>Cải tiến thêm chức năng xoay bo máy đưa bo in chữ mặt A Fact.2 3F</t>
  </si>
  <si>
    <t>MEC2310011||Cải tiến thêm chức năng xoay bo máy đưa bo in chữ mặt A Fact.2 3F</t>
  </si>
  <si>
    <t>MEC2310012</t>
  </si>
  <si>
    <t>Cải tiến thêm chức năng xoay bo máy đưa bo in chữ mặt B Fact.2 3F</t>
  </si>
  <si>
    <t>MEC2310012||Cải tiến thêm chức năng xoay bo máy đưa bo in chữ mặt B Fact.2 3F</t>
  </si>
  <si>
    <t>MEC2310019</t>
  </si>
  <si>
    <t>MEC2310019||W-rack V-type Loader (MKLD-DVR-7171)</t>
  </si>
  <si>
    <t>20240111-002805-F800</t>
  </si>
  <si>
    <t>MEC2310020</t>
  </si>
  <si>
    <t>MEC2310020||W-rack V-type Unloader (MKUL-DVR-7171)</t>
  </si>
  <si>
    <t>MEC2310022</t>
  </si>
  <si>
    <t>Hệ thống kiểm soát bổ sung hóa chất MKTC</t>
  </si>
  <si>
    <t>MEC2310022||Hệ thống kiểm soát bổ sung hóa chất MKTC</t>
  </si>
  <si>
    <t>231025/MKAC-MKTC</t>
  </si>
  <si>
    <t>ICT+AUTO</t>
  </si>
  <si>
    <t>Mr. Phi, Mr. Lâm AUTO</t>
  </si>
  <si>
    <t>MEC2310024</t>
  </si>
  <si>
    <t>Service/Dịch vụ sửa chương trình máy khắc Laser cho khách hàng SSD</t>
  </si>
  <si>
    <t>MEC2310024||Service/Dịch vụ sửa chương trình máy khắc Laser cho khách hàng SSD</t>
  </si>
  <si>
    <t>VG146-231008C</t>
  </si>
  <si>
    <t>MEC2310025</t>
  </si>
  <si>
    <t>Service/Dịch vụ nâng cấp phần mềm quản lý phế liệu</t>
  </si>
  <si>
    <t>MEC2310025||Service/Dịch vụ nâng cấp phần mềm quản lý phế liệu</t>
  </si>
  <si>
    <t>VG146-231009C</t>
  </si>
  <si>
    <t>MEC2310027</t>
  </si>
  <si>
    <t>Máy nhận bo line Dán màng ABF (Magazine)</t>
  </si>
  <si>
    <t>MEC2310027||Máy nhận bo line Dán màng ABF (Magazine)</t>
  </si>
  <si>
    <t>MEC2310028</t>
  </si>
  <si>
    <t>Service/Dịch vụ hỗ trợ vận hành Phần mềm quản lý dữ liệu cho 7 máy đo độ dày công đoạn Ép lớp (năm 2023)</t>
  </si>
  <si>
    <t>MEC2310028||Service/Dịch vụ hỗ trợ vận hành Phần mềm quản lý dữ liệu cho 7 máy đo độ dày công đoạn Ép lớp (năm 2023)</t>
  </si>
  <si>
    <t>VG146-231007C-FE</t>
  </si>
  <si>
    <t>MEC2310029</t>
  </si>
  <si>
    <t>Service/Dịch vụ kết nối mạng cho máy đo độ rộng đường mạch - AOI 3F</t>
  </si>
  <si>
    <t>MEC2310029||Service/Dịch vụ kết nối mạng cho máy đo độ rộng đường mạch - AOI 3F</t>
  </si>
  <si>
    <t>VG146-231006C-FE</t>
  </si>
  <si>
    <t>Mr. Quang Đường (IT)</t>
  </si>
  <si>
    <t>MEC2311006</t>
  </si>
  <si>
    <t>Service/ Dịch vụ kết nối mạng cho máy Kurabo 6000 - FQC 3F PCB</t>
  </si>
  <si>
    <t>MEC2311006||Service/ Dịch vụ kết nối mạng cho máy Kurabo 6000 - FQC 3F PCB</t>
  </si>
  <si>
    <t>VG146-231104C-FE</t>
  </si>
  <si>
    <t>Mr. Quang Đường</t>
  </si>
  <si>
    <t>MEC2311007</t>
  </si>
  <si>
    <t>Service/Dịch vụ tăng số lượng chương trình trên máy khắc Laser</t>
  </si>
  <si>
    <t>MEC2311007||Service/Dịch vụ tăng số lượng chương trình trên máy khắc Laser</t>
  </si>
  <si>
    <t>VG146-231107C</t>
  </si>
  <si>
    <t>MEC2311008</t>
  </si>
  <si>
    <t>Service/Dịch vụ cung cấp phần mềm in hóa đơn phục vụ khách hàng Z</t>
  </si>
  <si>
    <t>MEC2311008||Service/Dịch vụ cung cấp phần mềm in hóa đơn phục vụ khách hàng Z</t>
  </si>
  <si>
    <t>VG146-231106C</t>
  </si>
  <si>
    <t>MEC2311010</t>
  </si>
  <si>
    <t>Dịch vụ sửa chữa máy đưa bo dây chuyền rửa nước NC#2 lỗi tay robot</t>
  </si>
  <si>
    <t>MEC2311010||Dịch vụ sửa chữa máy đưa bo dây chuyền rửa nước NC#2 lỗi tay robot</t>
  </si>
  <si>
    <t>VG146-240302C-FE</t>
  </si>
  <si>
    <t>MR. Lâm</t>
  </si>
  <si>
    <t>MEC2311012</t>
  </si>
  <si>
    <t>Máy khắc 2D code bo mạch, tự động Load và Unload</t>
  </si>
  <si>
    <t>MEC2311012||Máy khắc 2D code bo mạch, tự động Load và Unload</t>
  </si>
  <si>
    <t>VG146-24040032</t>
  </si>
  <si>
    <t>MEC2311019</t>
  </si>
  <si>
    <t>Chi phí lắp đặt cho dự án AGV đợt 1 giai đoạn 2 (31-Oct-2023 to 31-Jan-2024)</t>
  </si>
  <si>
    <t>MEC2311019||Chi phí lắp đặt cho dự án AGV đợt 1 giai đoạn 2 (31-Oct-2023 to 31-Jan-2024)</t>
  </si>
  <si>
    <t>20240726-002834-F800</t>
  </si>
  <si>
    <t>MEC2312005</t>
  </si>
  <si>
    <t>Service/ Dịch vụ kết nối mạng cho máy kiểm tra cong vênh SPI-FQC-2F-PCB</t>
  </si>
  <si>
    <t>MEC2312005||Service/ Dịch vụ kết nối mạng cho máy kiểm tra cong vênh SPI-FQC-2F-PCB</t>
  </si>
  <si>
    <t>VG146-231201C-FE</t>
  </si>
  <si>
    <t>MEC2312008</t>
  </si>
  <si>
    <t>Service/ Dịch vụ kết nối mạng cho máy kiểm tra thông điện E-test- 3F PCB</t>
  </si>
  <si>
    <t>MEC2312008||Service/ Dịch vụ kết nối mạng cho máy kiểm tra thông điện E-test- 3F PCB</t>
  </si>
  <si>
    <t>VG146-231206C-FE</t>
  </si>
  <si>
    <t>MEC2401001</t>
  </si>
  <si>
    <t>Đầu hãm và ống nối ở băng tải máy nâng bo</t>
  </si>
  <si>
    <t>MEC2401001||Đầu hãm và ống nối ở băng tải máy nâng bo</t>
  </si>
  <si>
    <t>VG146-24030024</t>
  </si>
  <si>
    <t>MEC2401003</t>
  </si>
  <si>
    <t>Service/ Dịch vụ xử lý dữ liệu phần mềm 2D code</t>
  </si>
  <si>
    <t>MEC2401003||Service/ Dịch vụ xử lý dữ liệu phần mềm 2D code</t>
  </si>
  <si>
    <t>VG146-240104C-FE</t>
  </si>
  <si>
    <t>MEC2401005</t>
  </si>
  <si>
    <t>Lắp đặt máy cho nhà máy Tendou giai đoạn 2 (16/01 - 01/02/2024)/   Installation fees of matehan machine at Tendo factory</t>
  </si>
  <si>
    <t>MEC2401005||Lắp đặt máy cho nhà máy Tendou giai đoạn 2 (16/01 - 01/02/2024)/   Installation fees of matehan machine at Tendo factory</t>
  </si>
  <si>
    <t>MEC2401006</t>
  </si>
  <si>
    <t>Lắp đặt máy cho nhà máy KAHOKU (01/03/2024 -&gt; )/  Installation fees of matehan machine at Ishinomaki factory</t>
  </si>
  <si>
    <t>MEC2401006||Lắp đặt máy cho nhà máy KAHOKU (01/03/2024 -&gt; )/  Installation fees of matehan machine at Ishinomaki factory</t>
  </si>
  <si>
    <t>MEC2401007</t>
  </si>
  <si>
    <t>Lắp đặt máy cho nhà máy ISHINOMAKI (01/02/2024 - &gt;)/  Installation fees of Matehan machine at Kahoku factory</t>
  </si>
  <si>
    <t>MEC2401007||Lắp đặt máy cho nhà máy ISHINOMAKI (01/02/2024 - &gt;)/  Installation fees of Matehan machine at Kahoku factory</t>
  </si>
  <si>
    <t>MEC2401012</t>
  </si>
  <si>
    <t>OQC-Bảo dưỡng máy kiểm tra chất lượng 2D code</t>
  </si>
  <si>
    <t>MEC2401012||OQC-Bảo dưỡng máy kiểm tra chất lượng 2D code</t>
  </si>
  <si>
    <t>A. Đạt ICT</t>
  </si>
  <si>
    <t>MEC2401013</t>
  </si>
  <si>
    <t>Lắp đặt hệ thống cảnh báo quá nhiệt và cảnh báo mở cửa cho tủ lạnh</t>
  </si>
  <si>
    <t>MEC2401013||Lắp đặt hệ thống cảnh báo quá nhiệt và cảnh báo mở cửa cho tủ lạnh</t>
  </si>
  <si>
    <t>VG146-240305C</t>
  </si>
  <si>
    <t>MEC2402002</t>
  </si>
  <si>
    <t>Thêm cơ cấu căn bo trái - tâm - phải máy Loading Kahoku</t>
  </si>
  <si>
    <t>MEC2402002||Thêm cơ cấu căn bo trái - tâm - phải máy Loading Kahoku</t>
  </si>
  <si>
    <t>20240325-001546-F800</t>
  </si>
  <si>
    <t>A. Thành Nghiêm, A. Lâm</t>
  </si>
  <si>
    <t>MEC2403002</t>
  </si>
  <si>
    <t>Service / Dịch vụ sửa tay gắp bo Laser#60 đứt dây tín hiệu và lệch căn bo (MEC2009007)</t>
  </si>
  <si>
    <t>MEC2403002||Service / Dịch vụ sửa tay gắp bo Laser#60 đứt dây tín hiệu và lệch căn bo (MEC2009007)</t>
  </si>
  <si>
    <t>MEC2403003</t>
  </si>
  <si>
    <t>Dịch vụ lắp dây mạng đo trở kháng cho GCNH 3F</t>
  </si>
  <si>
    <t>MEC2403003||Dịch vụ lắp dây mạng đo trở kháng cho GCNH 3F</t>
  </si>
  <si>
    <t>team A. Quang Đường</t>
  </si>
  <si>
    <t>VG146-240303C-FE</t>
  </si>
  <si>
    <t>MEC2403004</t>
  </si>
  <si>
    <t>Test xác nhận concept robot Duaro Kawasaki áp dụng mạch FPC</t>
  </si>
  <si>
    <t>MEC2403004||Test xác nhận concept robot Duaro Kawasaki áp dụng mạch FPC</t>
  </si>
  <si>
    <t>VG146-24050048</t>
  </si>
  <si>
    <t>MEC2403007</t>
  </si>
  <si>
    <t>Máy đưa bo Vrack Line mài lỗ</t>
  </si>
  <si>
    <t>MEC2403007||Máy đưa bo Vrack Line mài lỗ</t>
  </si>
  <si>
    <t>MEC2403008</t>
  </si>
  <si>
    <t>Băng tải xoay bo 90 deg Line mài lỗ</t>
  </si>
  <si>
    <t>MEC2403008||Băng tải xoay bo 90 deg Line mài lỗ</t>
  </si>
  <si>
    <t>MEC2403010</t>
  </si>
  <si>
    <t>Máy đưa bo Vrack Line rửa nguyên vật liệu</t>
  </si>
  <si>
    <t>MEC2403010||Máy đưa bo Vrack Line rửa nguyên vật liệu</t>
  </si>
  <si>
    <t>MEC2403011</t>
  </si>
  <si>
    <t>Máy nhận bo Vrack Line rửa nguyên vật liệu</t>
  </si>
  <si>
    <t>MEC2403011||Máy nhận bo Vrack Line rửa nguyên vật liệu</t>
  </si>
  <si>
    <t>MEC2403012</t>
  </si>
  <si>
    <t>Máy nhận bo Vrack Line LPR　＃3</t>
  </si>
  <si>
    <t>MEC2403012||Máy nhận bo Vrack Line LPR　＃3</t>
  </si>
  <si>
    <t>MEC2403013</t>
  </si>
  <si>
    <t>Máy nhận bo Vrack Line LPR　＃4</t>
  </si>
  <si>
    <t>MEC2403013||Máy nhận bo Vrack Line LPR　＃4</t>
  </si>
  <si>
    <t>VG146-24040034</t>
  </si>
  <si>
    <t>MEC2403014</t>
  </si>
  <si>
    <t>Máy đưa bo Vrack Line Tự động chụp sáng #1</t>
  </si>
  <si>
    <t>MEC2403014||Máy đưa bo Vrack Line Tự động chụp sáng #1</t>
  </si>
  <si>
    <t>MEC2403015</t>
  </si>
  <si>
    <t>Hanger Stock Line Tự động chụp sáng #1</t>
  </si>
  <si>
    <t>MEC2403015||Hanger Stock Line Tự động chụp sáng #1</t>
  </si>
  <si>
    <t>MEC2403016</t>
  </si>
  <si>
    <t>Máy nhận bo Vrack Line Tự động chụp sáng #1</t>
  </si>
  <si>
    <t>MEC2403016||Máy nhận bo Vrack Line Tự động chụp sáng #1</t>
  </si>
  <si>
    <t>MEC2403017</t>
  </si>
  <si>
    <t xml:space="preserve">Máy đưa bo Vrack Line Tự động chụp sáng #2 </t>
  </si>
  <si>
    <t xml:space="preserve">MEC2403017||Máy đưa bo Vrack Line Tự động chụp sáng #2 </t>
  </si>
  <si>
    <t>VG146-24040035</t>
  </si>
  <si>
    <t>MEC2403018</t>
  </si>
  <si>
    <t>Hanger Stock Line Tự động chụp sáng #2</t>
  </si>
  <si>
    <t>MEC2403018||Hanger Stock Line Tự động chụp sáng #2</t>
  </si>
  <si>
    <t>MEC2403019</t>
  </si>
  <si>
    <t>Máy nhận bo Vrack Line Tự động chụp sáng #2</t>
  </si>
  <si>
    <t>MEC2403019||Máy nhận bo Vrack Line Tự động chụp sáng #2</t>
  </si>
  <si>
    <t>MEC2403020</t>
  </si>
  <si>
    <t>Máy đưa bo Vrack Line Tự động chụp sáng #3</t>
  </si>
  <si>
    <t>MEC2403020||Máy đưa bo Vrack Line Tự động chụp sáng #3</t>
  </si>
  <si>
    <t>MEC2403021</t>
  </si>
  <si>
    <t>Hanger Stock Line Tự động chụp sáng #3</t>
  </si>
  <si>
    <t>MEC2403021||Hanger Stock Line Tự động chụp sáng #3</t>
  </si>
  <si>
    <t>VG146-24040036</t>
  </si>
  <si>
    <t>MEC2403022</t>
  </si>
  <si>
    <t>Máy nhận bo Vrack Line Tự động chụp sáng #3</t>
  </si>
  <si>
    <t>MEC2403022||Máy nhận bo Vrack Line Tự động chụp sáng #3</t>
  </si>
  <si>
    <t>MEC2403023</t>
  </si>
  <si>
    <t>Máy đưa bo Vrack DES line #5</t>
  </si>
  <si>
    <t>MEC2403023||Máy đưa bo Vrack DES line #5</t>
  </si>
  <si>
    <t>MEC2403025</t>
  </si>
  <si>
    <t>受取機（平積・合紙）
 Máy nhận bo (H rack + IC) Inline AOI MEC2403025</t>
  </si>
  <si>
    <t>MEC2403025||受取機（平積・合紙）
 Máy nhận bo (H rack + IC) Inline AOI MEC2403025</t>
  </si>
  <si>
    <t>MEC2403027</t>
  </si>
  <si>
    <t>Máy đưa bo V rack TYPE 4 Line Mài sau ép lớp</t>
  </si>
  <si>
    <t>MEC2403027||Máy đưa bo V rack TYPE 4 Line Mài sau ép lớp</t>
  </si>
  <si>
    <t>MEC2403031</t>
  </si>
  <si>
    <t>Máy nhận bo V rack TYPE 4 Line Desmear #1</t>
  </si>
  <si>
    <t>MEC2403031||Máy nhận bo V rack TYPE 4 Line Desmear #1</t>
  </si>
  <si>
    <t>MEC2403032</t>
  </si>
  <si>
    <t>Máy đưa bo Vrack Line Desmear #2</t>
  </si>
  <si>
    <t>MEC2403032||Máy đưa bo Vrack Line Desmear #2</t>
  </si>
  <si>
    <t>MEC2403034</t>
  </si>
  <si>
    <t>Máy đưa bo Vrack Line DFR</t>
  </si>
  <si>
    <t>MEC2403034||Máy đưa bo Vrack Line DFR</t>
  </si>
  <si>
    <t>MEC2403035</t>
  </si>
  <si>
    <t>Máy đưa bo Vrack Line Tự động chụp sáng #5</t>
  </si>
  <si>
    <t>MEC2403035||Máy đưa bo Vrack Line Tự động chụp sáng #5</t>
  </si>
  <si>
    <t>MEC2403037</t>
  </si>
  <si>
    <t>Máy nhận bo Vrack Line Tự động chụp sáng #5</t>
  </si>
  <si>
    <t>MEC2403037||Máy nhận bo Vrack Line Tự động chụp sáng #5</t>
  </si>
  <si>
    <t>MEC2403038</t>
  </si>
  <si>
    <t>Máy đưa bo Vrack Line Tự động chụp sáng #6</t>
  </si>
  <si>
    <t>MEC2403038||Máy đưa bo Vrack Line Tự động chụp sáng #6</t>
  </si>
  <si>
    <t>MEC2403040</t>
  </si>
  <si>
    <t>Máy nhận bo Vrack LIne Tự động chụp sáng #6</t>
  </si>
  <si>
    <t>MEC2403040||Máy nhận bo Vrack LIne Tự động chụp sáng #6</t>
  </si>
  <si>
    <t>MEC2403042</t>
  </si>
  <si>
    <t>Máy nhận bo V rack TYPE 4 DES line #4</t>
  </si>
  <si>
    <t>MEC2403042||Máy nhận bo V rack TYPE 4 DES line #4</t>
  </si>
  <si>
    <t>MEC2403044</t>
  </si>
  <si>
    <t>受取機（平積・合紙）
 Máy nhận bo (H rack + IC) InlineAOIライン</t>
  </si>
  <si>
    <t>MEC2403044||受取機（平積・合紙）
 Máy nhận bo (H rack + IC) InlineAOIライン</t>
  </si>
  <si>
    <t>MEC2403045</t>
  </si>
  <si>
    <t>Máy đưa bo Patapata Line Tự động chụp sáng SR</t>
  </si>
  <si>
    <t>MEC2403045||Máy đưa bo Patapata Line Tự động chụp sáng SR</t>
  </si>
  <si>
    <t>MEC2403047</t>
  </si>
  <si>
    <t>Máy nhận bo Patapata Line Tự động chụp sáng SR</t>
  </si>
  <si>
    <t>MEC2403047||Máy nhận bo Patapata Line Tự động chụp sáng SR</t>
  </si>
  <si>
    <t>MEC2403050</t>
  </si>
  <si>
    <t>Máy đưa bo Vrack Line Tạo mạch lớp trong DES#3</t>
  </si>
  <si>
    <t>MEC2403050||Máy đưa bo Vrack Line Tạo mạch lớp trong DES#3</t>
  </si>
  <si>
    <t>MEC2403051</t>
  </si>
  <si>
    <t>Máy đưa bo Vrack Line Tạo mạch lớp trong DES#4</t>
  </si>
  <si>
    <t>MEC2403051||Máy đưa bo Vrack Line Tạo mạch lớp trong DES#4</t>
  </si>
  <si>
    <t>MEC2403054</t>
  </si>
  <si>
    <t>Máy nhận bo V rack TYPE 4 Line Rửa nước sau ép lớp MEC2403054</t>
  </si>
  <si>
    <t>MEC2403054||Máy nhận bo V rack TYPE 4 Line Rửa nước sau ép lớp MEC2403054</t>
  </si>
  <si>
    <t>MEC2403056</t>
  </si>
  <si>
    <t>Máy nhận bo V rack TYPE 4 Line Rửa nước sau ép lớp MEC2403056</t>
  </si>
  <si>
    <t>MEC2403056||Máy nhận bo V rack TYPE 4 Line Rửa nước sau ép lớp MEC2403056</t>
  </si>
  <si>
    <t>MEC2403060</t>
  </si>
  <si>
    <t>Máy nhận bo V rack TYPE 4 Line Rửa nước sau ép lớp MEC2403060</t>
  </si>
  <si>
    <t>MEC2403060||Máy nhận bo V rack TYPE 4 Line Rửa nước sau ép lớp MEC2403060</t>
  </si>
  <si>
    <t>MEC2403061</t>
  </si>
  <si>
    <t>Máy nhận bo V rack TYPE 4 Line Rửa nước sau ép lớp MEC2403061</t>
  </si>
  <si>
    <t>MEC2403061||Máy nhận bo V rack TYPE 4 Line Rửa nước sau ép lớp MEC2403061</t>
  </si>
  <si>
    <t>MEC2403062</t>
  </si>
  <si>
    <t>Máy đưa bo Vrack Line Rửa nước sau ép lớp Fact.3</t>
  </si>
  <si>
    <t>MEC2403062||Máy đưa bo Vrack Line Rửa nước sau ép lớp Fact.3</t>
  </si>
  <si>
    <t>MEC2403064</t>
  </si>
  <si>
    <t>Máy nhận bo V rack TYPE 4 Line Sau rửa nước lỗ MEC2403064</t>
  </si>
  <si>
    <t>MEC2403064||Máy nhận bo V rack TYPE 4 Line Sau rửa nước lỗ MEC2403064</t>
  </si>
  <si>
    <t>VG146-25030041</t>
  </si>
  <si>
    <t>MEC2403069</t>
  </si>
  <si>
    <t>Máy nhận bo V rack TYPE 4 Line Rửa Axit sau mạ đồng</t>
  </si>
  <si>
    <t>MEC2403069||Máy nhận bo V rack TYPE 4 Line Rửa Axit sau mạ đồng</t>
  </si>
  <si>
    <t>MEC2403071</t>
  </si>
  <si>
    <t>Máy đưa bo V rack TYPE 4 Line Glass Etching MEC2403071</t>
  </si>
  <si>
    <t>MEC2403071||Máy đưa bo V rack TYPE 4 Line Glass Etching MEC2403071</t>
  </si>
  <si>
    <t>MEC2403073</t>
  </si>
  <si>
    <t>Máy đưa bo V rack TYPE 4 Line Glass Etching MEC2403073</t>
  </si>
  <si>
    <t>MEC2403073||Máy đưa bo V rack TYPE 4 Line Glass Etching MEC2403073</t>
  </si>
  <si>
    <t>MEC2403074</t>
  </si>
  <si>
    <t>Máy đưa bo V rack TYPE 4 Line Flash Etching MEC2403074</t>
  </si>
  <si>
    <t>MEC2403074||Máy đưa bo V rack TYPE 4 Line Flash Etching MEC2403074</t>
  </si>
  <si>
    <t>MEC2403075</t>
  </si>
  <si>
    <t>Máy đưa bo V rack TYPE 4 Line Flash Etching MEC2403075</t>
  </si>
  <si>
    <t>MEC2403075||Máy đưa bo V rack TYPE 4 Line Flash Etching MEC2403075</t>
  </si>
  <si>
    <t>MEC2403076</t>
  </si>
  <si>
    <t>Máy đưa bo V rack TYPE 4 Line Flash Etching MEC2403076</t>
  </si>
  <si>
    <t>MEC2403076||Máy đưa bo V rack TYPE 4 Line Flash Etching MEC2403076</t>
  </si>
  <si>
    <t>MEC2403077</t>
  </si>
  <si>
    <t>Máy đưa bo V rack TYPE 4 Line Flash Etching MEC2403077</t>
  </si>
  <si>
    <t>MEC2403077||Máy đưa bo V rack TYPE 4 Line Flash Etching MEC2403077</t>
  </si>
  <si>
    <t>MEC2403078</t>
  </si>
  <si>
    <t>Máy đưa bo V rack TYPE 4 Line Flash Etching MEC2403078</t>
  </si>
  <si>
    <t>MEC2403078||Máy đưa bo V rack TYPE 4 Line Flash Etching MEC2403078</t>
  </si>
  <si>
    <t>MEC2403102</t>
  </si>
  <si>
    <t>Service/ Dịch vụ nâng cấp phần mềm 2D code kiểm tra hàng có code viền giống nhau</t>
  </si>
  <si>
    <t>MEC2403102||Service/ Dịch vụ nâng cấp phần mềm 2D code kiểm tra hàng có code viền giống nhau</t>
  </si>
  <si>
    <t>PO VG146-240303C</t>
  </si>
  <si>
    <t>MEC2403104</t>
  </si>
  <si>
    <t xml:space="preserve">Dịch vụ cải tiến cụm căn bo máy VCP-Filled Fact.3 </t>
  </si>
  <si>
    <t xml:space="preserve">MEC2403104||Dịch vụ cải tiến cụm căn bo máy VCP-Filled Fact.3 </t>
  </si>
  <si>
    <t>VG146-240504C-FE (MEC2404007 mã cũ hủy)</t>
  </si>
  <si>
    <t>MEC2403108</t>
  </si>
  <si>
    <t>Máy sheet unload line mạ thiếc kiểu băng tải ngắn 1</t>
  </si>
  <si>
    <t>MEC2403108||Máy sheet unload line mạ thiếc kiểu băng tải ngắn 1</t>
  </si>
  <si>
    <t>VG146-24040013</t>
  </si>
  <si>
    <t>MEC2403109</t>
  </si>
  <si>
    <t>Máy sheet unload line mạ thiếc kiểu băng tải ngắn 2</t>
  </si>
  <si>
    <t>MEC2403109||Máy sheet unload line mạ thiếc kiểu băng tải ngắn 2</t>
  </si>
  <si>
    <t>MEC2404003</t>
  </si>
  <si>
    <t>Dịch vụ nâng cấp phần mềm cho công đoạn tạo mạch, FQC, OQC</t>
  </si>
  <si>
    <t>MEC2404003||Dịch vụ nâng cấp phần mềm cho công đoạn tạo mạch, FQC, OQC</t>
  </si>
  <si>
    <t>VG146-2404201C</t>
  </si>
  <si>
    <t>MEC2404016</t>
  </si>
  <si>
    <t>Service/ Dịch vụ cung cấp hệ thống giám sát dữ liệu máy khoan laser</t>
  </si>
  <si>
    <t>MEC2404016||Service/ Dịch vụ cung cấp hệ thống giám sát dữ liệu máy khoan laser</t>
  </si>
  <si>
    <t>VG146-240406C</t>
  </si>
  <si>
    <t>MEC2404026</t>
  </si>
  <si>
    <t>Cải tiến lắp thêm đầu đọc 2D và xuất tín hiệu NG cho băng tải Line DES TENDOU</t>
  </si>
  <si>
    <t>MEC2404026||Cải tiến lắp thêm đầu đọc 2D và xuất tín hiệu NG cho băng tải Line DES TENDOU</t>
  </si>
  <si>
    <t>MKC-240530-T01</t>
  </si>
  <si>
    <t>MEC2404039</t>
  </si>
  <si>
    <t>5M1E Change Point Management System for Tendo factory</t>
  </si>
  <si>
    <t>MEC2404039||5M1E Change Point Management System for Tendo factory</t>
  </si>
  <si>
    <t>MKC-240417-T01</t>
  </si>
  <si>
    <t>MEC2404041</t>
  </si>
  <si>
    <t>DV kết nối mạng cho máy ghi lỗi 2D map edit machine (2 nốt mạng) cho P-PD và cài đặt phần mềm Microsoft office</t>
  </si>
  <si>
    <t>MEC2404041||DV kết nối mạng cho máy ghi lỗi 2D map edit machine (2 nốt mạng) cho P-PD và cài đặt phần mềm Microsoft office</t>
  </si>
  <si>
    <t>VG146-240408C</t>
  </si>
  <si>
    <t>A. Quang Đường - IT</t>
  </si>
  <si>
    <t>MEC2405002</t>
  </si>
  <si>
    <t>Sửa chữa Robot FCP#3 (MEC1908006-V02-02)</t>
  </si>
  <si>
    <t>MEC2405002||Sửa chữa Robot FCP#3 (MEC1908006-V02-02)</t>
  </si>
  <si>
    <t>MEC2405006</t>
  </si>
  <si>
    <t>Thanh lật máy lên bo MKAC VCP#6 (FE-240311-29)</t>
  </si>
  <si>
    <t>MEC2405006||Thanh lật máy lên bo MKAC VCP#6 (FE-240311-29)</t>
  </si>
  <si>
    <t>VG146-24050016</t>
  </si>
  <si>
    <t>MEC2405007</t>
  </si>
  <si>
    <t>API Gateway giai đoạn 2 cho nhà máy Tendo (Tháng 5/2024 - )</t>
  </si>
  <si>
    <t>MEC2405007||API Gateway giai đoạn 2 cho nhà máy Tendo (Tháng 5/2024 - )</t>
  </si>
  <si>
    <t>20240917-002834-F800</t>
  </si>
  <si>
    <t>MEC2405008</t>
  </si>
  <si>
    <t>Phần mềm hỗ trợ gộp dữ liệu khoan Laser cho
INCAM pro</t>
  </si>
  <si>
    <t>MEC2405008||Phần mềm hỗ trợ gộp dữ liệu khoan Laser cho
INCAM pro</t>
  </si>
  <si>
    <t>VG146-240506C</t>
  </si>
  <si>
    <t>MEC2405014</t>
  </si>
  <si>
    <t>DV Nâng cấp phần mềm 2D code kiểm tra hàng 8L khách hàng Z</t>
  </si>
  <si>
    <t>MEC2405014||DV Nâng cấp phần mềm 2D code kiểm tra hàng 8L khách hàng Z</t>
  </si>
  <si>
    <t>MEC2405015</t>
  </si>
  <si>
    <t>Chuyển vị trí máy đưa bo cho đóng Pin NC_NCピン投入機の移設</t>
  </si>
  <si>
    <t>MEC2405015||Chuyển vị trí máy đưa bo cho đóng Pin NC_NCピン投入機の移設</t>
  </si>
  <si>
    <t>20240807-001546-F800</t>
  </si>
  <si>
    <t>MEC2405016</t>
  </si>
  <si>
    <t>Dịch vụ cải tiến đá chèn đầu tổ hợp ép</t>
  </si>
  <si>
    <t>MEC2405016||Dịch vụ cải tiến đá chèn đầu tổ hợp ép</t>
  </si>
  <si>
    <t>MEC2405017</t>
  </si>
  <si>
    <t>Dịch vụ nâng cấp phần mềm SPC MKVC (Chức năng tự động tính CPK)</t>
  </si>
  <si>
    <t>MEC2405017||Dịch vụ nâng cấp phần mềm SPC MKVC (Chức năng tự động tính CPK)</t>
  </si>
  <si>
    <t>VG146-240510C</t>
  </si>
  <si>
    <t>A Phi</t>
  </si>
  <si>
    <t>MEC2405018</t>
  </si>
  <si>
    <t>Dịch vụ thay mặt bích phía sau của xe đẩy Vrack</t>
  </si>
  <si>
    <t>MEC2405018||Dịch vụ thay mặt bích phía sau của xe đẩy Vrack</t>
  </si>
  <si>
    <t>MEC2405019</t>
  </si>
  <si>
    <t>Máy khắc laser 2D barcode tự động đưa và nhận bo (máy số 3)</t>
  </si>
  <si>
    <t>MEC2405019||Máy khắc laser 2D barcode tự động đưa và nhận bo (máy số 3)</t>
  </si>
  <si>
    <t>VG146-24070052</t>
  </si>
  <si>
    <t>MEC2405020</t>
  </si>
  <si>
    <t>Dịch vụ nâng cấp phần mềm 2D code kiểm tra hàng 4L khách hàng Z</t>
  </si>
  <si>
    <t>MEC2405020||Dịch vụ nâng cấp phần mềm 2D code kiểm tra hàng 4L khách hàng Z</t>
  </si>
  <si>
    <t>chưa có PO, đang làm 27/5</t>
  </si>
  <si>
    <t>MEC2405025</t>
  </si>
  <si>
    <t>Sửa chữa máy đưa bo dây chuyền rửa nước NC#2</t>
  </si>
  <si>
    <t>MEC2405025||Sửa chữa máy đưa bo dây chuyền rửa nước NC#2</t>
  </si>
  <si>
    <t>MEC2405026</t>
  </si>
  <si>
    <t>MEC2405026||Sửa chữa máy MEC1911025</t>
  </si>
  <si>
    <t>MEC2405028</t>
  </si>
  <si>
    <t>API Gateway for VCP line at Tendo factory</t>
  </si>
  <si>
    <t>MEC2405028||API Gateway for VCP line at Tendo factory</t>
  </si>
  <si>
    <t>MKAC-240716-T01</t>
  </si>
  <si>
    <t>MEC2405029</t>
  </si>
  <si>
    <t>Hệ thống 5M1E cho MKVC</t>
  </si>
  <si>
    <t>MEC2405029||Hệ thống 5M1E cho MKVC</t>
  </si>
  <si>
    <t>VG146-240513C</t>
  </si>
  <si>
    <t>MEC2405030</t>
  </si>
  <si>
    <t>Dịch vụ nâng cấp phần mềm 2D code kiểm tra hàng 6L khách hàng Z</t>
  </si>
  <si>
    <t>MEC2405030||Dịch vụ nâng cấp phần mềm 2D code kiểm tra hàng 6L khách hàng Z</t>
  </si>
  <si>
    <t>hỗ trợ làm trước, PO sau</t>
  </si>
  <si>
    <t>MEC2406001</t>
  </si>
  <si>
    <t>Dịch vụ thay thế thiết bị khớp nối Robot UR (Serial number: 2020330179) bị lỗi trục J0 cho máy 2D Code</t>
  </si>
  <si>
    <t>MEC2406001||Dịch vụ thay thế thiết bị khớp nối Robot UR (Serial number: 2020330179) bị lỗi trục J0 cho máy 2D Code</t>
  </si>
  <si>
    <t>240528/MKTC-MKAC</t>
  </si>
  <si>
    <t>MEC2406002</t>
  </si>
  <si>
    <t>Communication software for BO, DPTH line with API Gateway at Tendo factory</t>
  </si>
  <si>
    <t>MEC2406002||Communication software for BO, DPTH line with API Gateway at Tendo factory</t>
  </si>
  <si>
    <t>MEC2406004</t>
  </si>
  <si>
    <t>Installation fee for AGV for Tendo factory
(Phase 3: From 05-August-2024 to 20-September-2024)</t>
  </si>
  <si>
    <t>MEC2406004||Installation fee for AGV for Tendo factory
(Phase 3: From 05-August-2024 to 20-September-2024)</t>
  </si>
  <si>
    <t>MEC2406005</t>
  </si>
  <si>
    <t>JIG đo điện trở nhiệt độ cao</t>
  </si>
  <si>
    <t>MEC2406005||JIG đo điện trở nhiệt độ cao</t>
  </si>
  <si>
    <t>VG146-24070028</t>
  </si>
  <si>
    <t>MEC2406021</t>
  </si>
  <si>
    <t>Cửa cho máy MEC2206017</t>
  </si>
  <si>
    <t>MEC2406021||Cửa cho máy MEC2206017</t>
  </si>
  <si>
    <t>MEC2406024</t>
  </si>
  <si>
    <t>MEC2406024||Hand cart for Tendo factory (2304005-XE-AS00)</t>
  </si>
  <si>
    <t>MEC2407006</t>
  </si>
  <si>
    <t>Dịch vụ làm chương trình khắc 2D barcode hàng Z 8L mã 2369-11XX</t>
  </si>
  <si>
    <t>MEC2407006||Dịch vụ làm chương trình khắc 2D barcode hàng Z 8L mã 2369-11XX</t>
  </si>
  <si>
    <t>A. Hiển</t>
  </si>
  <si>
    <t>MEC2407013</t>
  </si>
  <si>
    <t>ハーフエッチ 投入機（Vラック・合紙）
Máy đưa bo V rack TYPE 4 line Haft Etching</t>
  </si>
  <si>
    <t>MEC2407013||ハーフエッチ 投入機（Vラック・合紙）
Máy đưa bo V rack TYPE 4 line Haft Etching</t>
  </si>
  <si>
    <t>VG146-25030010</t>
  </si>
  <si>
    <t>MEC2407017</t>
  </si>
  <si>
    <t>Packaging machine Máy đóng gói sản phẩm đầu vào khách hàng Z</t>
  </si>
  <si>
    <t>MEC2407017||Packaging machine Máy đóng gói sản phẩm đầu vào khách hàng Z</t>
  </si>
  <si>
    <t>VG146-25040045</t>
  </si>
  <si>
    <t>MEC2407018</t>
  </si>
  <si>
    <t>Dịch vụ nâng cấp phần mềm 2D code kiểm tra code viền mặt B cho công đoạn: Tạo mạch, FQC, OQC</t>
  </si>
  <si>
    <t>MEC2407018||Dịch vụ nâng cấp phần mềm 2D code kiểm tra code viền mặt B cho công đoạn: Tạo mạch, FQC, OQC</t>
  </si>
  <si>
    <t>VG146-240704C</t>
  </si>
  <si>
    <t>MEC2407021</t>
  </si>
  <si>
    <t>Dịch vụ sửa tay gắp robot đầu vào không hoạt động Optima#1 AOI 1F</t>
  </si>
  <si>
    <t>MEC2407021||Dịch vụ sửa tay gắp robot đầu vào không hoạt động Optima#1 AOI 1F</t>
  </si>
  <si>
    <t>FE-240718-14</t>
  </si>
  <si>
    <t>MEC2407022</t>
  </si>
  <si>
    <t>Dịch vụ sửa robot lên bo mất nguồn điều khiển đột ngột VCP#6 MĐ 1F</t>
  </si>
  <si>
    <t>MEC2407022||Dịch vụ sửa robot lên bo mất nguồn điều khiển đột ngột VCP#6 MĐ 1F</t>
  </si>
  <si>
    <t>FE-240718-20</t>
  </si>
  <si>
    <t>MEC2407023</t>
  </si>
  <si>
    <t>IoT Temperature Monitoring System for Tendo Factory (Phase 1)</t>
  </si>
  <si>
    <t>MEC2407023||IoT Temperature Monitoring System for Tendo Factory (Phase 1)</t>
  </si>
  <si>
    <t>MEC2407025</t>
  </si>
  <si>
    <t>Dịch vụ sửa chữa máy ra bo line mài chổi - rửa nước - kiểm tra lỗ số 1</t>
  </si>
  <si>
    <t>MEC2407025||Dịch vụ sửa chữa máy ra bo line mài chổi - rửa nước - kiểm tra lỗ số 1</t>
  </si>
  <si>
    <t>Service - 13</t>
  </si>
  <si>
    <t>MEC2407024</t>
  </si>
  <si>
    <t>MEC2407026</t>
  </si>
  <si>
    <t>Hệ thống báo cáo lỗi cho nhà máy Kahoku</t>
  </si>
  <si>
    <t>MEC2407026||Hệ thống báo cáo lỗi cho nhà máy Kahoku</t>
  </si>
  <si>
    <t>20241010-001546-F800</t>
  </si>
  <si>
    <t>MEC2407028</t>
  </si>
  <si>
    <t>Sửa chữa máy MEC1911018</t>
  </si>
  <si>
    <t>MEC2407028||Sửa chữa máy MEC1911018</t>
  </si>
  <si>
    <t>Service - 17</t>
  </si>
  <si>
    <t>MEC2407030</t>
  </si>
  <si>
    <t>Sửa chữa máy MEC2107040</t>
  </si>
  <si>
    <t>MEC2407030||Sửa chữa máy MEC2107040</t>
  </si>
  <si>
    <t>Service - 18</t>
  </si>
  <si>
    <t>MEC2407031</t>
  </si>
  <si>
    <t>Lấy lại gốc tọa độ cho máy MEC1911012</t>
  </si>
  <si>
    <t>MEC2407031||Lấy lại gốc tọa độ cho máy MEC1911012</t>
  </si>
  <si>
    <t>Service - 19</t>
  </si>
  <si>
    <t>MEC2407032</t>
  </si>
  <si>
    <t>Sửa chữa máy VCP#9</t>
  </si>
  <si>
    <t>MEC2407032||Sửa chữa máy VCP#9</t>
  </si>
  <si>
    <t>Service - 20</t>
  </si>
  <si>
    <t>?</t>
  </si>
  <si>
    <t>MEC2407033</t>
  </si>
  <si>
    <t>Sửa chữa máy VCP#9_240702</t>
  </si>
  <si>
    <t>MEC2407033||Sửa chữa máy VCP#9_240702</t>
  </si>
  <si>
    <t>Service - 21</t>
  </si>
  <si>
    <t>MEC2407034</t>
  </si>
  <si>
    <t>Dịch vụ kết nối dữ liệu độ dày bo mạch máy rửa nước số #8 về máy chủ</t>
  </si>
  <si>
    <t>MEC2407034||Dịch vụ kết nối dữ liệu độ dày bo mạch máy rửa nước số #8 về máy chủ</t>
  </si>
  <si>
    <t>VG146-240710C</t>
  </si>
  <si>
    <t>MEC2408002</t>
  </si>
  <si>
    <t>Dịch vụ chỉnh sửa chương trình khắc laser 2D barcode và phần mềm check Barcode cho máy tự động cho hàng Z 4L (2369-0010)</t>
  </si>
  <si>
    <t>MEC2408002||Dịch vụ chỉnh sửa chương trình khắc laser 2D barcode và phần mềm check Barcode cho máy tự động cho hàng Z 4L (2369-0010)</t>
  </si>
  <si>
    <t>VG146-240812C</t>
  </si>
  <si>
    <t>MEC2408003</t>
  </si>
  <si>
    <t>Dịch vụ di chuyển các máy nhận bo số 6 TXL#1,2 nhà máy PKG</t>
  </si>
  <si>
    <t>MEC2408003||Dịch vụ di chuyển các máy nhận bo số 6 TXL#1,2 nhà máy PKG</t>
  </si>
  <si>
    <t>Lập mã dự án báo giá trước cho PKG làm dự toán</t>
  </si>
  <si>
    <t>MEC2408005</t>
  </si>
  <si>
    <t>Robot hàn EMS đợt 1 (10 set)</t>
  </si>
  <si>
    <t>MEC2408005||Robot hàn EMS đợt 1 (10 set)</t>
  </si>
  <si>
    <t>MEC2408006</t>
  </si>
  <si>
    <t>Robot hàn MKE đợt 1 (10 set)</t>
  </si>
  <si>
    <t>MEC2408006||Robot hàn MKE đợt 1 (10 set)</t>
  </si>
  <si>
    <t>MEC2408009</t>
  </si>
  <si>
    <t>Dịch vụ kết nối mạng cho máy kaima M6 Etest 2F</t>
  </si>
  <si>
    <t>MEC2408009||Dịch vụ kết nối mạng cho máy kaima M6 Etest 2F</t>
  </si>
  <si>
    <t>làm trước, chưa có PO</t>
  </si>
  <si>
    <t>A. Quang Đường</t>
  </si>
  <si>
    <t>MEC2408010</t>
  </si>
  <si>
    <t>Dịch vụ kết nối mạng cho máy đo tự động phòng CAM 3F</t>
  </si>
  <si>
    <t>MEC2408010||Dịch vụ kết nối mạng cho máy đo tự động phòng CAM 3F</t>
  </si>
  <si>
    <t>MEC2408013</t>
  </si>
  <si>
    <t>Dịch vụ cung cấp Hệ thống kiểm tra và xác nhận thẻ lưu trình</t>
  </si>
  <si>
    <t>MEC2408013||Dịch vụ cung cấp Hệ thống kiểm tra và xác nhận thẻ lưu trình</t>
  </si>
  <si>
    <t>VG146-240805C</t>
  </si>
  <si>
    <t>MEC2408020</t>
  </si>
  <si>
    <t>Thanh đỡ chân hút bo loại dài máy đưa đón bo MKAC MEC2304009</t>
  </si>
  <si>
    <t>MEC2408020||Thanh đỡ chân hút bo loại dài máy đưa đón bo MKAC MEC2304009</t>
  </si>
  <si>
    <t>MEC2408021</t>
  </si>
  <si>
    <t>Chân hút và lò xo tay gắp bo máy đưa nhận bo MKAC MEC2304009</t>
  </si>
  <si>
    <t>MEC2408021||Chân hút và lò xo tay gắp bo máy đưa nhận bo MKAC MEC2304009</t>
  </si>
  <si>
    <t>MEC2408023</t>
  </si>
  <si>
    <t>Ốc vặn thanh đỡ chân hút bo máy đưa đón bo MKAC MEC2304009</t>
  </si>
  <si>
    <t>MEC2408023||Ốc vặn thanh đỡ chân hút bo máy đưa đón bo MKAC MEC2304009</t>
  </si>
  <si>
    <t>MEC2408024</t>
  </si>
  <si>
    <t xml:space="preserve">Loader Máy đưa bo cho FCP Robot DuAro Line TXL CZ - MA8 </t>
  </si>
  <si>
    <t xml:space="preserve">MEC2408024||Loader Máy đưa bo cho FCP Robot DuAro Line TXL CZ - MA8 </t>
  </si>
  <si>
    <t>MEC2408025</t>
  </si>
  <si>
    <t>Loader Máy đưa bo cho FCP Robot DuAro Line Rửa tấm cách bo</t>
  </si>
  <si>
    <t>MEC2408025||Loader Máy đưa bo cho FCP Robot DuAro Line Rửa tấm cách bo</t>
  </si>
  <si>
    <t>MEC2408031</t>
  </si>
  <si>
    <t>Teaching lại Robot VCP#2,3,4</t>
  </si>
  <si>
    <t>MEC2408031||Teaching lại Robot VCP#2,3,4</t>
  </si>
  <si>
    <t>Sửa ngày 21/8/2024</t>
  </si>
  <si>
    <t>MEC2408034</t>
  </si>
  <si>
    <t>Cải tiến máy khắc laser 2D barcode cho hàng Z 4L (2369-0010)</t>
  </si>
  <si>
    <t>MEC2408034||Cải tiến máy khắc laser 2D barcode cho hàng Z 4L (2369-0010)</t>
  </si>
  <si>
    <t>ICT đầu đọc + lập trình, AUTO gá</t>
  </si>
  <si>
    <t>MEC2408035</t>
  </si>
  <si>
    <t>Hub Buffer (SUS) with Stainless steel roller for AGV300 (MKAC-2408-09B-A)</t>
  </si>
  <si>
    <t>MEC2408035||Hub Buffer (SUS) with Stainless steel roller for AGV300 (MKAC-2408-09B-A)</t>
  </si>
  <si>
    <t>MEC2409004</t>
  </si>
  <si>
    <t>Băng tải thường L 600mm MEC2409004</t>
  </si>
  <si>
    <t>MEC2409004||Băng tải thường L 600mm MEC2409004</t>
  </si>
  <si>
    <t>Báo giá máy MKVC</t>
  </si>
  <si>
    <t>MEC2409005</t>
  </si>
  <si>
    <t>Băng tải thường L 600mm MEC2409005</t>
  </si>
  <si>
    <t>MEC2409005||Băng tải thường L 600mm MEC2409005</t>
  </si>
  <si>
    <t>MEC2409006</t>
  </si>
  <si>
    <t>Phần mềm LDI/ Laser cho máy khắc laser Vũ Hán</t>
  </si>
  <si>
    <t>MEC2409006||Phần mềm LDI/ Laser cho máy khắc laser Vũ Hán</t>
  </si>
  <si>
    <t>VG146-240909C</t>
  </si>
  <si>
    <t>MEC2409008</t>
  </si>
  <si>
    <t>Dịch vụ sửa robot đưa bo MLL#2, NM3</t>
  </si>
  <si>
    <t>MEC2409008||Dịch vụ sửa robot đưa bo MLL#2, NM3</t>
  </si>
  <si>
    <t>FE-240916-09</t>
  </si>
  <si>
    <t>MEC2409084</t>
  </si>
  <si>
    <t>InlineAOIライン 投入機（Vラック・合紙）
Máy đưa bo Vrack InlineAOI, MEC2409084</t>
  </si>
  <si>
    <t>MEC2409084||InlineAOIライン 投入機（Vラック・合紙）
Máy đưa bo Vrack InlineAOI, MEC2409084</t>
  </si>
  <si>
    <t>MEC2409087</t>
  </si>
  <si>
    <t>Sửa chữa máy MEC2107029</t>
  </si>
  <si>
    <t>MEC2409087||Sửa chữa máy MEC2107029</t>
  </si>
  <si>
    <t>Thay bộ điều khiển</t>
  </si>
  <si>
    <t>MEC2409095</t>
  </si>
  <si>
    <t>Carrier Device (Load &amp; Unload) for ML605 laser processing, VUHAN - Standard version system (武漢向けレーザー機用マテハン標準機) 01</t>
  </si>
  <si>
    <t>MEC2409095||Carrier Device (Load &amp; Unload) for ML605 laser processing, VUHAN - Standard version system (武漢向けレーザー機用マテハン標準機) 01</t>
  </si>
  <si>
    <t>WS070-24120001</t>
  </si>
  <si>
    <t>MEC2409096</t>
  </si>
  <si>
    <t>Carrier Device (Load &amp; Unload) for ML605 laser processing, VUHAN - Standard version system (武漢向けレーザー機用マテハン標準機) 02</t>
  </si>
  <si>
    <t>MEC2409096||Carrier Device (Load &amp; Unload) for ML605 laser processing, VUHAN - Standard version system (武漢向けレーザー機用マテハン標準機) 02</t>
  </si>
  <si>
    <t>MEC2409097</t>
  </si>
  <si>
    <t>Carrier Device (Load &amp; Unload) for ML605 laser processing, VUHAN - Standard version system (武漢向けレーザー機用マテハン標準機) 03</t>
  </si>
  <si>
    <t>MEC2409097||Carrier Device (Load &amp; Unload) for ML605 laser processing, VUHAN - Standard version system (武漢向けレーザー機用マテハン標準機) 03</t>
  </si>
  <si>
    <t>MEC2409098</t>
  </si>
  <si>
    <t>Carrier Device (Load &amp; Unload) for ML605 laser processing, VUHAN - Standard version system (武漢向けレーザー機用マテハン標準機) 04</t>
  </si>
  <si>
    <t>MEC2409098||Carrier Device (Load &amp; Unload) for ML605 laser processing, VUHAN - Standard version system (武漢向けレーザー機用マテハン標準機) 04</t>
  </si>
  <si>
    <t>MEC2409099</t>
  </si>
  <si>
    <t>Carrier Device (Load &amp; Unload) for ML605 laser processing, VUHAN - Standard version system (武漢向けレーザー機用マテハン標準機) 05</t>
  </si>
  <si>
    <t>MEC2409099||Carrier Device (Load &amp; Unload) for ML605 laser processing, VUHAN - Standard version system (武漢向けレーザー機用マテハン標準機) 05</t>
  </si>
  <si>
    <t>MEC2410003</t>
  </si>
  <si>
    <t>Dịch vụ làm chương trình khắc và kiểm tra 2D barcode hàng Z 8L mã 2369-2105</t>
  </si>
  <si>
    <t>MEC2410003||Dịch vụ làm chương trình khắc và kiểm tra 2D barcode hàng Z 8L mã 2369-2105</t>
  </si>
  <si>
    <t>MEC2410004</t>
  </si>
  <si>
    <t>Dịch vụ sửa máy đầu vào line mài chổi rửa nước kiểm tra lỗ #1 khoan NC</t>
  </si>
  <si>
    <t>MEC2410004||Dịch vụ sửa máy đầu vào line mài chổi rửa nước kiểm tra lỗ #1 khoan NC</t>
  </si>
  <si>
    <t>VG146-241006C-FE</t>
  </si>
  <si>
    <t>MEC2410007</t>
  </si>
  <si>
    <t>Dịch vụ sửa máy đưa bo VCP#9 lỗi tay gắp bo lên băng tải MĐ3F</t>
  </si>
  <si>
    <t>MEC2410007||Dịch vụ sửa máy đưa bo VCP#9 lỗi tay gắp bo lên băng tải MĐ3F</t>
  </si>
  <si>
    <t>Báo cáo khảo sát FE-241001-19
Sửa máy đưa bo VCP#9 lỗi tay gắp bo lên băng tải MĐ3F</t>
  </si>
  <si>
    <t>MEC2410010</t>
  </si>
  <si>
    <t>Dịch vụ làm chương trình khắc và kiểm tra 2D barcode hàng Z 4L mã 2369-2004</t>
  </si>
  <si>
    <t>MEC2410010||Dịch vụ làm chương trình khắc và kiểm tra 2D barcode hàng Z 4L mã 2369-2004</t>
  </si>
  <si>
    <t>VG146-241016C</t>
  </si>
  <si>
    <t>ICT A. Hiển</t>
  </si>
  <si>
    <t>MEC2410011</t>
  </si>
  <si>
    <t>Carrier Device (Load&amp;Unload) for ML605 laser processing MEC2410011 Máy đưa nhận bo</t>
  </si>
  <si>
    <t>MEC2410011||Carrier Device (Load&amp;Unload) for ML605 laser processing MEC2410011 Máy đưa nhận bo</t>
  </si>
  <si>
    <t>VG146-24110033</t>
  </si>
  <si>
    <t>Nhà máy 4</t>
  </si>
  <si>
    <t>MEC2410012</t>
  </si>
  <si>
    <t>Carrier Device (Load&amp;Unload) for ML605 laser processing MEC2410012 Máy đưa nhận bo</t>
  </si>
  <si>
    <t>MEC2410012||Carrier Device (Load&amp;Unload) for ML605 laser processing MEC2410012 Máy đưa nhận bo</t>
  </si>
  <si>
    <t>VG146-24110034</t>
  </si>
  <si>
    <t>MEC2410013</t>
  </si>
  <si>
    <t>Carrier Device (Load&amp;Unload) for ML605 laser processing MEC2410013 Máy đưa nhận bo</t>
  </si>
  <si>
    <t>MEC2410013||Carrier Device (Load&amp;Unload) for ML605 laser processing MEC2410013 Máy đưa nhận bo</t>
  </si>
  <si>
    <t>VG146-24110035</t>
  </si>
  <si>
    <t>MEC2410014</t>
  </si>
  <si>
    <t>Carrier Device (Load&amp;Unload) for ML605 laser processing MEC2410014 Máy đưa nhận bo</t>
  </si>
  <si>
    <t>MEC2410014||Carrier Device (Load&amp;Unload) for ML605 laser processing MEC2410014 Máy đưa nhận bo</t>
  </si>
  <si>
    <t>VG146-24110036</t>
  </si>
  <si>
    <t>MEC2410015</t>
  </si>
  <si>
    <t>Carrier Device (Load&amp;Unload) for ML605 laser processing MEC2410015 Máy đưa nhận bo</t>
  </si>
  <si>
    <t>MEC2410015||Carrier Device (Load&amp;Unload) for ML605 laser processing MEC2410015 Máy đưa nhận bo</t>
  </si>
  <si>
    <t>VG146-24110037</t>
  </si>
  <si>
    <t>MEC2410016</t>
  </si>
  <si>
    <t>Carrier Device (Load&amp;Unload) for ML605 laser processing MEC2410016 Máy đưa nhận bo</t>
  </si>
  <si>
    <t>MEC2410016||Carrier Device (Load&amp;Unload) for ML605 laser processing MEC2410016 Máy đưa nhận bo</t>
  </si>
  <si>
    <t>VG146-24110038</t>
  </si>
  <si>
    <t>MEC2410017</t>
  </si>
  <si>
    <t>Carrier Device (Load&amp;Unload) for ML605 laser processing MEC2410017 Máy đưa nhận bo</t>
  </si>
  <si>
    <t>MEC2410017||Carrier Device (Load&amp;Unload) for ML605 laser processing MEC2410017 Máy đưa nhận bo</t>
  </si>
  <si>
    <t>VG146-24110039</t>
  </si>
  <si>
    <t>MEC2410018</t>
  </si>
  <si>
    <t>Carrier Device (Load&amp;Unload) for ML605 laser processing MEC2410018 Máy đưa nhận bo</t>
  </si>
  <si>
    <t>MEC2410018||Carrier Device (Load&amp;Unload) for ML605 laser processing MEC2410018 Máy đưa nhận bo</t>
  </si>
  <si>
    <t>VG146-24110042</t>
  </si>
  <si>
    <t>MEC2410019</t>
  </si>
  <si>
    <t>Carrier Device (Load&amp;Unload) for ML605 laser processing MEC2410019 Máy đưa nhận bo</t>
  </si>
  <si>
    <t>MEC2410019||Carrier Device (Load&amp;Unload) for ML605 laser processing MEC2410019 Máy đưa nhận bo</t>
  </si>
  <si>
    <t>VG146-24110041</t>
  </si>
  <si>
    <t>MEC2410020</t>
  </si>
  <si>
    <t>Carrier Device (Load&amp;Unload) for ML605 laser processing MEC2410020 Máy đưa nhận bo</t>
  </si>
  <si>
    <t>MEC2410020||Carrier Device (Load&amp;Unload) for ML605 laser processing MEC2410020 Máy đưa nhận bo</t>
  </si>
  <si>
    <t>VG146-24110040</t>
  </si>
  <si>
    <t>MEC2410025</t>
  </si>
  <si>
    <t>1F 積層　V-Bond #1 一般コンベヤー
Băng tải thường Line V-Bond #1 ép lớp 1F</t>
  </si>
  <si>
    <t>MEC2410025||1F 積層　V-Bond #1 一般コンベヤー
Băng tải thường Line V-Bond #1 ép lớp 1F</t>
  </si>
  <si>
    <t>MEC2410027</t>
  </si>
  <si>
    <t>1F 積層　V-Bond #2 一般コンベヤー
Băng tải thường Line V-Bond #2 ép lớp 1F</t>
  </si>
  <si>
    <t>MEC2410027||1F 積層　V-Bond #2 一般コンベヤー
Băng tải thường Line V-Bond #2 ép lớp 1F</t>
  </si>
  <si>
    <t>MEC2410028</t>
  </si>
  <si>
    <t>1F 積層　外周加工ライン  投入機（Vラック)
Máy đưa bo Vrack Line cắt viền Ép lớp 1F</t>
  </si>
  <si>
    <t>MEC2410028||1F 積層　外周加工ライン  投入機（Vラック)
Máy đưa bo Vrack Line cắt viền Ép lớp 1F</t>
  </si>
  <si>
    <t>MEC2410030</t>
  </si>
  <si>
    <t>1F 積層　外周加工ライン  受取機（Vラック)
Máy nhận bo Vrack Line cắt viền Ép lớp 1F</t>
  </si>
  <si>
    <t>MEC2410030||1F 積層　外周加工ライン  受取機（Vラック)
Máy nhận bo Vrack Line cắt viền Ép lớp 1F</t>
  </si>
  <si>
    <t>VG146-25010044</t>
  </si>
  <si>
    <t>MEC2410033</t>
  </si>
  <si>
    <t>1F　穴明け　洗浄工ライン  投入機（Vラック)
Máy đưa bo Vrack Line Rửa sau khoan NC 1F</t>
  </si>
  <si>
    <t>MEC2410033||1F　穴明け　洗浄工ライン  投入機（Vラック)
Máy đưa bo Vrack Line Rửa sau khoan NC 1F</t>
  </si>
  <si>
    <t>MEC2410034</t>
  </si>
  <si>
    <t>1F　穴明け　洗浄工ライン  整列コンベヤー
Băng tải căn bo Line Rửa sau khoan NC 1F</t>
  </si>
  <si>
    <t>MEC2410034||1F　穴明け　洗浄工ライン  整列コンベヤー
Băng tải căn bo Line Rửa sau khoan NC 1F</t>
  </si>
  <si>
    <t>MEC2410035</t>
  </si>
  <si>
    <t>1F　穴明け　洗浄工ライン  ストッカー
Máy nâng bo tạm thời Line Rửa sau khoan NC 1F</t>
  </si>
  <si>
    <t>MEC2410035||1F　穴明け　洗浄工ライン  ストッカー
Máy nâng bo tạm thời Line Rửa sau khoan NC 1F</t>
  </si>
  <si>
    <t>MEC2410036</t>
  </si>
  <si>
    <t>1F　穴明け　洗浄工ライン  受取機（Vラック)
Máy nhận bo Vrack Line Rửa sau khoan NC 1F</t>
  </si>
  <si>
    <t>MEC2410036||1F　穴明け　洗浄工ライン  受取機（Vラック)
Máy nhận bo Vrack Line Rửa sau khoan NC 1F</t>
  </si>
  <si>
    <t>MEC2410038</t>
  </si>
  <si>
    <t>Máy nâng bo tạm thời FIFO Line DFR tạo mạch trong 2F MEC2410038</t>
  </si>
  <si>
    <t>MEC2410038||Máy nâng bo tạm thời FIFO Line DFR tạo mạch trong 2F MEC2410038</t>
  </si>
  <si>
    <t>MEC2410039</t>
  </si>
  <si>
    <t>２F　内層回路　DFRラミネーター  整列機
Băng tải căn bo Line DFR tạo mạch trong 2F</t>
  </si>
  <si>
    <t>MEC2410039||２F　内層回路　DFRラミネーター  整列機
Băng tải căn bo Line DFR tạo mạch trong 2F</t>
  </si>
  <si>
    <t>MEC2410042</t>
  </si>
  <si>
    <t>Máy nâng bo tạm thời FIFO Line DFR tạo mạch trong 2F</t>
  </si>
  <si>
    <t>MEC2410042||Máy nâng bo tạm thời FIFO Line DFR tạo mạch trong 2F</t>
  </si>
  <si>
    <t>MEC2410043</t>
  </si>
  <si>
    <t>２F　内層回路　DFRラミネーター  反転可能整列コンベヤー
Băng tải nâng bo có chức năng lật Line DFR tạo mạch trong 2F</t>
  </si>
  <si>
    <t>MEC2410043||２F　内層回路　DFRラミネーター  反転可能整列コンベヤー
Băng tải nâng bo có chức năng lật Line DFR tạo mạch trong 2F</t>
  </si>
  <si>
    <t>MEC2410044</t>
  </si>
  <si>
    <t>２F　内層回路　DI 露光ライン  ストッカー 
Máy nâng bo tạm thời Line chụp sáng DI tạo mạch trong 2F</t>
  </si>
  <si>
    <t>MEC2410044||２F　内層回路　DI 露光ライン  ストッカー 
Máy nâng bo tạm thời Line chụp sáng DI tạo mạch trong 2F</t>
  </si>
  <si>
    <t>MEC2410047</t>
  </si>
  <si>
    <t>Máy nâng bo tạm thời FIFO Line DES#1 (DFR) tạo mạch trong 2F</t>
  </si>
  <si>
    <t>MEC2410047||Máy nâng bo tạm thời FIFO Line DES#1 (DFR) tạo mạch trong 2F</t>
  </si>
  <si>
    <t>MEC2410048</t>
  </si>
  <si>
    <t>２F　内層回路　DES #1 (DFR)  整列コンベヤー
Băng tải căn bo Line DES#1 (DFR) tạo mạch trong 2F</t>
  </si>
  <si>
    <t>MEC2410048||２F　内層回路　DES #1 (DFR)  整列コンベヤー
Băng tải căn bo Line DES#1 (DFR) tạo mạch trong 2F</t>
  </si>
  <si>
    <t>MEC2410052</t>
  </si>
  <si>
    <t>MEC2410052||２F　内層回路　LPR#1  冷却機 
Máy　làm mát bo Line LPR#1 tạo mạch trong 2F</t>
  </si>
  <si>
    <t>MEC2410054</t>
  </si>
  <si>
    <t>Máy nâng bo tạm thời FIFO Line LPR#1 (DFR) tạo mạch trong 2F</t>
  </si>
  <si>
    <t>MEC2410054||Máy nâng bo tạm thời FIFO Line LPR#1 (DFR) tạo mạch trong 2F</t>
  </si>
  <si>
    <t>MEC2410055</t>
  </si>
  <si>
    <t>２F　内層回路　LPR#1  反転可能整列コンベヤー
Băng tải nâng bo có chức năng lật Line LPR tạo mạch trong 2F</t>
  </si>
  <si>
    <t>MEC2410055||２F　内層回路　LPR#1  反転可能整列コンベヤー
Băng tải nâng bo có chức năng lật Line LPR tạo mạch trong 2F</t>
  </si>
  <si>
    <t>MEC2410056</t>
  </si>
  <si>
    <t>２F　内層回路　DI露光ライン LPR#1  ストッカー 
Máy nâng bo tạm thời Line chụp sáng DI LPR#1 tạo mạch trong 2F</t>
  </si>
  <si>
    <t>MEC2410056||２F　内層回路　DI露光ライン LPR#1  ストッカー 
Máy nâng bo tạm thời Line chụp sáng DI LPR#1 tạo mạch trong 2F</t>
  </si>
  <si>
    <t>MEC2410057</t>
  </si>
  <si>
    <t>２F　内層回路　DI露光ライン LPR#1  冷却機 
Máy　làm mát bo Line chụp sáng DI LPR#1 tạo mạch trong 2F</t>
  </si>
  <si>
    <t>MEC2410057||２F　内層回路　DI露光ライン LPR#1  冷却機 
Máy　làm mát bo Line chụp sáng DI LPR#1 tạo mạch trong 2F</t>
  </si>
  <si>
    <t>MEC2410058</t>
  </si>
  <si>
    <t>MEC2410058||２F　内層回路　DI露光ライン LPR#1  冷却機 
Máy　làm mát bo Line chụp sáng DI LPR#1 tạo mạch trong 2F</t>
  </si>
  <si>
    <t>MEC2410059</t>
  </si>
  <si>
    <t>MEC2410059||２F　内層回路　DI露光ライン LPR#1  冷却機 
Máy　làm mát bo Line chụp sáng DI LPR#1 tạo mạch trong 2F</t>
  </si>
  <si>
    <t>MEC2410060</t>
  </si>
  <si>
    <t>Máy nâng bo tạm thời FIFO Line chụp sáng DI LPR#1 tạo mạch trong 2F</t>
  </si>
  <si>
    <t>MEC2410060||Máy nâng bo tạm thời FIFO Line chụp sáng DI LPR#1 tạo mạch trong 2F</t>
  </si>
  <si>
    <t>MEC2410061</t>
  </si>
  <si>
    <t>２F　内層回路　DI露光ライン LPR#1  反転可能整列コンベヤー
Băng tải nâng bo có chức năng lật Line chụp sáng DI LPR#1 tạo mạch trong 2F</t>
  </si>
  <si>
    <t>MEC2410061||２F　内層回路　DI露光ライン LPR#1  反転可能整列コンベヤー
Băng tải nâng bo có chức năng lật Line chụp sáng DI LPR#1 tạo mạch trong 2F</t>
  </si>
  <si>
    <t>MEC2410062</t>
  </si>
  <si>
    <t>Máy nâng bo tạm thời FIFO Line DES (LPR#1) tạo mạch trong 2F</t>
  </si>
  <si>
    <t>MEC2410062||Máy nâng bo tạm thời FIFO Line DES (LPR#1) tạo mạch trong 2F</t>
  </si>
  <si>
    <t>MEC2410063</t>
  </si>
  <si>
    <t>２F　内層回路　DES (LPR#1)  整列機
Băng tải căn bo Line DES (LPR#1) tạo mạch trong 2F</t>
  </si>
  <si>
    <t>MEC2410063||２F　内層回路　DES (LPR#1)  整列機
Băng tải căn bo Line DES (LPR#1) tạo mạch trong 2F</t>
  </si>
  <si>
    <t>MEC2410064</t>
  </si>
  <si>
    <t>２F　内層回路　DES (LPR#1)  冷却機 
Máy　làm mát bo Line DES (LPR#1) tạo mạch trong 2F</t>
  </si>
  <si>
    <t>MEC2410064||２F　内層回路　DES (LPR#1)  冷却機 
Máy　làm mát bo Line DES (LPR#1) tạo mạch trong 2F</t>
  </si>
  <si>
    <t>MEC2410068</t>
  </si>
  <si>
    <t>２F　内層回路　LPR#2  冷却機 
Máy　làm mát bo Line LPR#2 tạo mạch trong 2F</t>
  </si>
  <si>
    <t>MEC2410068||２F　内層回路　LPR#2  冷却機 
Máy　làm mát bo Line LPR#2 tạo mạch trong 2F</t>
  </si>
  <si>
    <t>MEC2410069</t>
  </si>
  <si>
    <t>MEC2410069||２F　内層回路　LPR#2  冷却機 
Máy　làm mát bo Line LPR#2 tạo mạch trong 2F</t>
  </si>
  <si>
    <t>MEC2410070</t>
  </si>
  <si>
    <t>Máy nâng bo tạm thời FIFO Line LPR#2 (DFR) tạo mạch trong 2F</t>
  </si>
  <si>
    <t>MEC2410070||Máy nâng bo tạm thời FIFO Line LPR#2 (DFR) tạo mạch trong 2F</t>
  </si>
  <si>
    <t>MEC2410071</t>
  </si>
  <si>
    <t>２F　内層回路　LPR#2  反転可能整列コンベヤー
Băng tải nâng bo có chức năng lật Line LPR tạo mạch trong 2F</t>
  </si>
  <si>
    <t>MEC2410071||２F　内層回路　LPR#2  反転可能整列コンベヤー
Băng tải nâng bo có chức năng lật Line LPR tạo mạch trong 2F</t>
  </si>
  <si>
    <t>MEC2410072</t>
  </si>
  <si>
    <t>２F　内層回路　DI露光ライン LPR#2  ストッカー 
Máy nâng bo tạm thời Line chụp sáng DI LPR#2 tạo mạch trong 2F</t>
  </si>
  <si>
    <t>MEC2410072||２F　内層回路　DI露光ライン LPR#2  ストッカー 
Máy nâng bo tạm thời Line chụp sáng DI LPR#2 tạo mạch trong 2F</t>
  </si>
  <si>
    <t>MEC2410073</t>
  </si>
  <si>
    <t>２F　内層回路　DI露光ライン LPR#2  冷却機 
Máy　làm mát bo Line chụp sáng DI LPR#2 tạo mạch trong 2F</t>
  </si>
  <si>
    <t>MEC2410073||２F　内層回路　DI露光ライン LPR#2  冷却機 
Máy　làm mát bo Line chụp sáng DI LPR#2 tạo mạch trong 2F</t>
  </si>
  <si>
    <t>MEC2410074</t>
  </si>
  <si>
    <t>MEC2410074||２F　内層回路　DI露光ライン LPR#2  冷却機 
Máy　làm mát bo Line chụp sáng DI LPR#2 tạo mạch trong 2F</t>
  </si>
  <si>
    <t>MEC2410075</t>
  </si>
  <si>
    <t>MEC2410075||２F　内層回路　DI露光ライン LPR#2  冷却機 
Máy　làm mát bo Line chụp sáng DI LPR#2 tạo mạch trong 2F</t>
  </si>
  <si>
    <t>MEC2410076</t>
  </si>
  <si>
    <t>Máy nâng bo tạm thời FIFO Line chụp sáng DI LPR#2 tạo mạch trong 2F</t>
  </si>
  <si>
    <t>MEC2410076||Máy nâng bo tạm thời FIFO Line chụp sáng DI LPR#2 tạo mạch trong 2F</t>
  </si>
  <si>
    <t>MEC2410077</t>
  </si>
  <si>
    <t>２F　内層回路　DI露光ライン LPR#2  反転可能整列コンベヤー
Băng tải nâng bo có chức năng lật Line chụp sáng DI LPR#2 tạo mạch trong 2F</t>
  </si>
  <si>
    <t>MEC2410077||２F　内層回路　DI露光ライン LPR#2  反転可能整列コンベヤー
Băng tải nâng bo có chức năng lật Line chụp sáng DI LPR#2 tạo mạch trong 2F</t>
  </si>
  <si>
    <t>MEC2410078</t>
  </si>
  <si>
    <t>Máy nâng bo tạm thời FIFO Line DES (LPR#2) tạo mạch trong 2F</t>
  </si>
  <si>
    <t>MEC2410078||Máy nâng bo tạm thời FIFO Line DES (LPR#2) tạo mạch trong 2F</t>
  </si>
  <si>
    <t>MEC2410079</t>
  </si>
  <si>
    <t>２F　内層回路　DES (LPR#2)  整列機
Băng tải căn bo Line DES (LPR#2) tạo mạch trong 2F</t>
  </si>
  <si>
    <t>MEC2410079||２F　内層回路　DES (LPR#2)  整列機
Băng tải căn bo Line DES (LPR#2) tạo mạch trong 2F</t>
  </si>
  <si>
    <t>MEC2410080</t>
  </si>
  <si>
    <t>２F　内層回路　DES (LPR#2)  冷却機 
Máy　làm mát bo Line DES (LPR#2) tạo mạch trong 2F</t>
  </si>
  <si>
    <t>MEC2410080||２F　内層回路　DES (LPR#2)  冷却機 
Máy　làm mát bo Line DES (LPR#2) tạo mạch trong 2F</t>
  </si>
  <si>
    <t>MEC2410083</t>
  </si>
  <si>
    <t>２F　銅メッキ　デスミアライン#1  投入機（Vラック)
Máy đưa bo Vrack Line Desmear #1 mạ đồng 2F</t>
  </si>
  <si>
    <t>MEC2410083||２F　銅メッキ　デスミアライン#1  投入機（Vラック)
Máy đưa bo Vrack Line Desmear #1 mạ đồng 2F</t>
  </si>
  <si>
    <t>MEC2410084</t>
  </si>
  <si>
    <t>２F　銅メッキ　デスミアライン#1  受取機（Vラック)
Máy nhận bo Vrack Line Desmear #1 mạ đồng 2F</t>
  </si>
  <si>
    <t>MEC2410084||２F　銅メッキ　デスミアライン#1  受取機（Vラック)
Máy nhận bo Vrack Line Desmear #1 mạ đồng 2F</t>
  </si>
  <si>
    <t>MEC2410087</t>
  </si>
  <si>
    <t>Máy đưa bo Vrack Line Glass etching mạ đồng 2F</t>
  </si>
  <si>
    <t>MEC2410087||Máy đưa bo Vrack Line Glass etching mạ đồng 2F</t>
  </si>
  <si>
    <t>MEC2410088</t>
  </si>
  <si>
    <t>Máy nhận bo Vrack Line Glass etching mạ đồng 2F</t>
  </si>
  <si>
    <t>MEC2410088||Máy nhận bo Vrack Line Glass etching mạ đồng 2F</t>
  </si>
  <si>
    <t>MEC2410089</t>
  </si>
  <si>
    <t>Máy đưa bo Vrack Line Haft Etching mạ đồng 2F</t>
  </si>
  <si>
    <t>MEC2410089||Máy đưa bo Vrack Line Haft Etching mạ đồng 2F</t>
  </si>
  <si>
    <t>MEC2410090</t>
  </si>
  <si>
    <t>Máy nhận bo Vrack Line Haft Etching mạ đồng 2F</t>
  </si>
  <si>
    <t>MEC2410090||Máy nhận bo Vrack Line Haft Etching mạ đồng 2F</t>
  </si>
  <si>
    <t>MEC2410103</t>
  </si>
  <si>
    <t>4F　外層　DFR前処理ライン  投入機（Vラック)
Máy　đưa bo Line tiền xử lý DFR tạo mạch ngoài 4F</t>
  </si>
  <si>
    <t>MEC2410103||4F　外層　DFR前処理ライン  投入機（Vラック)
Máy　đưa bo Line tiền xử lý DFR tạo mạch ngoài 4F</t>
  </si>
  <si>
    <t>MEC2410104</t>
  </si>
  <si>
    <t>4F　外層　DFR前処理ライン  ストッカー 
Máy nâng bo tạm thời Line tiền xử lý DFR tạo mạch ngoài 4F</t>
  </si>
  <si>
    <t>MEC2410104||4F　外層　DFR前処理ライン  ストッカー 
Máy nâng bo tạm thời Line tiền xử lý DFR tạo mạch ngoài 4F</t>
  </si>
  <si>
    <t>MEC2410105</t>
  </si>
  <si>
    <t>4F　外層　DFR前処理ライン  整列機
Băng tải căn bo Line tiền xử lý DFR tạo mạch ngoài 4F</t>
  </si>
  <si>
    <t>MEC2410105||4F　外層　DFR前処理ライン  整列機
Băng tải căn bo Line tiền xử lý DFR tạo mạch ngoài 4F</t>
  </si>
  <si>
    <t>MEC2410108</t>
  </si>
  <si>
    <t>MEC2410108||4F　外層　DFR前処理ライン  ストッカー 
Máy nâng bo tạm thời Line tiền xử lý DFR tạo mạch ngoài 4F</t>
  </si>
  <si>
    <t>MEC2410109</t>
  </si>
  <si>
    <t>4F　外層　DFR前処理ライン  反転可能整列コンベヤー
Băng tải nâng bo có chức năng lật Line tiền xử lý DFR tạo mạch ngoài 4F</t>
  </si>
  <si>
    <t>MEC2410109||4F　外層　DFR前処理ライン  反転可能整列コンベヤー
Băng tải nâng bo có chức năng lật Line tiền xử lý DFR tạo mạch ngoài 4F</t>
  </si>
  <si>
    <t>MEC2410110</t>
  </si>
  <si>
    <t>4F　外層　露光ライン  ストッカー 
Máy nâng bo tạm thời Line chụp sáng tạo mạch ngoài 4F</t>
  </si>
  <si>
    <t>MEC2410110||4F　外層　露光ライン  ストッカー 
Máy nâng bo tạm thời Line chụp sáng tạo mạch ngoài 4F</t>
  </si>
  <si>
    <t>MEC2410114</t>
  </si>
  <si>
    <t>4F　外層　DES  整列機
Băng tải căn bo Line DES Tạo mạch ngoài 4F</t>
  </si>
  <si>
    <t>MEC2410114||4F　外層　DES  整列機
Băng tải căn bo Line DES Tạo mạch ngoài 4F</t>
  </si>
  <si>
    <t>MEC2410119</t>
  </si>
  <si>
    <t>4F　外層　SR前処理  冷却機
Máy　làm mát bo Line tiền xử lý SR tạo mạch ngoài 4F</t>
  </si>
  <si>
    <t>MEC2410119||4F　外層　SR前処理  冷却機
Máy　làm mát bo Line tiền xử lý SR tạo mạch ngoài 4F</t>
  </si>
  <si>
    <t>MEC2410124</t>
  </si>
  <si>
    <t>4F　外層　露光ラインライン (A面)  投入機（パタパタラック)
Máy đưa bo　Patapata rack Line Chụp sáng SR mặt A tạo mạch ngoài 4F</t>
  </si>
  <si>
    <t>MEC2410124||4F　外層　露光ラインライン (A面)  投入機（パタパタラック)
Máy đưa bo　Patapata rack Line Chụp sáng SR mặt A tạo mạch ngoài 4F</t>
  </si>
  <si>
    <t>MEC2410126</t>
  </si>
  <si>
    <t>4F　外層　露光ライン  ストッカー (B面）
Máy nâng bo tạm thời Line Chụp sáng SR mặt B tạo mạch ngoài 4F</t>
  </si>
  <si>
    <t>MEC2410126||4F　外層　露光ライン  ストッカー (B面）
Máy nâng bo tạm thời Line Chụp sáng SR mặt B tạo mạch ngoài 4F</t>
  </si>
  <si>
    <t>MEC2410127</t>
  </si>
  <si>
    <t>4F　外層　露光ライン  受取機（パタパタラック)
Máy nhận bo　Patapata rack Line Chụp sáng SR tạo mạch ngoài 4F</t>
  </si>
  <si>
    <t>MEC2410127||4F　外層　露光ライン  受取機（パタパタラック)
Máy nhận bo　Patapata rack Line Chụp sáng SR tạo mạch ngoài 4F</t>
  </si>
  <si>
    <t>MEC2411002</t>
  </si>
  <si>
    <t>Dịch vụ sửa chữa máy nhận bo line rửa nước sau cắt viền số 4</t>
  </si>
  <si>
    <t>MEC2411002||Dịch vụ sửa chữa máy nhận bo line rửa nước sau cắt viền số 4</t>
  </si>
  <si>
    <t>MEC2411003</t>
  </si>
  <si>
    <t>Dịch vụ sửa chữa máy nhận bo line rửa nước sau cắt viền số 3</t>
  </si>
  <si>
    <t>MEC2411003||Dịch vụ sửa chữa máy nhận bo line rửa nước sau cắt viền số 3</t>
  </si>
  <si>
    <t>MEC2411005</t>
  </si>
  <si>
    <t>Dịch vụ kết nối máy load với unload dây chuyền rửa nước số 3</t>
  </si>
  <si>
    <t>MEC2411005||Dịch vụ kết nối máy load với unload dây chuyền rửa nước số 3</t>
  </si>
  <si>
    <t>MEC2411007</t>
  </si>
  <si>
    <t>Dịch vụ sửa chữa Robot Matehan</t>
  </si>
  <si>
    <t>MEC2411007||Dịch vụ sửa chữa Robot Matehan</t>
  </si>
  <si>
    <t>MEC2411011</t>
  </si>
  <si>
    <t>Carrier Device (Load &amp; Unload) for ML605 laser processing, 
VUHAN - Standard version system (武漢向けレーザー機用マテハン標準機) 06</t>
  </si>
  <si>
    <t>MEC2411011||Carrier Device (Load &amp; Unload) for ML605 laser processing, 
VUHAN - Standard version system (武漢向けレーザー機用マテハン標準機) 06</t>
  </si>
  <si>
    <t>MEC2411012</t>
  </si>
  <si>
    <t>Carrier Device (Load &amp; Unload) for ML605 laser processing, 
VUHAN - Standard version system (武漢向けレーザー機用マテハン標準機) 07</t>
  </si>
  <si>
    <t>MEC2411012||Carrier Device (Load &amp; Unload) for ML605 laser processing, 
VUHAN - Standard version system (武漢向けレーザー機用マテハン標準機) 07</t>
  </si>
  <si>
    <t>MEC2411013</t>
  </si>
  <si>
    <t>Carrier Device (Load &amp; Unload) for ML605 laser processing, 
VUHAN - Standard version system (武漢向けレーザー機用マテハン標準機) 08</t>
  </si>
  <si>
    <t>MEC2411013||Carrier Device (Load &amp; Unload) for ML605 laser processing, 
VUHAN - Standard version system (武漢向けレーザー機用マテハン標準機) 08</t>
  </si>
  <si>
    <t>MEC2411014</t>
  </si>
  <si>
    <t>Carrier Device (Load &amp; Unload) for ML605 laser processing, 
VUHAN - Standard version system (武漢向けレーザー機用マテハン標準機) 09</t>
  </si>
  <si>
    <t>MEC2411014||Carrier Device (Load &amp; Unload) for ML605 laser processing, 
VUHAN - Standard version system (武漢向けレーザー機用マテハン標準機) 09</t>
  </si>
  <si>
    <t>MEC2411018</t>
  </si>
  <si>
    <t>MEC2411018||Dịch vụ bảo dưỡng hệ thống PCCC MKVC</t>
  </si>
  <si>
    <t>MEC2411021</t>
  </si>
  <si>
    <t>Dịch vụ cung cấp thanh lăn căn bo</t>
  </si>
  <si>
    <t>MEC2411021||Dịch vụ cung cấp thanh lăn căn bo</t>
  </si>
  <si>
    <t>MEC2411022</t>
  </si>
  <si>
    <t>Robot DuAro FPC - Robot gắp bo 1</t>
  </si>
  <si>
    <t>MEC2411022||Robot DuAro FPC - Robot gắp bo 1</t>
  </si>
  <si>
    <t>VG146-24100023</t>
  </si>
  <si>
    <t>MEC2411023</t>
  </si>
  <si>
    <t>Robot DuAro FPC - Robot gắp bo 2</t>
  </si>
  <si>
    <t>MEC2411023||Robot DuAro FPC - Robot gắp bo 2</t>
  </si>
  <si>
    <t>MEC2411024</t>
  </si>
  <si>
    <t>Robot DuAro FPC - Robot gắp bo 3</t>
  </si>
  <si>
    <t>MEC2411024||Robot DuAro FPC - Robot gắp bo 3</t>
  </si>
  <si>
    <t>MEC2411025</t>
  </si>
  <si>
    <t>Robot DuAro FPC - Robot gắp bo 4</t>
  </si>
  <si>
    <t>MEC2411025||Robot DuAro FPC - Robot gắp bo 4</t>
  </si>
  <si>
    <t>MEC2411026</t>
  </si>
  <si>
    <t>Dịch vụ thay đổi chương trình máy Tray (Box) Ishinomaki</t>
  </si>
  <si>
    <t>MEC2411026||Dịch vụ thay đổi chương trình máy Tray (Box) Ishinomaki</t>
  </si>
  <si>
    <t>MEC2411027</t>
  </si>
  <si>
    <t>Dịch vụ làm chương trình khắc và kiểm tra 2D barcode hàng Z 8L mã 2369-1012 và 2369-2106</t>
  </si>
  <si>
    <t>MEC2411027||Dịch vụ làm chương trình khắc và kiểm tra 2D barcode hàng Z 8L mã 2369-1012 và 2369-2106</t>
  </si>
  <si>
    <t>chưa có PO, làm trước</t>
  </si>
  <si>
    <t>MEC2411030</t>
  </si>
  <si>
    <t>Dịch vụ sửa chữa Robot VCP#2</t>
  </si>
  <si>
    <t>MEC2411030||Dịch vụ sửa chữa Robot VCP#2</t>
  </si>
  <si>
    <t>MEC2411035</t>
  </si>
  <si>
    <t>MEC2411035||Xe load máy Laser-chất liệu thép-sơn tĩnh điện 831.5*625.1010mm</t>
  </si>
  <si>
    <t>VG146-24120032</t>
  </si>
  <si>
    <t>MEC2411037</t>
  </si>
  <si>
    <t>Service to change the position of the loading machine ine DES và hanger Stock_DES受取機とストッカーの移設見積もり
(1 Engineer x 15 days, 2  technicians x 15 days)</t>
  </si>
  <si>
    <t>MEC2411037||Service to change the position of the loading machine ine DES và hanger Stock_DES受取機とストッカーの移設見積もり
(1 Engineer x 15 days, 2  technicians x 15 days)</t>
  </si>
  <si>
    <t>MEC2411038</t>
  </si>
  <si>
    <t>4F　外層　現像～乾燥ライン 投入機（パタパタラック)
Máy đưa bo　Patapata rack Line Line hiện ảnh~ sấy khô tạo mạch ngoài 4F</t>
  </si>
  <si>
    <t>MEC2411038||4F　外層　現像～乾燥ライン 投入機（パタパタラック)
Máy đưa bo　Patapata rack Line Line hiện ảnh~ sấy khô tạo mạch ngoài 4F</t>
  </si>
  <si>
    <t>MEC2411039</t>
  </si>
  <si>
    <t>4F　外層　現像～乾燥ライン  冷却機
Máy　làm mát bo Line hiện ảnh~ sấy khô tạo mạch ngoài 4F</t>
  </si>
  <si>
    <t>MEC2411039||4F　外層　現像～乾燥ライン  冷却機
Máy　làm mát bo Line hiện ảnh~ sấy khô tạo mạch ngoài 4F</t>
  </si>
  <si>
    <t>MEC2411066</t>
  </si>
  <si>
    <t>Installation fee for AGV for Tendo factory_
From 19-Feb to 28-Jun-2024</t>
  </si>
  <si>
    <t>MEC2411066||Installation fee for AGV for Tendo factory_
From 19-Feb to 28-Jun-2024</t>
  </si>
  <si>
    <t>MEC2411073</t>
  </si>
  <si>
    <t>Dịch vụ sửa máy Optima #3 AOI 1F lỗi kẹt bo</t>
  </si>
  <si>
    <t>MEC2411073||Dịch vụ sửa máy Optima #3 AOI 1F lỗi kẹt bo</t>
  </si>
  <si>
    <t>MEC2411074</t>
  </si>
  <si>
    <t>Dịch vụ điều chỉnh Robot lên bo VCP#7</t>
  </si>
  <si>
    <t>MEC2411074||Dịch vụ điều chỉnh Robot lên bo VCP#7</t>
  </si>
  <si>
    <t>PR# FE-241126-13</t>
  </si>
  <si>
    <t>MEC2411075</t>
  </si>
  <si>
    <t>Dịch vụ sửa máy đưa bo TXL#7 ép lớp</t>
  </si>
  <si>
    <t>MEC2411075||Dịch vụ sửa máy đưa bo TXL#7 ép lớp</t>
  </si>
  <si>
    <t>PR# FE-241126-23</t>
  </si>
  <si>
    <t>MEC2411076</t>
  </si>
  <si>
    <t>Dịch vụ sửa chữa máy đưa bo Optima #5</t>
  </si>
  <si>
    <t>MEC2411076||Dịch vụ sửa chữa máy đưa bo Optima #5</t>
  </si>
  <si>
    <t>MEC2411077</t>
  </si>
  <si>
    <t>Dịch vụ sửa chữa máy đưa bo Optima #2</t>
  </si>
  <si>
    <t>MEC2411077||Dịch vụ sửa chữa máy đưa bo Optima #2</t>
  </si>
  <si>
    <t>MEC2411078</t>
  </si>
  <si>
    <t>DV khắc phục sự cố không thu thập được dữ liệu 6 máy đo độ dày (máy 1, 2, 3, 4, 6, 8)</t>
  </si>
  <si>
    <t>MEC2411078||DV khắc phục sự cố không thu thập được dữ liệu 6 máy đo độ dày (máy 1, 2, 3, 4, 6, 8)</t>
  </si>
  <si>
    <t>ICT A. Đạt</t>
  </si>
  <si>
    <t>MEC2411079</t>
  </si>
  <si>
    <t>DV làm chương trình khắc và kiểm tra 2D barcode hàng AMAZON mã 3702-0012</t>
  </si>
  <si>
    <t>MEC2411079||DV làm chương trình khắc và kiểm tra 2D barcode hàng AMAZON mã 3702-0012</t>
  </si>
  <si>
    <t>IT A. Hiển + AUTO A. Lâm</t>
  </si>
  <si>
    <t>MEC2412001</t>
  </si>
  <si>
    <t>Dịch vụ sửa chữa máy đưa bo line in sơn lấp lỗ #1</t>
  </si>
  <si>
    <t>MEC2412001||Dịch vụ sửa chữa máy đưa bo line in sơn lấp lỗ #1</t>
  </si>
  <si>
    <t>MEC2412002</t>
  </si>
  <si>
    <t>Dịch vụ sửa chữa máy đưa bo line TXl#3</t>
  </si>
  <si>
    <t>MEC2412002||Dịch vụ sửa chữa máy đưa bo line TXl#3</t>
  </si>
  <si>
    <t>MEC2412003</t>
  </si>
  <si>
    <t>Máy nhận bo line Mạ xung #2</t>
  </si>
  <si>
    <t>MEC2412003||Máy nhận bo line Mạ xung #2</t>
  </si>
  <si>
    <t>MEC2412004</t>
  </si>
  <si>
    <t>MEC2412004||DFR 投入機（Vラック・合紙）Máy đưa bo DFR</t>
  </si>
  <si>
    <t>MEC2412009</t>
  </si>
  <si>
    <t>Robot hàn MKE đợt 2 (20 set)</t>
  </si>
  <si>
    <t>MEC2412009||Robot hàn MKE đợt 2 (20 set)</t>
  </si>
  <si>
    <t>20240827-001038-700-3</t>
  </si>
  <si>
    <t>MEC2412012</t>
  </si>
  <si>
    <t>Dịch vụ sửa chữa máy nhận bo line cắt viền 5</t>
  </si>
  <si>
    <t>MEC2412012||Dịch vụ sửa chữa máy nhận bo line cắt viền 5</t>
  </si>
  <si>
    <t>MEC2412013</t>
  </si>
  <si>
    <t xml:space="preserve">Băng tải thường #1 cho bo PKG </t>
  </si>
  <si>
    <t xml:space="preserve">MEC2412013||Băng tải thường #1 cho bo PKG </t>
  </si>
  <si>
    <t>MEC2412014</t>
  </si>
  <si>
    <t xml:space="preserve">Băng tải thường #2 cho bo PKG </t>
  </si>
  <si>
    <t xml:space="preserve">MEC2412014||Băng tải thường #2 cho bo PKG </t>
  </si>
  <si>
    <t>MEC2412015</t>
  </si>
  <si>
    <t>Băng tải con lăn từ không có căn bo PKG</t>
  </si>
  <si>
    <t>MEC2412015||Băng tải con lăn từ không có căn bo PKG</t>
  </si>
  <si>
    <t>MEC2412016</t>
  </si>
  <si>
    <t>Băng tải con lăn từ có căn bo cơ khí PKG</t>
  </si>
  <si>
    <t>MEC2412016||Băng tải con lăn từ có căn bo cơ khí PKG</t>
  </si>
  <si>
    <t>MEC2412022</t>
  </si>
  <si>
    <t>4F 外層 露光ライン#2 (A面) 投入機（パタパタラック)
 Máy đưa bo Patapata rack Line Chụp sáng SR mặt A tạo mạch ngoài 4F</t>
  </si>
  <si>
    <t>MEC2412022||4F 外層 露光ライン#2 (A面) 投入機（パタパタラック)
 Máy đưa bo Patapata rack Line Chụp sáng SR mặt A tạo mạch ngoài 4F</t>
  </si>
  <si>
    <t>MEC2412024</t>
  </si>
  <si>
    <t>4F 外層 露光ライン#2 ストッカー (B面 NG基板）
 Máy nâng bo NG tạm thời Line Chụp sáng SR mặt B tạo mạch ngoài 4F</t>
  </si>
  <si>
    <t>MEC2412024||4F 外層 露光ライン#2 ストッカー (B面 NG基板）
 Máy nâng bo NG tạm thời Line Chụp sáng SR mặt B tạo mạch ngoài 4F</t>
  </si>
  <si>
    <t>MEC2412025</t>
  </si>
  <si>
    <t>4F 外層 露光ライン#2 受取機（パタパタラック)
 Máy nhận bo Patapata rack Line Chụp sáng SR tạo mạch ngoài 4F</t>
  </si>
  <si>
    <t>MEC2412025||4F 外層 露光ライン#2 受取機（パタパタラック)
 Máy nhận bo Patapata rack Line Chụp sáng SR tạo mạch ngoài 4F</t>
  </si>
  <si>
    <t>MEC2412026</t>
  </si>
  <si>
    <t>Dịch vụ làm chương trình khắc và kiểm tra 2D barcode hàng Z 8L mã 2369-1016</t>
  </si>
  <si>
    <t>MEC2412026||Dịch vụ làm chương trình khắc và kiểm tra 2D barcode hàng Z 8L mã 2369-1016</t>
  </si>
  <si>
    <t>MEC2412027</t>
  </si>
  <si>
    <t>Purmice前処理　投入機 Máy đưa bo  Line TXL Purmuce Phủ Sơn</t>
  </si>
  <si>
    <t>MEC2412027||Purmice前処理　投入機 Máy đưa bo  Line TXL Purmuce Phủ Sơn</t>
  </si>
  <si>
    <t>MEC2412029</t>
  </si>
  <si>
    <t>CZ前処理　投入機 Máy đưa bo Line TXL CZ Phủ Sơn</t>
  </si>
  <si>
    <t>MEC2412029||CZ前処理　投入機 Máy đưa bo Line TXL CZ Phủ Sơn</t>
  </si>
  <si>
    <t>MEC2412031</t>
  </si>
  <si>
    <t>Kết nối lại dữ liệu máy đo độ dày số 6 - Ép lớp</t>
  </si>
  <si>
    <t>MEC2412031||Kết nối lại dữ liệu máy đo độ dày số 6 - Ép lớp</t>
  </si>
  <si>
    <t>MEC2412032</t>
  </si>
  <si>
    <t>Installation fee for AGV for Tendo factory (phase 3.1)</t>
  </si>
  <si>
    <t>MEC2412032||Installation fee for AGV for Tendo factory (phase 3.1)</t>
  </si>
  <si>
    <t xml:space="preserve"> 20250311-002834-F800</t>
  </si>
  <si>
    <t xml:space="preserve"> sửa từ pahse 4 -&gt; phase 3.1</t>
  </si>
  <si>
    <t>MEC2412033</t>
  </si>
  <si>
    <t>Dịch vụ cải tiến lỗi xước bo máy lật bo đầu vào VCP#7, mạ đồng 1F</t>
  </si>
  <si>
    <t>MEC2412033||Dịch vụ cải tiến lỗi xước bo máy lật bo đầu vào VCP#7, mạ đồng 1F</t>
  </si>
  <si>
    <t>MEC2412035</t>
  </si>
  <si>
    <t>Sửa chữa máy đưa bo line VCP#2</t>
  </si>
  <si>
    <t>MEC2412035||Sửa chữa máy đưa bo line VCP#2</t>
  </si>
  <si>
    <t>VG146-250202C-FE</t>
  </si>
  <si>
    <t>MEC2412037</t>
  </si>
  <si>
    <t>自動印刷ライン (A面）反転機
 Băng tải lật bo giữa in chữ mặt A và in chữ mặt B</t>
  </si>
  <si>
    <t>MEC2412037||自動印刷ライン (A面）反転機
 Băng tải lật bo giữa in chữ mặt A và in chữ mặt B</t>
  </si>
  <si>
    <t>MEC2412038</t>
  </si>
  <si>
    <t>自動印刷ライン (A面）一般コンベアー
 Băng tải thường giữa in chữ mặt A và in chữ mặt B</t>
  </si>
  <si>
    <t>MEC2412038||自動印刷ライン (A面）一般コンベアー
 Băng tải thường giữa in chữ mặt A và in chữ mặt B</t>
  </si>
  <si>
    <t>MEC2412040</t>
  </si>
  <si>
    <t>Dịch vụ làm chương trình khắc và kiểm tra QR code ở máy khắc số 1 hàng Panasonic mã 6158-1749</t>
  </si>
  <si>
    <t>MEC2412040||Dịch vụ làm chương trình khắc và kiểm tra QR code ở máy khắc số 1 hàng Panasonic mã 6158-1749</t>
  </si>
  <si>
    <t>A. Hiển, A. Lâm</t>
  </si>
  <si>
    <t>MEC2412041</t>
  </si>
  <si>
    <t xml:space="preserve">Management fee for Components of Soldering robots_30 set_Lot 2, 2024 </t>
  </si>
  <si>
    <t xml:space="preserve">MEC2412041||Management fee for Components of Soldering robots_30 set_Lot 2, 2024 </t>
  </si>
  <si>
    <t>20240827-001038-700-2</t>
  </si>
  <si>
    <t>MEC2501022</t>
  </si>
  <si>
    <t>Máy đưa bo TXL #5 MEC2501022</t>
  </si>
  <si>
    <t>MEC2501022||Máy đưa bo TXL #5 MEC2501022</t>
  </si>
  <si>
    <t>VG146-25010069</t>
  </si>
  <si>
    <t>Đổi  từ mã MEC2407012</t>
  </si>
  <si>
    <t>MEC2501031</t>
  </si>
  <si>
    <t>Dịch vụ sửa chữa máy đưa bo line TXL tạo mạch</t>
  </si>
  <si>
    <t>MEC2501031||Dịch vụ sửa chữa máy đưa bo line TXL tạo mạch</t>
  </si>
  <si>
    <t>VG146-250113C-FE</t>
  </si>
  <si>
    <t>MEC2501046</t>
  </si>
  <si>
    <t>Xe đẩy hàng để tấm SUS,
vật liệu: SUS 304, Kích
thước: 530x710x540mm</t>
  </si>
  <si>
    <t>MEC2501046||Xe đẩy hàng để tấm SUS,
vật liệu: SUS 304, Kích
thước: 530x710x540mm</t>
  </si>
  <si>
    <t>MEC2502005</t>
  </si>
  <si>
    <t>Máy khắc laser 2D barcode tự đông đưa và nhận bo #4</t>
  </si>
  <si>
    <t>MEC2502005||Máy khắc laser 2D barcode tự đông đưa và nhận bo #4</t>
  </si>
  <si>
    <t>VG146-25020033</t>
  </si>
  <si>
    <t>MEC2502006</t>
  </si>
  <si>
    <t>Máy khắc laser 2D barcode tự đông đưa và nhận bo #5</t>
  </si>
  <si>
    <t>MEC2502006||Máy khắc laser 2D barcode tự đông đưa và nhận bo #5</t>
  </si>
  <si>
    <t>VG146-25020032</t>
  </si>
  <si>
    <t>MEC2502009</t>
  </si>
  <si>
    <t>Cover sườn phải kích thước:325x250x1.5mm</t>
  </si>
  <si>
    <t>MEC2502009||Cover sườn phải kích thước:325x250x1.5mm</t>
  </si>
  <si>
    <t>MEC2502010</t>
  </si>
  <si>
    <t>Cover sườn trái kích thước:325x250x1.5mm</t>
  </si>
  <si>
    <t>MEC2502010||Cover sườn trái kích thước:325x250x1.5mm</t>
  </si>
  <si>
    <t>MEC2502011</t>
  </si>
  <si>
    <t>Chốt cố định mâm nhiệt máy dán tạm DONGA</t>
  </si>
  <si>
    <t>MEC2502011||Chốt cố định mâm nhiệt máy dán tạm DONGA</t>
  </si>
  <si>
    <t>MEC2502012</t>
  </si>
  <si>
    <t>Cover nóc máy dán băng dính, kích thước:365x130x1.5mm</t>
  </si>
  <si>
    <t>MEC2502012||Cover nóc máy dán băng dính, kích thước:365x130x1.5mm</t>
  </si>
  <si>
    <t>MEC2502014</t>
  </si>
  <si>
    <t>M3010862-A Jig kiểm tra độ chính xác cho robot hàn</t>
  </si>
  <si>
    <t>MEC2502014||M3010862-A Jig kiểm tra độ chính xác cho robot hàn</t>
  </si>
  <si>
    <t>MEC2502015</t>
  </si>
  <si>
    <t>M3010863-A Jig kiểm tra độ chính xác cho robot hàn</t>
  </si>
  <si>
    <t>MEC2502015||M3010863-A Jig kiểm tra độ chính xác cho robot hàn</t>
  </si>
  <si>
    <t>MEC2502016</t>
  </si>
  <si>
    <t>M3010864-A Jig kiểm tra độ chính xác cho robot hàn</t>
  </si>
  <si>
    <t>MEC2502016||M3010864-A Jig kiểm tra độ chính xác cho robot hàn</t>
  </si>
  <si>
    <t>MEC2502017</t>
  </si>
  <si>
    <t>MK4A-AA000 Jig kiểm tra độ chính xác cho robot hàn</t>
  </si>
  <si>
    <t>MEC2502017||MK4A-AA000 Jig kiểm tra độ chính xác cho robot hàn</t>
  </si>
  <si>
    <t>MEC2502020</t>
  </si>
  <si>
    <t>Máy đưa bo cho bond film (dạng V rack TYPE 4) có tấm cách</t>
  </si>
  <si>
    <t>MEC2502020||Máy đưa bo cho bond film (dạng V rack TYPE 4) có tấm cách</t>
  </si>
  <si>
    <t>VG146-25030011</t>
  </si>
  <si>
    <t>MEC2502021</t>
  </si>
  <si>
    <t>Máy khắc tạm cho máy khắc 2D barcode MEC2502021</t>
  </si>
  <si>
    <t>MEC2502021||Máy khắc tạm cho máy khắc 2D barcode MEC2502021</t>
  </si>
  <si>
    <t>VG146-25030008</t>
  </si>
  <si>
    <t>MEC2502022</t>
  </si>
  <si>
    <t>Máy khắc tạm cho máy khắc 2D barcode MEC2502022</t>
  </si>
  <si>
    <t>MEC2502022||Máy khắc tạm cho máy khắc 2D barcode MEC2502022</t>
  </si>
  <si>
    <t>VG146-25030009</t>
  </si>
  <si>
    <t>MEC2502054</t>
  </si>
  <si>
    <t>Chương trình khắc và kiểm tra 2D barcode hàng Z 8L mã 2369-2011</t>
  </si>
  <si>
    <t>MEC2502054||Chương trình khắc và kiểm tra 2D barcode hàng Z 8L mã 2369-2011</t>
  </si>
  <si>
    <t>chưa có, làm trước</t>
  </si>
  <si>
    <t>MEC2503008</t>
  </si>
  <si>
    <t>Dịch vụ sửa chữa máy nhận bo line TXL mạ vàng</t>
  </si>
  <si>
    <t>MEC2503008||Dịch vụ sửa chữa máy nhận bo line TXL mạ vàng</t>
  </si>
  <si>
    <t>VG146-250502C-FE</t>
  </si>
  <si>
    <t>MEC2503018</t>
  </si>
  <si>
    <t>Update API Gateway to communicate with Inkjet printer matehan (online test)</t>
  </si>
  <si>
    <t>MEC2503018||Update API Gateway to communicate with Inkjet printer matehan (online test)</t>
  </si>
  <si>
    <t>MEC2503019</t>
  </si>
  <si>
    <t>Set up AGV &amp; HUB at Silk process at Tendo factory</t>
  </si>
  <si>
    <t>MEC2503019||Set up AGV &amp; HUB at Silk process at Tendo factory</t>
  </si>
  <si>
    <t>20250404-002834-F800</t>
  </si>
  <si>
    <t>MEC2503025</t>
  </si>
  <si>
    <t>Connecting Inkjet printer matehan (online test) with Alarm Monitoring System</t>
  </si>
  <si>
    <t>MEC2503025||Connecting Inkjet printer matehan (online test) with Alarm Monitoring System</t>
  </si>
  <si>
    <t>MEC2503030</t>
  </si>
  <si>
    <t>Dịch vụ sửa chữa MLL#3 NM3 lỗi robot đầu vào</t>
  </si>
  <si>
    <t>MEC2503030||Dịch vụ sửa chữa MLL#3 NM3 lỗi robot đầu vào</t>
  </si>
  <si>
    <t>VG146-250408C-FE</t>
  </si>
  <si>
    <t>MEC2503033</t>
  </si>
  <si>
    <t>Downspouts máng hứng sơn SUS304</t>
  </si>
  <si>
    <t>MEC2503033||Downspouts máng hứng sơn SUS304</t>
  </si>
  <si>
    <t>MEC2503037</t>
  </si>
  <si>
    <t>Chương trình khắc và kiểm tra 2D barcode hàng Z 8L mã 2369-5910TV và 2369-0109</t>
  </si>
  <si>
    <t>MEC2503037||Chương trình khắc và kiểm tra 2D barcode hàng Z 8L mã 2369-5910TV và 2369-0109</t>
  </si>
  <si>
    <t>MEC2503039</t>
  </si>
  <si>
    <t>Installation fee for setting up new route for AGV at SR reflow line - Tendo Factory</t>
  </si>
  <si>
    <t>MEC2503039||Installation fee for setting up new route for AGV at SR reflow line - Tendo Factory</t>
  </si>
  <si>
    <t>20250626-002834-F800</t>
  </si>
  <si>
    <t>AGV (Nguyễn Tuấn Anh, Phí Văn Đông, Đàm Quốc Khánh) làm trong 5 ngày</t>
  </si>
  <si>
    <t>MEC2503042</t>
  </si>
  <si>
    <t>Dịch vụ sửa chữa PLC cho máy AOI_MKTC</t>
  </si>
  <si>
    <t>MEC2503042||Dịch vụ sửa chữa PLC cho máy AOI_MKTC</t>
  </si>
  <si>
    <t>Đã sửa OK</t>
  </si>
  <si>
    <t>MEC2504028</t>
  </si>
  <si>
    <t xml:space="preserve">Cáp tín hiệu IO cho máy MEC2005050, xuất xứ: Việt Nam </t>
  </si>
  <si>
    <t xml:space="preserve">MEC2504028||Cáp tín hiệu IO cho máy MEC2005050, xuất xứ: Việt Nam </t>
  </si>
  <si>
    <t>MEC2505117</t>
  </si>
  <si>
    <t>SERVICE/Dịch vụ hàn cố định kìm nối liệu vào xe thay linh kiện</t>
  </si>
  <si>
    <t>MEC2505117||SERVICE/Dịch vụ hàn cố định kìm nối liệu vào xe thay linh kiện</t>
  </si>
  <si>
    <t>MEC1907003</t>
  </si>
  <si>
    <t>AVI - AI Verify Inspector</t>
  </si>
  <si>
    <t>N.M.Hùng</t>
  </si>
  <si>
    <t>MEC1911035||Case of gateway</t>
  </si>
  <si>
    <t>MEC2502050</t>
  </si>
  <si>
    <t>Follow AGV Tendo - (Feb 2025)</t>
  </si>
  <si>
    <t>Giang kế toán</t>
  </si>
  <si>
    <t>MEC2209011_V01</t>
  </si>
  <si>
    <t>Copper Roller Delivery AGV</t>
  </si>
  <si>
    <t>MEC2209011_V02</t>
  </si>
  <si>
    <t>Conveyor for Copper Roller Delivery AGV</t>
  </si>
  <si>
    <t>MEC2209011_V03</t>
  </si>
  <si>
    <t>Copper Roller Tray</t>
  </si>
  <si>
    <t>Hàng ngày khi có nhân sự mới phải gửi hướng dẫn: theo sheet: ''Hướng dẫn điền timesheet"</t>
  </si>
  <si>
    <t>Các nhân sự thuộc các phòng ban sau phải điền timesheet: AUTO, IOT, ICT, AGV, SALE_SERVICE</t>
  </si>
  <si>
    <t xml:space="preserve">Thêm nhân sự mới : Vào Sheet DMNV tương ứng với tháng trong file TS_tháng </t>
  </si>
  <si>
    <t>Điền các thông tin cần thiết: những cột chữ mờ thì kéo công thức</t>
  </si>
  <si>
    <t>Check sheet TS_tháng xem đã hiện tên chưa, nếu chưa có thì kiểm tra lại vùng, insert thêm dòng</t>
  </si>
  <si>
    <t>Share link cho email ( nếu là email cá nhân, k phải mail công ty)</t>
  </si>
  <si>
    <t>Phân quyền nhân sự theo từng mail : Bôi đen vùng cần phân quyền=&gt; chọn data=&gt; protect sheet and range =&gt; chọn edit=&gt; mail được phân quyền=&gt; bấm lưu</t>
  </si>
  <si>
    <t>Lưu tên vùng được phân quyền theo nội dung: STT_ID_Tên_Bộ phận</t>
  </si>
  <si>
    <t>Các nội dung về điền dự án như thế nào, cảnh báo khi điền sai theo sheet: hướng dẫn điền timesheet</t>
  </si>
  <si>
    <t>Hàng ngày khi có nhân sự mới phải gửi hướng dẫn</t>
  </si>
  <si>
    <t>Cuối tháng  check sheet summary</t>
  </si>
  <si>
    <t>Sheet này là tổng hợp time điền các dự án theo từng nhân sự</t>
  </si>
  <si>
    <t>Kéo lại công thức  hàng tháng</t>
  </si>
  <si>
    <t>Check cột D phần chênh lệch: thời gian câu từ sheet TS_tháng có đúng k ?Nếu lệch check chi tiết</t>
  </si>
  <si>
    <t>Check dòng thứ 4 từng nhân sự xem có cảnh báo điền sai k?</t>
  </si>
  <si>
    <t>Check lại tổng time cột C4 vs tổng thời gian của  sheet TS_tháng</t>
  </si>
  <si>
    <t>Tạo phân quyền điền timesheet</t>
  </si>
  <si>
    <t>B1</t>
  </si>
  <si>
    <t>Tại sheet DMNV</t>
  </si>
  <si>
    <t>Điền thông tin nhân viên vào sheet DMNV</t>
  </si>
  <si>
    <t>Lưu ý: Chỉ cần điền tên và email phân quyền, phần vùng phân quyền đang tạo công thức chỉ việc copy từ dòng trên xuống</t>
  </si>
  <si>
    <t>B2</t>
  </si>
  <si>
    <t>Tại sheet Timesheet</t>
  </si>
  <si>
    <t>Copy thêm vùng dữ liệu cần tạo thêm</t>
  </si>
  <si>
    <t>Lưu ý: Công thức đã tạo sẵn để chỉ chạy theo STT ở sheet DMNV, không cần điền tay tên NSự ở sheet này</t>
  </si>
  <si>
    <t>B3</t>
  </si>
  <si>
    <t>Click "Set permission" để tiến hành phân quyền lại (nếu có thay đổi STT ở DMNV)</t>
  </si>
  <si>
    <t>Note:</t>
  </si>
  <si>
    <t>Đối với các nhân sự đã nghỉ việc, có thể xóa dòng thông tin của NS đó ở sheet DMNV và tiến hành Set permission lại ở các sheet Timesheet</t>
  </si>
  <si>
    <t>Tên</t>
  </si>
  <si>
    <t>tien.nguyenminh@meiko.vn</t>
  </si>
  <si>
    <t>thanh.nghiemxuan@meiko.vn</t>
  </si>
  <si>
    <t>hai.tranduc@meiko.vn</t>
  </si>
  <si>
    <t>thanh.ngoduc@meiko.vn</t>
  </si>
  <si>
    <t>lam.tranviet@meiko.vn</t>
  </si>
  <si>
    <t>duc.vuminh@meiko.vn</t>
  </si>
  <si>
    <t>dat.nguyentien@meiko.vn</t>
  </si>
  <si>
    <t>hieu.lyngoc@meiko.vn</t>
  </si>
  <si>
    <t>truong.luongvan@meiko.vn</t>
  </si>
  <si>
    <t>tuananh.nguyen@meiko.vn</t>
  </si>
  <si>
    <t>giang.vovan@meiko.vn</t>
  </si>
  <si>
    <t>chien.phamdinh@meiko.vn</t>
  </si>
  <si>
    <t>Trung Hưng</t>
  </si>
  <si>
    <t>DANH SÁCH DỰ ÁN TỒN NC 154</t>
  </si>
  <si>
    <t>DANH SÁCH DỰ ÁN BÁN TRONG THÁNG</t>
  </si>
  <si>
    <t>DANH SÁCH DỰ ÁN PHÁT SINH TRONG THÁNG</t>
  </si>
  <si>
    <t>Đến tháng</t>
  </si>
  <si>
    <t>Tháng</t>
  </si>
  <si>
    <t>Lọc NC&lt;&gt;0, Tồn &lt;&gt;0</t>
  </si>
  <si>
    <t>Tên sheet TH</t>
  </si>
  <si>
    <t>Mã sản phẩm</t>
  </si>
  <si>
    <t>Tên sản phẩm</t>
  </si>
  <si>
    <t>Tồn 154</t>
  </si>
  <si>
    <t>Số giờ</t>
  </si>
  <si>
    <t>Bán</t>
  </si>
  <si>
    <t>Tồn</t>
  </si>
  <si>
    <t>55MEC2012002</t>
  </si>
  <si>
    <t>55MEC2409006</t>
  </si>
  <si>
    <t>55MEC2004003</t>
  </si>
  <si>
    <t>55MEC2407017_B</t>
  </si>
  <si>
    <t>Phần mềm xuất file cXML chỉ chứa mã lot + số lượng pcs</t>
  </si>
  <si>
    <t>55MEC2009011</t>
  </si>
  <si>
    <t>55MEC2407017_A</t>
  </si>
  <si>
    <t>Phần mềm đọc mã 2D barcode trên sheet và xuất file cXML chứa mã lot + mã pcs</t>
  </si>
  <si>
    <t>55MEC2009010</t>
  </si>
  <si>
    <t>55MEC2403061</t>
  </si>
  <si>
    <t>MEC2403061 Máy nhận bo V rack TYPE 4 Line Rửa nước sau ép lớp</t>
  </si>
  <si>
    <t>55MEC2201011</t>
  </si>
  <si>
    <t>MEC2201011||Carrier device (Load/Unload) for Laser VIA (4 Axis) for Ishinomaki #1</t>
  </si>
  <si>
    <t>55MEC2107001</t>
  </si>
  <si>
    <t>55MEC2403062</t>
  </si>
  <si>
    <t>55MEC2205009</t>
  </si>
  <si>
    <t>MEC2205009||2V-rack 1H-rack Unloader (MKUL-DR1-7171IC)</t>
  </si>
  <si>
    <t>55MEC2109013</t>
  </si>
  <si>
    <t>55MEC2403071</t>
  </si>
  <si>
    <t>55MEC2205029</t>
  </si>
  <si>
    <t>MEC2205029||2V-rack 1H-rack Unloader (MKUL-DR1-7171IC)</t>
  </si>
  <si>
    <t>55MEC2109024</t>
  </si>
  <si>
    <t>55MEC2403073</t>
  </si>
  <si>
    <t>55MEC2206012</t>
  </si>
  <si>
    <t>MEC2206012||第3　２FのVCP- XVIA #2 投入機 BOX 式
Máy đưa bo PKG BOX line VCP-XVIA #2</t>
  </si>
  <si>
    <t>55MEC2111030</t>
  </si>
  <si>
    <t>55MEC2412001</t>
  </si>
  <si>
    <t>V</t>
  </si>
  <si>
    <t>55MEC2208020</t>
  </si>
  <si>
    <t>MEC2208020||プラズマ処理  投入機（マガジン式）
Máy đưa bo line Xử lý Plasma (Magazine)</t>
  </si>
  <si>
    <t>55MEC2112010</t>
  </si>
  <si>
    <t>55MEC2412002</t>
  </si>
  <si>
    <t>Dịch vụ sửa robot 6 trục máy đưa bo line TXL#3 TM NM3</t>
  </si>
  <si>
    <t>55MEC2211007</t>
  </si>
  <si>
    <t>55MEC2112011</t>
  </si>
  <si>
    <t>55MEC2401005</t>
  </si>
  <si>
    <t>MEC2401005||Lắp đặt máy cho nhà máy Tendou giai đoạn 2/ Installation fees of matehan machine at Tendo factory</t>
  </si>
  <si>
    <t>55MEC2304014</t>
  </si>
  <si>
    <t>55MEC2112012</t>
  </si>
  <si>
    <t>55MEC2308005</t>
  </si>
  <si>
    <t>55MEC2305009</t>
  </si>
  <si>
    <t>MEC2305009||Máy nhận bo line in chữ bằng tay- Semi Cure　   手動印刷～セミキュア受取機</t>
  </si>
  <si>
    <t>55MEC2112013</t>
  </si>
  <si>
    <t>55MEC2308006</t>
  </si>
  <si>
    <t>55MEC2305013</t>
  </si>
  <si>
    <t>MEC2305013||CZ処理  投入機（マガジン式）
Máy đưa bo line CZ (Magazine)</t>
  </si>
  <si>
    <t>55MEC2112014</t>
  </si>
  <si>
    <t>55MEC2407033</t>
  </si>
  <si>
    <t>55MEC2305014</t>
  </si>
  <si>
    <t>MEC2305014||ABFラミネート  受取機（マガジン式）
Máy nhận bo line Dán màng ABF (Magazine)</t>
  </si>
  <si>
    <t>55MEC2112015</t>
  </si>
  <si>
    <t>55MEC2407032</t>
  </si>
  <si>
    <t>55MEC2305017</t>
  </si>
  <si>
    <t>MEC2305017||SR印刷→セミキュア  投入機（マガジン式） Máy đưa bo line In SR --&gt; bán cố hóa (Magazine)</t>
  </si>
  <si>
    <t>55MEC2112016</t>
  </si>
  <si>
    <t>55MEC2411027</t>
  </si>
  <si>
    <t>55MEC2305018</t>
  </si>
  <si>
    <t>MEC2305018||SR印刷  受取機（マガジン式）
Máy nhận bo line SR (Magazine)</t>
  </si>
  <si>
    <t>55MEC2201001</t>
  </si>
  <si>
    <t>55MEC2411018</t>
  </si>
  <si>
    <t>55MEC2305019</t>
  </si>
  <si>
    <t>MEC2305019||UV照射  受取機（マガジン式） Máy nhận bo line chiếu UV (Magazine)</t>
  </si>
  <si>
    <t>55MEC2201002</t>
  </si>
  <si>
    <t>55MEC2305020</t>
  </si>
  <si>
    <t>MEC2305020||ウェットブラスト→酸洗  投入機（マガジン式）
Máy đưa bo line Wet blast -&gt; Rửa axit (Magazine)</t>
  </si>
  <si>
    <t>sửa lại mã PCCC vì là mua hàng thương mại</t>
  </si>
  <si>
    <t>55MEC2201013</t>
  </si>
  <si>
    <t>mã MEC2407017_B và 55MEC2407017_A</t>
  </si>
  <si>
    <t>MEC2308006||Services Hạ tầng nhà máy MKTC (tháng 7/2024 - tháng 12/2024)</t>
  </si>
  <si>
    <t>55MEC2203003</t>
  </si>
  <si>
    <t>55MEC2309021</t>
  </si>
  <si>
    <t>55MEC2203004</t>
  </si>
  <si>
    <t>55MEC2309024</t>
  </si>
  <si>
    <t>55MEC2204003</t>
  </si>
  <si>
    <t>55MEC2310016</t>
  </si>
  <si>
    <t>MEC2310016|| Máy Unloading Magazine dạng sheet</t>
  </si>
  <si>
    <t>55MEC2207011</t>
  </si>
  <si>
    <t>55MEC2311012</t>
  </si>
  <si>
    <t>55MEC2209009</t>
  </si>
  <si>
    <t>55MEC2403010</t>
  </si>
  <si>
    <t>55MEC2209010</t>
  </si>
  <si>
    <t>55MEC2403011</t>
  </si>
  <si>
    <t>55MEC2209011</t>
  </si>
  <si>
    <t>55MEC2403012</t>
  </si>
  <si>
    <t>55MEC2210004</t>
  </si>
  <si>
    <t>55MEC2403013</t>
  </si>
  <si>
    <t>55MEC2403014</t>
  </si>
  <si>
    <t>55MEC2301010</t>
  </si>
  <si>
    <t>55MEC2403025</t>
  </si>
  <si>
    <t>55MEC2303015</t>
  </si>
  <si>
    <t>55MEC2403026</t>
  </si>
  <si>
    <t>MEC2403026||受取機（平積・合紙）
 Máy nhận bo (H rack + IC) Inline AOI MEC2403026</t>
  </si>
  <si>
    <t>55MEC2307001</t>
  </si>
  <si>
    <t>55MEC2403028</t>
  </si>
  <si>
    <t>55MEC2209011_V01</t>
  </si>
  <si>
    <t>55MEC2403030</t>
  </si>
  <si>
    <t>55MEC2209011_V02</t>
  </si>
  <si>
    <t>55MEC2403031</t>
  </si>
  <si>
    <t>55MEC2209011_V03</t>
  </si>
  <si>
    <t>55MEC2403043</t>
  </si>
  <si>
    <t>MEC2403043||Máy đưa bo V rack TYPE 4 InlineAOIライン</t>
  </si>
  <si>
    <t>55MEC2304001</t>
  </si>
  <si>
    <t>55MEC2403044</t>
  </si>
  <si>
    <t>55MEC2307019</t>
  </si>
  <si>
    <t>55MEC2403045</t>
  </si>
  <si>
    <t>55MEC2308007</t>
  </si>
  <si>
    <t>55MEC2403047</t>
  </si>
  <si>
    <t>55MEC2308008</t>
  </si>
  <si>
    <t>55MEC2403050</t>
  </si>
  <si>
    <t>55MEC2308015</t>
  </si>
  <si>
    <t>55MEC2403051</t>
  </si>
  <si>
    <t>55MEC2308017</t>
  </si>
  <si>
    <t>55MEC2403052</t>
  </si>
  <si>
    <t>MEC2403052||Máy đưa bo V rack TYPE 4 Line Tạo mạch lớp trong DFR</t>
  </si>
  <si>
    <t>55MEC2308019</t>
  </si>
  <si>
    <t>55MEC2403053</t>
  </si>
  <si>
    <t>MEC2403053||Máy nhận bo Vrack Line Tạo mạch lớp trong DFR</t>
  </si>
  <si>
    <t>55MEC2308020</t>
  </si>
  <si>
    <t>55MEC2403054</t>
  </si>
  <si>
    <t>55MEC2310018</t>
  </si>
  <si>
    <t>55MEC2403055</t>
  </si>
  <si>
    <t>MEC2403055||Máy nhận bo V rack TYPE 4 Line Rửa nước sau ép lớp MEC2403055</t>
  </si>
  <si>
    <t>55MEC2310023</t>
  </si>
  <si>
    <t>55MEC2403056</t>
  </si>
  <si>
    <t>55MEC2310026</t>
  </si>
  <si>
    <t>55MEC2403057</t>
  </si>
  <si>
    <t>MEC2403057||Máy nhận bo V rack TYPE 4 Line Rửa nước sau ép lớp MEC2403057</t>
  </si>
  <si>
    <t>55MEC2310030</t>
  </si>
  <si>
    <t>55MEC2403058</t>
  </si>
  <si>
    <t>MEC2403058||Máy nhận bo V rack TYPE 4 Line Rửa nước sau ép lớp MEC2403058</t>
  </si>
  <si>
    <t>55MEC2311009</t>
  </si>
  <si>
    <t>55MEC2403059</t>
  </si>
  <si>
    <t>MEC2403059||Máy nhận bo V rack TYPE 4 Line Rửa nước sau ép lớp MEC2403059</t>
  </si>
  <si>
    <t>55MEC2305022</t>
  </si>
  <si>
    <t>55MEC2403060</t>
  </si>
  <si>
    <t>55MEC2308021</t>
  </si>
  <si>
    <t>55MEC2312004</t>
  </si>
  <si>
    <t>55MEC2403064</t>
  </si>
  <si>
    <t>55MEC2312010</t>
  </si>
  <si>
    <t>55MEC2403065</t>
  </si>
  <si>
    <t>MEC2403065||Máy nhận bo V rack TYPE 4 Line Sau rửa nước lỗ MEC2403065</t>
  </si>
  <si>
    <t>55MEC2403066</t>
  </si>
  <si>
    <t>MEC2403066||Máy nhận bo V rack TYPE 4 Line Sau rửa nước lỗ MEC2403066</t>
  </si>
  <si>
    <t>55MEC2401018</t>
  </si>
  <si>
    <t>55MEC2403067</t>
  </si>
  <si>
    <t>MEC2403067||Máy nhận bo V rack TYPE 4 Line Sau rửa nước lỗ MEC2403067</t>
  </si>
  <si>
    <t>55MEC2402001</t>
  </si>
  <si>
    <t>55MEC2403069</t>
  </si>
  <si>
    <t>55MEC2308022</t>
  </si>
  <si>
    <t>55MEC2403070</t>
  </si>
  <si>
    <t>MEC2403070||Máy đưa bo V rack TYPE 4 Line Glass Etching MEC2403070</t>
  </si>
  <si>
    <t>55MEC2308023</t>
  </si>
  <si>
    <t>55MEC2401007</t>
  </si>
  <si>
    <t>55MEC2403072</t>
  </si>
  <si>
    <t>MEC2403072||Máy đưa bo V rack TYPE 4 Line Glass Etching MEC2403072</t>
  </si>
  <si>
    <t>55MEC2403006</t>
  </si>
  <si>
    <t>55MEC2403106</t>
  </si>
  <si>
    <t>55MEC2403074</t>
  </si>
  <si>
    <t>55MEC2404002</t>
  </si>
  <si>
    <t>55MEC2403075</t>
  </si>
  <si>
    <t>55MEC2308026</t>
  </si>
  <si>
    <t>55MEC2403076</t>
  </si>
  <si>
    <t>55MEC2308027</t>
  </si>
  <si>
    <t>55MEC2403077</t>
  </si>
  <si>
    <t>55MEC2404007</t>
  </si>
  <si>
    <t>55MEC2403078</t>
  </si>
  <si>
    <t>55MEC2404010</t>
  </si>
  <si>
    <t>55MEC2403079</t>
  </si>
  <si>
    <t>MEC2403079||Máy đưa bo V rack TYPE 4 Line Flash Etching MEC2403079</t>
  </si>
  <si>
    <t>55MEC2404025</t>
  </si>
  <si>
    <t>55MEC2403097</t>
  </si>
  <si>
    <t>MEC2403097||Cải tiến máy từ V rack --&gt; L rack</t>
  </si>
  <si>
    <t>55MEC2405003</t>
  </si>
  <si>
    <t>55MEC2403103</t>
  </si>
  <si>
    <t>MEC2403103||Electronic_AGV_MKAC</t>
  </si>
  <si>
    <t>55MEC2403009</t>
  </si>
  <si>
    <t>55MEC2403105</t>
  </si>
  <si>
    <t>MEC2403105||Carrier device (Load/Unload) for Laser VIA (4 Axis) for Ishinomaki #2</t>
  </si>
  <si>
    <t>55MEC2403063</t>
  </si>
  <si>
    <t>55MEC2404016</t>
  </si>
  <si>
    <t>55MEC2403086</t>
  </si>
  <si>
    <t>55MEC2404035</t>
  </si>
  <si>
    <t>MEC2404035||CCD穴明機 #1 用 投入機
Máy đưa bo cho máy gia công lỗ CCD#1</t>
  </si>
  <si>
    <t>55MEC2403104</t>
  </si>
  <si>
    <t>55MEC2404036</t>
  </si>
  <si>
    <t>MEC2404036||CCD穴明機 #1 用 受取機
Máy nhận bo cho máy gia công lỗ CCD#1</t>
  </si>
  <si>
    <t>55MEC2404026</t>
  </si>
  <si>
    <t>55MEC2404037</t>
  </si>
  <si>
    <t>MEC2404037||CCD穴明機 #2 用 投入機
Máy đưa bo cho máy gia công lỗ CCD#2</t>
  </si>
  <si>
    <t>55MEC2404038</t>
  </si>
  <si>
    <t>MEC2404038||CCD穴明機 #2 用 受取機
Máy nhận bo cho máy gia công lỗ CCD#2</t>
  </si>
  <si>
    <t>55MEC2405004</t>
  </si>
  <si>
    <t>55MEC2404039</t>
  </si>
  <si>
    <t>55MEC2405007</t>
  </si>
  <si>
    <t>55MEC2405019</t>
  </si>
  <si>
    <t>55MEC2405029</t>
  </si>
  <si>
    <t>55MEC2405012</t>
  </si>
  <si>
    <t>55MEC2406004</t>
  </si>
  <si>
    <t>55MEC2405023</t>
  </si>
  <si>
    <t>55MEC2406023</t>
  </si>
  <si>
    <t>55MEC2405027</t>
  </si>
  <si>
    <t>55MEC2407012</t>
  </si>
  <si>
    <t>MEC2407012||内層回路　DFR 投入機（Vラック・合紙）
Máy đưa bo V rack TYPE 4 line Tạo mạch lớp trong DFR</t>
  </si>
  <si>
    <t>55MEC2407013</t>
  </si>
  <si>
    <t>55MEC2403029</t>
  </si>
  <si>
    <t>55MEC2407014</t>
  </si>
  <si>
    <t>MEC2407014||ハーフエッチ 受取機（Vラック, 合紙）
Máy nhận bo V rack TYPE 4 line Haft Etching</t>
  </si>
  <si>
    <t>55MEC2404018</t>
  </si>
  <si>
    <t>55MEC2407017</t>
  </si>
  <si>
    <t>55MEC2404023</t>
  </si>
  <si>
    <t>55MEC2407023</t>
  </si>
  <si>
    <t>MEC2407023||	Hệ thống giám sát nhiệt độ IoT cho Meiko - Tendou</t>
  </si>
  <si>
    <t>55MEC2404040</t>
  </si>
  <si>
    <t>55MEC2407035</t>
  </si>
  <si>
    <t>MEC2407035||Dịch vụ hỗ trợ hàng năm hệ thống SPC của nhà máy PCB và FPC (từ tháng 7/2024 đến tháng 6/2025)</t>
  </si>
  <si>
    <t>55MEC2405021</t>
  </si>
  <si>
    <t>55MEC2408001</t>
  </si>
  <si>
    <t>MEC2408001||Thiết kế, triển khai Hệ thống kiểm soát ra vào cho MKVC</t>
  </si>
  <si>
    <t>55MEC2408004</t>
  </si>
  <si>
    <t>MEC2408004||Cải tiến xước bo cho 2 máy nhận bo MKAC</t>
  </si>
  <si>
    <t>55MEC2405031</t>
  </si>
  <si>
    <t>55MEC2408008</t>
  </si>
  <si>
    <t>MEC2408008||Sửa chữa máy MEC1808003-V01-01</t>
  </si>
  <si>
    <t>55MEC2406006</t>
  </si>
  <si>
    <t>55MEC2408013</t>
  </si>
  <si>
    <t>55MEC2406012</t>
  </si>
  <si>
    <t>55MEC2408032</t>
  </si>
  <si>
    <t>MEC2408032||Dịch vụ cải tiến máy 2D bar code số 1 từ hệ robot sang hệ trục XYZ</t>
  </si>
  <si>
    <t>55MEC2408034</t>
  </si>
  <si>
    <t>55MEC2404009</t>
  </si>
  <si>
    <t>55MEC2408036</t>
  </si>
  <si>
    <t>MEC2408036||Dịch vụ bảo trì hệ thống MES, MMS, SPC - PKG (thời gian bảo trì trong vòng 12 tháng, từ: 01/09/2024 - 31/08/2025) - Gói Kim cương (tổng 1200 ngày công)</t>
  </si>
  <si>
    <t>55MEC2404027</t>
  </si>
  <si>
    <t>55MEC2409003</t>
  </si>
  <si>
    <t>MEC2409003|| Máy Unloading Magazine dạng sheet (Phải-Trái)</t>
  </si>
  <si>
    <t>55MEC2406002</t>
  </si>
  <si>
    <t>55MEC2409010</t>
  </si>
  <si>
    <t>MEC2409010||ハーフエッチ マガジンラックの投入機
 Máy đưa bo Magazine rack line Haft Etch</t>
  </si>
  <si>
    <t>55MEC2406007</t>
  </si>
  <si>
    <t>55MEC2409011</t>
  </si>
  <si>
    <t>MEC2409011||ハーフエッチ マガジンラックの受取機
 Máy nhận bo Magazine rack line Haft Etch</t>
  </si>
  <si>
    <t>55MEC2407010</t>
  </si>
  <si>
    <t>55MEC2409016</t>
  </si>
  <si>
    <t>MEC2409016||レーザー前処理 マガジンラックの投入機
 Máy đưa bo Magazine rack line Tiền xử lý Laser</t>
  </si>
  <si>
    <t>55MEC2409034</t>
  </si>
  <si>
    <t>MEC2409034||DFR ストッカー
 Hanger Stock DFR</t>
  </si>
  <si>
    <t>55MEC2407022</t>
  </si>
  <si>
    <t>55MEC2409042</t>
  </si>
  <si>
    <t>55MEC2409044</t>
  </si>
  <si>
    <t>55MEC2407024</t>
  </si>
  <si>
    <t>55MEC2409073</t>
  </si>
  <si>
    <t>MEC2409073||MASK 剥離 冷却機
 Máy làm mát bo mạch line MASK Bóc màng</t>
  </si>
  <si>
    <t>55MEC2407027</t>
  </si>
  <si>
    <t>55MEC2409075</t>
  </si>
  <si>
    <t>MEC2409075||金メッキ 前処理 V ラックの投入機
 Máy đưa bo V rack line Tiền xử lý mạ vàng</t>
  </si>
  <si>
    <t>55MEC2407029</t>
  </si>
  <si>
    <t>55MEC2409084</t>
  </si>
  <si>
    <t>55MEC2409095</t>
  </si>
  <si>
    <t>55MEC2409096</t>
  </si>
  <si>
    <t>55MEC2409097</t>
  </si>
  <si>
    <t>55MEC2409098</t>
  </si>
  <si>
    <t>55MEC2409099</t>
  </si>
  <si>
    <t>55MEC2409100</t>
  </si>
  <si>
    <t>MEC2409100||Carrier Device (Load &amp; Unload) for ML605 laser processing  HOABINH (ホアビン向けレーザー機用マテハン）</t>
  </si>
  <si>
    <t>55MEC2403036</t>
  </si>
  <si>
    <t>55MEC2410002</t>
  </si>
  <si>
    <t>MEC2410002||Dịch vụ cải tiến máy nhận bo line DFR</t>
  </si>
  <si>
    <t>55MEC2403039</t>
  </si>
  <si>
    <t>55MEC2410006</t>
  </si>
  <si>
    <t>MEC2410006||Dán màng tầng 2 - Máy nhận bo MEC2102017</t>
  </si>
  <si>
    <t>55MEC2410008</t>
  </si>
  <si>
    <t>MEC2410008||Dự án Robot an ninh (T10 -&gt; T12/2024: Bác chủ tịch</t>
  </si>
  <si>
    <t>55MEC2410011</t>
  </si>
  <si>
    <t>MEC2410011||Carrier Device (Load &amp; Unload) for ML605 laser processing, Fact.4 MKVC #1</t>
  </si>
  <si>
    <t>55MEC2404004</t>
  </si>
  <si>
    <t>55MEC2410020</t>
  </si>
  <si>
    <t>MEC2410020||Carrier Device (Load &amp; Unload) for ML605 laser processing, Fact.4 MKVC #10</t>
  </si>
  <si>
    <t>55MEC2404005</t>
  </si>
  <si>
    <t>55MEC2410021</t>
  </si>
  <si>
    <t>MEC2410021||Dịch vụ cải tiến máy nhận bo dùng xe V, Tạo mạch line Des #1 - #4 và mạ đồng , Line Desmear#5</t>
  </si>
  <si>
    <t>55MEC2404008</t>
  </si>
  <si>
    <t>55MEC2410026</t>
  </si>
  <si>
    <t>MEC2410026||1F 積層　V-Bond #2  投入機（Vラック)
Máy đưa bo Vrack Line V-Bond #2 ép lớp 1F</t>
  </si>
  <si>
    <t>55MEC2410031</t>
  </si>
  <si>
    <t>MEC2410031||1F 積層　レーザ加工前処理ライン  投入機
Máy đưa bo Line tiền xử lý Laser 1F</t>
  </si>
  <si>
    <t>55MEC2408005</t>
  </si>
  <si>
    <t>55MEC2410033</t>
  </si>
  <si>
    <t>55MEC2408006</t>
  </si>
  <si>
    <t>55MEC2410036</t>
  </si>
  <si>
    <t>55MEC2410037</t>
  </si>
  <si>
    <t>55MEC2408014</t>
  </si>
  <si>
    <t>55MEC2410043</t>
  </si>
  <si>
    <t>55MEC2408015</t>
  </si>
  <si>
    <t>55MEC2410050</t>
  </si>
  <si>
    <t>MEC2410050||２F　内層回路　DES#1  受取機（Vラック)
Máy nhận bo Vrack Line DES #1 tạo mạch trong 2F</t>
  </si>
  <si>
    <t>55MEC2408018</t>
  </si>
  <si>
    <t>55MEC2410051</t>
  </si>
  <si>
    <t>55MEC2408019</t>
  </si>
  <si>
    <t>55MEC2410067</t>
  </si>
  <si>
    <t>55MEC2408024</t>
  </si>
  <si>
    <t>55MEC2410091</t>
  </si>
  <si>
    <t>MEC2410091||２F　銅メッキ　VCPライン#1  投入機（Vラック)
Máy đưa bo Vrack Line VCP #1 mạ đồng 2F</t>
  </si>
  <si>
    <t>55MEC2408025</t>
  </si>
  <si>
    <t>55MEC2410093</t>
  </si>
  <si>
    <t>MEC2410093||２F　銅メッキ　VCPライン#1 整列コンベヤー
Băng tải căn bo Line VCP #1 mạ đồng 2F</t>
  </si>
  <si>
    <t>55MEC2408028</t>
  </si>
  <si>
    <t>55MEC2410094</t>
  </si>
  <si>
    <t>MEC2410094||２F　銅メッキ　VCPライン#1  受取機（Vラック)
Máy nhận bo Vrack Line VCP #1 mạ đồng 2F</t>
  </si>
  <si>
    <t>55MEC2408031</t>
  </si>
  <si>
    <t>55MEC2410106</t>
  </si>
  <si>
    <t>55MEC2310028</t>
  </si>
  <si>
    <t>55MEC2410121</t>
  </si>
  <si>
    <t>MEC2410121||4F　外層　SR前処理ライン  受取機（パタパタラック)
Máy　nhận bo　Patapata rack Line tiền xử lý SR tạo mạch ngoài 4F</t>
  </si>
  <si>
    <t>55MEC2410122</t>
  </si>
  <si>
    <t>55MEC2411028</t>
  </si>
  <si>
    <t>MEC2411028||Installation fee of 01 matehan engineer to follow automation system test at Tendo factory  (From Nov-24, 2024 to Jan-25, 2025)</t>
  </si>
  <si>
    <t>55MEC2411029</t>
  </si>
  <si>
    <t>MEC2411029||Dịch vụ lắp đặt máy #029</t>
  </si>
  <si>
    <t>55MEC2411079</t>
  </si>
  <si>
    <t>55MEC2406003</t>
  </si>
  <si>
    <t>55MEC2412012</t>
  </si>
  <si>
    <t>55MEC2407019</t>
  </si>
  <si>
    <t>55MEC2412013</t>
  </si>
  <si>
    <t>55MEC2412016</t>
  </si>
  <si>
    <t>55MEC2408011</t>
  </si>
  <si>
    <t>55MEC2412026</t>
  </si>
  <si>
    <t>55MEC2408012</t>
  </si>
  <si>
    <t>55MEC2412030</t>
  </si>
  <si>
    <t>55MEC2412031</t>
  </si>
  <si>
    <t>55MEC2412040</t>
  </si>
  <si>
    <t>55MEC2501001</t>
  </si>
  <si>
    <t>55MEC2409007</t>
  </si>
  <si>
    <t>55MEC2409087</t>
  </si>
  <si>
    <t>55MEC2409092</t>
  </si>
  <si>
    <t>55MEC2409102</t>
  </si>
  <si>
    <t>55MEC2409103</t>
  </si>
  <si>
    <t>55MEC2408017</t>
  </si>
  <si>
    <t>55MEC2409033</t>
  </si>
  <si>
    <t>55MEC2409036</t>
  </si>
  <si>
    <t>55MEC2410001</t>
  </si>
  <si>
    <t>55MEC2410007</t>
  </si>
  <si>
    <t>55MEC2410010</t>
  </si>
  <si>
    <t>55MEC2410022</t>
  </si>
  <si>
    <t>55MEC2411002</t>
  </si>
  <si>
    <t>55MEC2411003</t>
  </si>
  <si>
    <t>55MEC2411004</t>
  </si>
  <si>
    <t>55MEC2411005</t>
  </si>
  <si>
    <t>55MEC2411006</t>
  </si>
  <si>
    <t>55MEC2411007</t>
  </si>
  <si>
    <t>55MEC2411026</t>
  </si>
  <si>
    <t>55MEC2401002</t>
  </si>
  <si>
    <t>55MEC2403068</t>
  </si>
  <si>
    <t>55MEC2407026</t>
  </si>
  <si>
    <t>55MEC2411011</t>
  </si>
  <si>
    <t>55MEC2411032</t>
  </si>
  <si>
    <t>55MEC2411033</t>
  </si>
  <si>
    <t>55MEC2411073</t>
  </si>
  <si>
    <t>55MEC2411074</t>
  </si>
  <si>
    <t>55MEC2411075</t>
  </si>
  <si>
    <t>55MEC2411076</t>
  </si>
  <si>
    <t>55MEC2411077</t>
  </si>
  <si>
    <t>55MEC2411078</t>
  </si>
  <si>
    <t>Email</t>
  </si>
  <si>
    <t>phi.nguyentrong@meiko.vn</t>
  </si>
  <si>
    <t>Nguyễn Minh Cường</t>
  </si>
  <si>
    <t>cuong.nguyenminh@meiko.vn</t>
  </si>
  <si>
    <t>Nguyễn Đình Tuyến</t>
  </si>
  <si>
    <t>tuyen.nguyendinh@meiko.vn</t>
  </si>
  <si>
    <t>Hoàng Duy Cường</t>
  </si>
  <si>
    <t>cuong.hoangduy@meiko.vn</t>
  </si>
  <si>
    <t>phituan1411891@gmail.com</t>
  </si>
  <si>
    <t>Hoàng Văn Thắng</t>
  </si>
  <si>
    <t>thang.hoangvan@meiko.vn</t>
  </si>
  <si>
    <t>Lê Xuân Anh</t>
  </si>
  <si>
    <t>xuananh.le@meiko.vn</t>
  </si>
  <si>
    <t>Trần Văn Mạnh</t>
  </si>
  <si>
    <t>manh.tranvan@meiko.vn</t>
  </si>
  <si>
    <t>phinam270493@gmail.com</t>
  </si>
  <si>
    <t>Đỗ Văn Hiếu</t>
  </si>
  <si>
    <t>hieu.dovan@meiko.vn</t>
  </si>
  <si>
    <t>truong.hoangvan@meiko.vn</t>
  </si>
  <si>
    <t>nguyentuan87195@gmail.com</t>
  </si>
  <si>
    <t>Nguyễn Tuấn Đạt</t>
  </si>
  <si>
    <t>dat.nguyentuan@meiko.vn</t>
  </si>
  <si>
    <t>Nguyễn Văn Quang</t>
  </si>
  <si>
    <t>Nguyenvanquangtn97@gmail.com</t>
  </si>
  <si>
    <t>Phạm Ngọc Lưu</t>
  </si>
  <si>
    <t>phamngocluu2808@gmail.com</t>
  </si>
  <si>
    <t>thangk60uet@gmail.com</t>
  </si>
  <si>
    <t>Hoàng Mạnh Tiến</t>
  </si>
  <si>
    <t>tien.hoangmanh@meiko.vn</t>
  </si>
  <si>
    <t>tuancretinous@gmail.com</t>
  </si>
  <si>
    <t>thanhquang120696@gmail.com</t>
  </si>
  <si>
    <t>Nguyễn Mạnh Tuấn</t>
  </si>
  <si>
    <t>tuan.nguyenmanh@meiko.vn</t>
  </si>
  <si>
    <t>Vũ Văn Hùng</t>
  </si>
  <si>
    <t>hung.vuvan@meiko.vn</t>
  </si>
  <si>
    <t>Phạm Văn Thuận</t>
  </si>
  <si>
    <t>thuan.phamvan@meiko.vn</t>
  </si>
  <si>
    <t>Võ Anh Tuấn</t>
  </si>
  <si>
    <t>tuan.voanh@meiko.vn</t>
  </si>
  <si>
    <t>Lê Quang Luân</t>
  </si>
  <si>
    <t>luan.lequang@meiko.vn</t>
  </si>
  <si>
    <t>Phạm Văn Hải</t>
  </si>
  <si>
    <t>hai.phamvan@meiko.vn</t>
  </si>
  <si>
    <t>Kiều Tất Thắng</t>
  </si>
  <si>
    <t>thang.kieutat@meiko.vn</t>
  </si>
  <si>
    <t>Nguyễn Duy Binh</t>
  </si>
  <si>
    <t>binh.nguyenduy@meiko.vn</t>
  </si>
  <si>
    <t>Ngô Xuân Hoàng</t>
  </si>
  <si>
    <t>hoang.ngoxuan@meiko.vn</t>
  </si>
  <si>
    <t>taminhloc20397@gmail.com</t>
  </si>
  <si>
    <t>Nguyễn Bá Thanh</t>
  </si>
  <si>
    <t>thanh.nguyenba@meiko.vn</t>
  </si>
  <si>
    <t>Cấn Văn Hạnh</t>
  </si>
  <si>
    <t>canvanhanh@gmail.com</t>
  </si>
  <si>
    <t>Nguyễn Đình Vinh</t>
  </si>
  <si>
    <t>nguyendinhvinh951104@gmail.com</t>
  </si>
  <si>
    <t>Nguyễn Xuân Mạnh</t>
  </si>
  <si>
    <t>manh.nguyenxuan@meiko.vn</t>
  </si>
  <si>
    <t>Vũ Nhật Duy</t>
  </si>
  <si>
    <t>duy.vunhat@meiko.com</t>
  </si>
  <si>
    <t>Đỗ Văn Đại</t>
  </si>
  <si>
    <t>dai.dovan@meiko.vn</t>
  </si>
  <si>
    <t>jacobihd97@gmail.com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</si>
</sst>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76" formatCode="mmm&quot;-&quot;yy"/>
  </numFmts>
  <fonts count="35">
    <font>
      <sz val="11"/>
      <color rgb="FF000000"/>
      <name val="Calibri"/>
      <scheme val="minor"/>
    </font>
    <font>
      <sz val="9"/>
      <color theme="1"/>
      <name val="Arial"/>
    </font>
    <font>
      <sz val="10"/>
      <color theme="1"/>
      <name val="Arial"/>
    </font>
    <font>
      <sz val="9"/>
      <color rgb="FF0000FF"/>
      <name val="Arial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Cambria"/>
    </font>
    <font>
      <sz val="8"/>
      <color rgb="FF000000"/>
      <name val="Times New Roman"/>
    </font>
    <font>
      <sz val="8"/>
      <color theme="1"/>
      <name val="Times New Roman"/>
    </font>
    <font>
      <b/>
      <sz val="8"/>
      <color rgb="FF000000"/>
      <name val="Times New Roman"/>
    </font>
    <font>
      <sz val="8"/>
      <color rgb="FF222222"/>
      <name val="Times New Roman"/>
    </font>
    <font>
      <sz val="8"/>
      <color rgb="FF202124"/>
      <name val="Times New Roman"/>
    </font>
    <font>
      <sz val="8"/>
      <color rgb="FF1F1F1F"/>
      <name val="Times New Roman"/>
    </font>
    <font>
      <b/>
      <sz val="8"/>
      <color theme="1"/>
      <name val="Times New Roman"/>
    </font>
    <font>
      <sz val="8"/>
      <color rgb="FF081B3A"/>
      <name val="Times New Roman"/>
    </font>
    <font>
      <sz val="8"/>
      <color rgb="FF000000"/>
      <name val="Meiryo"/>
    </font>
    <font>
      <sz val="8"/>
      <color rgb="FFFF0000"/>
      <name val="Times New Roman"/>
    </font>
    <font>
      <u/>
      <sz val="8"/>
      <color rgb="FF000000"/>
      <name val="Times New Roman"/>
    </font>
    <font>
      <sz val="8"/>
      <color rgb="FF161616"/>
      <name val="Times New Roman"/>
    </font>
    <font>
      <sz val="11"/>
      <color rgb="FF242424"/>
      <name val="&quot;Aptos Narrow&quot;"/>
    </font>
    <font>
      <b/>
      <sz val="11"/>
      <color theme="1"/>
      <name val="Calibri"/>
      <scheme val="minor"/>
    </font>
    <font>
      <b/>
      <sz val="11"/>
      <color theme="1"/>
      <name val="Arial"/>
    </font>
    <font>
      <b/>
      <sz val="11"/>
      <color rgb="FF0000FF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sz val="9"/>
      <color rgb="FFFF0000"/>
      <name val="Arial"/>
    </font>
    <font>
      <sz val="9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563C1"/>
      <name val="Arial"/>
    </font>
    <font>
      <sz val="11"/>
      <color rgb="FF000000"/>
      <name val="Arial"/>
    </font>
    <font>
      <u/>
      <sz val="11"/>
      <color rgb="FF0563C1"/>
      <name val="Arial"/>
    </font>
    <font>
      <u/>
      <sz val="11"/>
      <color rgb="FF000000"/>
      <name val="Arial"/>
    </font>
    <font>
      <u/>
      <sz val="11"/>
      <color rgb="FF0563C1"/>
      <name val="Arial"/>
    </font>
    <font>
      <sz val="11"/>
      <color rgb="FF4472C4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BEFF1"/>
        <bgColor rgb="FFEBEFF1"/>
      </patternFill>
    </fill>
    <fill>
      <patternFill patternType="solid">
        <fgColor rgb="FF0B5394"/>
        <bgColor rgb="FF0B539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5" fillId="0" borderId="0" xfId="0" applyFont="1"/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4" fontId="9" fillId="3" borderId="0" xfId="0" applyNumberFormat="1" applyFont="1" applyFill="1" applyAlignment="1">
      <alignment vertical="center"/>
    </xf>
    <xf numFmtId="0" fontId="16" fillId="3" borderId="0" xfId="0" applyFont="1" applyFill="1"/>
    <xf numFmtId="0" fontId="10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20" fillId="3" borderId="0" xfId="0" applyFont="1" applyFill="1" applyAlignment="1">
      <alignment horizontal="left"/>
    </xf>
    <xf numFmtId="0" fontId="9" fillId="0" borderId="0" xfId="0" applyFont="1"/>
    <xf numFmtId="0" fontId="21" fillId="0" borderId="0" xfId="0" applyFont="1"/>
    <xf numFmtId="0" fontId="9" fillId="5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22" fillId="2" borderId="0" xfId="0" applyFont="1" applyFill="1" applyAlignment="1">
      <alignment horizontal="right"/>
    </xf>
    <xf numFmtId="0" fontId="22" fillId="3" borderId="0" xfId="0" applyFont="1" applyFill="1" applyAlignment="1">
      <alignment horizontal="right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8" borderId="0" xfId="0" applyFont="1" applyFill="1" applyAlignment="1">
      <alignment vertical="center"/>
    </xf>
    <xf numFmtId="0" fontId="25" fillId="0" borderId="0" xfId="0" applyFont="1"/>
    <xf numFmtId="176" fontId="26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27" fillId="0" borderId="0" xfId="0" applyFont="1"/>
    <xf numFmtId="0" fontId="26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right"/>
    </xf>
    <xf numFmtId="0" fontId="22" fillId="3" borderId="0" xfId="0" applyFont="1" applyFill="1"/>
    <xf numFmtId="0" fontId="28" fillId="5" borderId="0" xfId="0" applyFont="1" applyFill="1"/>
    <xf numFmtId="0" fontId="22" fillId="7" borderId="0" xfId="0" applyFont="1" applyFill="1"/>
    <xf numFmtId="0" fontId="29" fillId="3" borderId="1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29" fillId="3" borderId="3" xfId="0" applyFont="1" applyFill="1" applyBorder="1"/>
    <xf numFmtId="0" fontId="30" fillId="3" borderId="1" xfId="0" applyFont="1" applyFill="1" applyBorder="1"/>
    <xf numFmtId="0" fontId="30" fillId="3" borderId="3" xfId="0" applyFont="1" applyFill="1" applyBorder="1"/>
    <xf numFmtId="0" fontId="31" fillId="3" borderId="1" xfId="0" applyFont="1" applyFill="1" applyBorder="1"/>
    <xf numFmtId="0" fontId="32" fillId="3" borderId="1" xfId="0" applyFont="1" applyFill="1" applyBorder="1"/>
    <xf numFmtId="0" fontId="33" fillId="3" borderId="3" xfId="0" applyFont="1" applyFill="1" applyBorder="1"/>
    <xf numFmtId="0" fontId="34" fillId="3" borderId="3" xfId="0" applyFont="1" applyFill="1" applyBorder="1"/>
    <xf numFmtId="0" fontId="2" fillId="0" borderId="1" xfId="0" applyFont="1" applyBorder="1"/>
  </cellXfs>
  <cellStyles count="1">
    <cellStyle name="Normal" xfId="0" builtinId="0"/>
  </cellStyles>
  <dxfs count="10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NN-style" pivot="0" count="2" xr9:uid="{00000000-0011-0000-FFFF-FFFF00000000}">
      <tableStyleElement type="firstRowStripe" dxfId="104"/>
      <tableStyleElement type="secondRowStripe" dxfId="103"/>
    </tableStyle>
    <tableStyle name="FORM TẠM-style" pivot="0" count="2" xr9:uid="{00000000-0011-0000-FFFF-FFFF01000000}">
      <tableStyleElement type="firstRowStripe" dxfId="102"/>
      <tableStyleElement type="secondRowStripe" dxfId="10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4876800" cy="2638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20</xdr:row>
      <xdr:rowOff>180975</xdr:rowOff>
    </xdr:from>
    <xdr:ext cx="7115175" cy="20574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i9_lj6IbUmEWPD46xAgUD7xGQ2g6ziu-ZOvVtW9eY4g/revisions/show?sid=227ff03d0f028778&amp;token=AC4w5Vj15drEaYvwmvkZ2vCoiaCs56ud1g%3A1624602957725&amp;includes_info_params=true&amp;rev=2646&amp;fromRev=2641&amp;gid=653311459" TargetMode="External"/><Relationship Id="rId2" Type="http://schemas.openxmlformats.org/officeDocument/2006/relationships/hyperlink" Target="mailto:giang.vovan@meiko.vn" TargetMode="External"/><Relationship Id="rId1" Type="http://schemas.openxmlformats.org/officeDocument/2006/relationships/hyperlink" Target="mailto:hoang.ngoxuan@meiko.vn" TargetMode="External"/><Relationship Id="rId5" Type="http://schemas.openxmlformats.org/officeDocument/2006/relationships/hyperlink" Target="https://docs.google.com/spreadsheets/d/1i9_lj6IbUmEWPD46xAgUD7xGQ2g6ziu-ZOvVtW9eY4g/revisions/show?sid=227ff03d0f028778&amp;token=AC4w5Vj15drEaYvwmvkZ2vCoiaCs56ud1g%3A1624602957725&amp;includes_info_params=true&amp;rev=2646&amp;fromRev=2641&amp;gid=653311459" TargetMode="External"/><Relationship Id="rId4" Type="http://schemas.openxmlformats.org/officeDocument/2006/relationships/hyperlink" Target="https://docs.google.com/spreadsheets/d/1i9_lj6IbUmEWPD46xAgUD7xGQ2g6ziu-ZOvVtW9eY4g/revisions/show?sid=227ff03d0f028778&amp;token=AC4w5Vj15drEaYvwmvkZ2vCoiaCs56ud1g%3A1624602957725&amp;includes_info_params=true&amp;rev=2646&amp;fromRev=2641&amp;gid=653311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/>
  <cols>
    <col min="1" max="1" width="23.5546875" customWidth="1"/>
  </cols>
  <sheetData>
    <row r="1" spans="1:2">
      <c r="A1" s="5" t="s">
        <v>130</v>
      </c>
      <c r="B1" s="6" t="s">
        <v>131</v>
      </c>
    </row>
    <row r="2" spans="1:2">
      <c r="A2" s="5" t="s">
        <v>132</v>
      </c>
      <c r="B2" s="6" t="s">
        <v>133</v>
      </c>
    </row>
    <row r="3" spans="1:2">
      <c r="A3" s="5" t="s">
        <v>134</v>
      </c>
      <c r="B3" s="6" t="s">
        <v>135</v>
      </c>
    </row>
    <row r="4" spans="1:2">
      <c r="A4" s="5" t="s">
        <v>136</v>
      </c>
      <c r="B4" s="6" t="s">
        <v>137</v>
      </c>
    </row>
    <row r="5" spans="1:2">
      <c r="A5" s="5" t="s">
        <v>138</v>
      </c>
      <c r="B5" s="6" t="s">
        <v>139</v>
      </c>
    </row>
    <row r="6" spans="1:2">
      <c r="A6" s="5" t="s">
        <v>2</v>
      </c>
      <c r="B6" s="6" t="s">
        <v>140</v>
      </c>
    </row>
    <row r="7" spans="1:2">
      <c r="A7" s="5" t="s">
        <v>3</v>
      </c>
      <c r="B7" s="6" t="s">
        <v>133</v>
      </c>
    </row>
    <row r="8" spans="1:2">
      <c r="A8" s="5" t="s">
        <v>5</v>
      </c>
      <c r="B8" s="6" t="s">
        <v>140</v>
      </c>
    </row>
    <row r="9" spans="1:2">
      <c r="A9" s="5" t="s">
        <v>141</v>
      </c>
      <c r="B9" s="6" t="s">
        <v>142</v>
      </c>
    </row>
    <row r="10" spans="1:2">
      <c r="A10" s="5" t="s">
        <v>7</v>
      </c>
      <c r="B10" s="6" t="s">
        <v>143</v>
      </c>
    </row>
    <row r="11" spans="1:2">
      <c r="A11" s="5" t="s">
        <v>8</v>
      </c>
      <c r="B11" s="6" t="s">
        <v>140</v>
      </c>
    </row>
    <row r="12" spans="1:2">
      <c r="A12" s="5" t="s">
        <v>144</v>
      </c>
      <c r="B12" s="6" t="s">
        <v>145</v>
      </c>
    </row>
    <row r="13" spans="1:2">
      <c r="A13" s="5" t="s">
        <v>11</v>
      </c>
      <c r="B13" s="6" t="s">
        <v>139</v>
      </c>
    </row>
    <row r="14" spans="1:2">
      <c r="A14" s="5" t="s">
        <v>17</v>
      </c>
      <c r="B14" s="6" t="s">
        <v>140</v>
      </c>
    </row>
    <row r="15" spans="1:2">
      <c r="A15" s="5" t="s">
        <v>18</v>
      </c>
      <c r="B15" s="6" t="s">
        <v>140</v>
      </c>
    </row>
    <row r="16" spans="1:2">
      <c r="A16" s="5" t="s">
        <v>19</v>
      </c>
      <c r="B16" s="6" t="s">
        <v>140</v>
      </c>
    </row>
    <row r="17" spans="1:2">
      <c r="A17" s="5" t="s">
        <v>146</v>
      </c>
      <c r="B17" s="6" t="s">
        <v>140</v>
      </c>
    </row>
    <row r="18" spans="1:2">
      <c r="A18" s="5" t="s">
        <v>147</v>
      </c>
      <c r="B18" s="6" t="s">
        <v>140</v>
      </c>
    </row>
    <row r="19" spans="1:2">
      <c r="A19" s="5" t="s">
        <v>148</v>
      </c>
      <c r="B19" s="6" t="s">
        <v>142</v>
      </c>
    </row>
    <row r="20" spans="1:2">
      <c r="A20" s="5" t="s">
        <v>149</v>
      </c>
      <c r="B20" s="6" t="s">
        <v>142</v>
      </c>
    </row>
    <row r="21" spans="1:2">
      <c r="A21" s="5" t="s">
        <v>21</v>
      </c>
      <c r="B21" s="6" t="s">
        <v>133</v>
      </c>
    </row>
    <row r="22" spans="1:2">
      <c r="A22" s="5" t="s">
        <v>22</v>
      </c>
      <c r="B22" s="6" t="s">
        <v>140</v>
      </c>
    </row>
    <row r="23" spans="1:2">
      <c r="A23" s="5" t="s">
        <v>150</v>
      </c>
      <c r="B23" s="6" t="s">
        <v>140</v>
      </c>
    </row>
    <row r="24" spans="1:2">
      <c r="A24" s="5" t="s">
        <v>23</v>
      </c>
      <c r="B24" s="6" t="s">
        <v>140</v>
      </c>
    </row>
    <row r="25" spans="1:2">
      <c r="A25" s="5" t="s">
        <v>151</v>
      </c>
      <c r="B25" s="6" t="s">
        <v>137</v>
      </c>
    </row>
    <row r="26" spans="1:2">
      <c r="A26" s="5" t="s">
        <v>24</v>
      </c>
      <c r="B26" s="6" t="s">
        <v>140</v>
      </c>
    </row>
    <row r="27" spans="1:2">
      <c r="A27" s="5" t="s">
        <v>25</v>
      </c>
      <c r="B27" s="6" t="s">
        <v>140</v>
      </c>
    </row>
    <row r="28" spans="1:2">
      <c r="A28" s="5" t="s">
        <v>26</v>
      </c>
      <c r="B28" s="6" t="s">
        <v>140</v>
      </c>
    </row>
    <row r="29" spans="1:2">
      <c r="A29" s="5" t="s">
        <v>27</v>
      </c>
      <c r="B29" s="6" t="s">
        <v>140</v>
      </c>
    </row>
    <row r="30" spans="1:2">
      <c r="A30" s="5" t="s">
        <v>28</v>
      </c>
      <c r="B30" s="6" t="s">
        <v>140</v>
      </c>
    </row>
    <row r="31" spans="1:2">
      <c r="A31" s="5" t="s">
        <v>152</v>
      </c>
      <c r="B31" s="6" t="s">
        <v>153</v>
      </c>
    </row>
    <row r="32" spans="1:2">
      <c r="A32" s="5" t="s">
        <v>154</v>
      </c>
      <c r="B32" s="6" t="s">
        <v>155</v>
      </c>
    </row>
    <row r="33" spans="1:2">
      <c r="A33" s="5" t="s">
        <v>156</v>
      </c>
      <c r="B33" s="6" t="s">
        <v>155</v>
      </c>
    </row>
    <row r="34" spans="1:2">
      <c r="A34" s="5" t="s">
        <v>29</v>
      </c>
      <c r="B34" s="6" t="s">
        <v>140</v>
      </c>
    </row>
    <row r="35" spans="1:2">
      <c r="A35" s="5" t="s">
        <v>157</v>
      </c>
      <c r="B35" s="6" t="s">
        <v>140</v>
      </c>
    </row>
    <row r="36" spans="1:2">
      <c r="A36" s="5" t="s">
        <v>158</v>
      </c>
      <c r="B36" s="6" t="s">
        <v>131</v>
      </c>
    </row>
    <row r="37" spans="1:2">
      <c r="A37" s="5" t="s">
        <v>159</v>
      </c>
      <c r="B37" s="6" t="s">
        <v>140</v>
      </c>
    </row>
    <row r="38" spans="1:2">
      <c r="A38" s="5" t="s">
        <v>160</v>
      </c>
      <c r="B38" s="6" t="s">
        <v>140</v>
      </c>
    </row>
    <row r="39" spans="1:2">
      <c r="A39" s="5" t="s">
        <v>161</v>
      </c>
      <c r="B39" s="6" t="s">
        <v>140</v>
      </c>
    </row>
    <row r="40" spans="1:2">
      <c r="A40" s="5" t="s">
        <v>16</v>
      </c>
      <c r="B40" s="6" t="s">
        <v>139</v>
      </c>
    </row>
    <row r="41" spans="1:2">
      <c r="A41" s="5" t="s">
        <v>30</v>
      </c>
      <c r="B41" s="6" t="s">
        <v>140</v>
      </c>
    </row>
    <row r="42" spans="1:2">
      <c r="A42" s="5" t="s">
        <v>162</v>
      </c>
      <c r="B42" s="6" t="s">
        <v>133</v>
      </c>
    </row>
    <row r="43" spans="1:2">
      <c r="A43" s="5" t="s">
        <v>163</v>
      </c>
      <c r="B43" s="6" t="s">
        <v>155</v>
      </c>
    </row>
    <row r="44" spans="1:2">
      <c r="A44" s="5" t="s">
        <v>6</v>
      </c>
      <c r="B44" s="6" t="s">
        <v>140</v>
      </c>
    </row>
    <row r="45" spans="1:2">
      <c r="A45" s="5" t="s">
        <v>32</v>
      </c>
      <c r="B45" s="6" t="s">
        <v>139</v>
      </c>
    </row>
    <row r="46" spans="1:2">
      <c r="A46" s="5" t="s">
        <v>33</v>
      </c>
      <c r="B46" s="6" t="s">
        <v>133</v>
      </c>
    </row>
    <row r="47" spans="1:2">
      <c r="A47" s="5" t="s">
        <v>34</v>
      </c>
      <c r="B47" s="6" t="s">
        <v>140</v>
      </c>
    </row>
    <row r="48" spans="1:2">
      <c r="A48" s="5" t="s">
        <v>35</v>
      </c>
      <c r="B48" s="6" t="s">
        <v>139</v>
      </c>
    </row>
    <row r="49" spans="1:2">
      <c r="A49" s="5" t="s">
        <v>164</v>
      </c>
      <c r="B49" s="6" t="s">
        <v>135</v>
      </c>
    </row>
    <row r="50" spans="1:2">
      <c r="A50" s="5" t="s">
        <v>36</v>
      </c>
      <c r="B50" s="6" t="s">
        <v>140</v>
      </c>
    </row>
    <row r="51" spans="1:2">
      <c r="A51" s="5" t="s">
        <v>37</v>
      </c>
      <c r="B51" s="6" t="s">
        <v>140</v>
      </c>
    </row>
    <row r="52" spans="1:2">
      <c r="A52" s="5" t="s">
        <v>38</v>
      </c>
      <c r="B52" s="6" t="s">
        <v>140</v>
      </c>
    </row>
    <row r="53" spans="1:2">
      <c r="A53" s="5" t="s">
        <v>165</v>
      </c>
      <c r="B53" s="6" t="s">
        <v>166</v>
      </c>
    </row>
    <row r="54" spans="1:2">
      <c r="A54" s="5" t="s">
        <v>39</v>
      </c>
      <c r="B54" s="6" t="s">
        <v>140</v>
      </c>
    </row>
    <row r="55" spans="1:2">
      <c r="A55" s="5" t="s">
        <v>40</v>
      </c>
      <c r="B55" s="6" t="s">
        <v>139</v>
      </c>
    </row>
    <row r="56" spans="1:2">
      <c r="A56" s="5" t="s">
        <v>41</v>
      </c>
      <c r="B56" s="6" t="s">
        <v>140</v>
      </c>
    </row>
    <row r="57" spans="1:2">
      <c r="A57" s="5" t="s">
        <v>167</v>
      </c>
      <c r="B57" s="6" t="s">
        <v>140</v>
      </c>
    </row>
    <row r="58" spans="1:2">
      <c r="A58" s="5" t="s">
        <v>168</v>
      </c>
      <c r="B58" s="6" t="s">
        <v>166</v>
      </c>
    </row>
    <row r="59" spans="1:2">
      <c r="A59" s="5" t="s">
        <v>169</v>
      </c>
      <c r="B59" s="6" t="s">
        <v>145</v>
      </c>
    </row>
    <row r="60" spans="1:2">
      <c r="A60" s="5" t="s">
        <v>170</v>
      </c>
      <c r="B60" s="6" t="s">
        <v>139</v>
      </c>
    </row>
    <row r="61" spans="1:2">
      <c r="A61" s="5" t="s">
        <v>171</v>
      </c>
      <c r="B61" s="6" t="s">
        <v>133</v>
      </c>
    </row>
    <row r="62" spans="1:2">
      <c r="A62" s="5" t="s">
        <v>172</v>
      </c>
      <c r="B62" s="6" t="s">
        <v>155</v>
      </c>
    </row>
    <row r="63" spans="1:2">
      <c r="A63" s="5" t="s">
        <v>42</v>
      </c>
      <c r="B63" s="6" t="s">
        <v>143</v>
      </c>
    </row>
    <row r="64" spans="1:2">
      <c r="A64" s="5" t="s">
        <v>9</v>
      </c>
      <c r="B64" s="6" t="s">
        <v>133</v>
      </c>
    </row>
    <row r="65" spans="1:2">
      <c r="A65" s="5" t="s">
        <v>173</v>
      </c>
      <c r="B65" s="6" t="s">
        <v>139</v>
      </c>
    </row>
    <row r="66" spans="1:2">
      <c r="A66" s="5" t="s">
        <v>43</v>
      </c>
      <c r="B66" s="6" t="s">
        <v>140</v>
      </c>
    </row>
    <row r="67" spans="1:2">
      <c r="A67" s="5" t="s">
        <v>174</v>
      </c>
      <c r="B67" s="6" t="s">
        <v>139</v>
      </c>
    </row>
    <row r="68" spans="1:2">
      <c r="A68" s="5" t="s">
        <v>44</v>
      </c>
      <c r="B68" s="6" t="s">
        <v>139</v>
      </c>
    </row>
    <row r="69" spans="1:2">
      <c r="A69" s="5" t="s">
        <v>45</v>
      </c>
      <c r="B69" s="6" t="s">
        <v>139</v>
      </c>
    </row>
    <row r="70" spans="1:2">
      <c r="A70" s="5" t="s">
        <v>46</v>
      </c>
      <c r="B70" s="6" t="s">
        <v>139</v>
      </c>
    </row>
    <row r="71" spans="1:2">
      <c r="A71" s="5" t="s">
        <v>47</v>
      </c>
      <c r="B71" s="6" t="s">
        <v>139</v>
      </c>
    </row>
    <row r="72" spans="1:2">
      <c r="A72" s="5" t="s">
        <v>175</v>
      </c>
      <c r="B72" s="6" t="s">
        <v>139</v>
      </c>
    </row>
    <row r="73" spans="1:2">
      <c r="A73" s="5" t="s">
        <v>48</v>
      </c>
      <c r="B73" s="6" t="s">
        <v>140</v>
      </c>
    </row>
    <row r="74" spans="1:2">
      <c r="A74" s="5" t="s">
        <v>176</v>
      </c>
      <c r="B74" s="6" t="s">
        <v>139</v>
      </c>
    </row>
    <row r="75" spans="1:2">
      <c r="A75" s="5" t="s">
        <v>49</v>
      </c>
      <c r="B75" s="6" t="s">
        <v>140</v>
      </c>
    </row>
    <row r="76" spans="1:2">
      <c r="A76" s="5" t="s">
        <v>50</v>
      </c>
      <c r="B76" s="6" t="s">
        <v>140</v>
      </c>
    </row>
    <row r="77" spans="1:2">
      <c r="A77" s="5" t="s">
        <v>51</v>
      </c>
      <c r="B77" s="6" t="s">
        <v>133</v>
      </c>
    </row>
    <row r="78" spans="1:2">
      <c r="A78" s="5" t="s">
        <v>52</v>
      </c>
      <c r="B78" s="6" t="s">
        <v>140</v>
      </c>
    </row>
    <row r="79" spans="1:2">
      <c r="A79" s="5" t="s">
        <v>53</v>
      </c>
      <c r="B79" s="6" t="s">
        <v>133</v>
      </c>
    </row>
    <row r="80" spans="1:2">
      <c r="A80" s="5" t="s">
        <v>177</v>
      </c>
      <c r="B80" s="6" t="s">
        <v>139</v>
      </c>
    </row>
    <row r="81" spans="1:2">
      <c r="A81" s="5" t="s">
        <v>54</v>
      </c>
      <c r="B81" s="6" t="s">
        <v>140</v>
      </c>
    </row>
    <row r="82" spans="1:2">
      <c r="A82" s="5" t="s">
        <v>178</v>
      </c>
      <c r="B82" s="6" t="s">
        <v>155</v>
      </c>
    </row>
    <row r="83" spans="1:2">
      <c r="A83" s="5" t="s">
        <v>31</v>
      </c>
      <c r="B83" s="6" t="s">
        <v>143</v>
      </c>
    </row>
    <row r="84" spans="1:2">
      <c r="A84" s="5" t="s">
        <v>55</v>
      </c>
      <c r="B84" s="6" t="s">
        <v>140</v>
      </c>
    </row>
    <row r="85" spans="1:2">
      <c r="A85" s="5" t="s">
        <v>56</v>
      </c>
      <c r="B85" s="6" t="s">
        <v>143</v>
      </c>
    </row>
    <row r="86" spans="1:2">
      <c r="A86" s="5" t="s">
        <v>4</v>
      </c>
      <c r="B86" s="6" t="s">
        <v>140</v>
      </c>
    </row>
    <row r="87" spans="1:2">
      <c r="A87" s="5" t="s">
        <v>179</v>
      </c>
      <c r="B87" s="6" t="s">
        <v>139</v>
      </c>
    </row>
    <row r="88" spans="1:2">
      <c r="A88" s="5" t="s">
        <v>180</v>
      </c>
      <c r="B88" s="6" t="s">
        <v>135</v>
      </c>
    </row>
    <row r="89" spans="1:2">
      <c r="A89" s="5" t="s">
        <v>181</v>
      </c>
      <c r="B89" s="6" t="s">
        <v>155</v>
      </c>
    </row>
    <row r="90" spans="1:2">
      <c r="A90" s="5" t="s">
        <v>57</v>
      </c>
      <c r="B90" s="6" t="s">
        <v>140</v>
      </c>
    </row>
    <row r="91" spans="1:2">
      <c r="A91" s="5" t="s">
        <v>58</v>
      </c>
      <c r="B91" s="6" t="s">
        <v>139</v>
      </c>
    </row>
    <row r="92" spans="1:2">
      <c r="A92" s="5" t="s">
        <v>182</v>
      </c>
      <c r="B92" s="6" t="s">
        <v>133</v>
      </c>
    </row>
    <row r="93" spans="1:2">
      <c r="A93" s="5" t="s">
        <v>59</v>
      </c>
      <c r="B93" s="6" t="s">
        <v>133</v>
      </c>
    </row>
    <row r="94" spans="1:2">
      <c r="A94" s="5" t="s">
        <v>183</v>
      </c>
      <c r="B94" s="6" t="s">
        <v>133</v>
      </c>
    </row>
    <row r="95" spans="1:2">
      <c r="A95" s="7" t="s">
        <v>184</v>
      </c>
      <c r="B95" s="6" t="s">
        <v>143</v>
      </c>
    </row>
    <row r="96" spans="1:2">
      <c r="A96" s="7" t="s">
        <v>185</v>
      </c>
      <c r="B96" s="6" t="s">
        <v>139</v>
      </c>
    </row>
    <row r="97" spans="1:2">
      <c r="A97" s="7" t="s">
        <v>60</v>
      </c>
      <c r="B97" s="6" t="s">
        <v>139</v>
      </c>
    </row>
    <row r="98" spans="1:2">
      <c r="A98" s="7" t="s">
        <v>10</v>
      </c>
      <c r="B98" s="6" t="s">
        <v>139</v>
      </c>
    </row>
    <row r="99" spans="1:2">
      <c r="A99" s="5" t="s">
        <v>73</v>
      </c>
      <c r="B99" s="6" t="s">
        <v>139</v>
      </c>
    </row>
    <row r="100" spans="1:2">
      <c r="A100" s="5" t="s">
        <v>186</v>
      </c>
      <c r="B100" s="6" t="s">
        <v>145</v>
      </c>
    </row>
    <row r="101" spans="1:2">
      <c r="A101" s="5" t="s">
        <v>187</v>
      </c>
      <c r="B101" s="6" t="s">
        <v>153</v>
      </c>
    </row>
    <row r="102" spans="1:2">
      <c r="A102" s="5" t="s">
        <v>61</v>
      </c>
      <c r="B102" s="6" t="s">
        <v>139</v>
      </c>
    </row>
    <row r="103" spans="1:2">
      <c r="A103" s="5" t="s">
        <v>188</v>
      </c>
      <c r="B103" s="6" t="s">
        <v>139</v>
      </c>
    </row>
    <row r="104" spans="1:2">
      <c r="A104" s="5" t="s">
        <v>62</v>
      </c>
      <c r="B104" s="6" t="s">
        <v>139</v>
      </c>
    </row>
    <row r="105" spans="1:2">
      <c r="A105" s="5" t="s">
        <v>63</v>
      </c>
      <c r="B105" s="6" t="s">
        <v>139</v>
      </c>
    </row>
    <row r="106" spans="1:2">
      <c r="A106" s="5" t="s">
        <v>64</v>
      </c>
      <c r="B106" s="6" t="s">
        <v>140</v>
      </c>
    </row>
    <row r="107" spans="1:2">
      <c r="A107" s="5" t="s">
        <v>65</v>
      </c>
      <c r="B107" s="6" t="s">
        <v>140</v>
      </c>
    </row>
    <row r="108" spans="1:2">
      <c r="A108" s="5" t="s">
        <v>66</v>
      </c>
      <c r="B108" s="6" t="s">
        <v>140</v>
      </c>
    </row>
    <row r="109" spans="1:2">
      <c r="A109" s="5" t="s">
        <v>189</v>
      </c>
      <c r="B109" s="6" t="s">
        <v>139</v>
      </c>
    </row>
    <row r="110" spans="1:2">
      <c r="A110" s="5" t="s">
        <v>67</v>
      </c>
      <c r="B110" s="6" t="s">
        <v>139</v>
      </c>
    </row>
    <row r="111" spans="1:2">
      <c r="A111" s="5" t="s">
        <v>190</v>
      </c>
      <c r="B111" s="6" t="s">
        <v>133</v>
      </c>
    </row>
    <row r="112" spans="1:2">
      <c r="A112" s="5" t="s">
        <v>191</v>
      </c>
      <c r="B112" s="6" t="s">
        <v>142</v>
      </c>
    </row>
    <row r="113" spans="1:2">
      <c r="A113" s="5" t="s">
        <v>13</v>
      </c>
      <c r="B113" s="6" t="s">
        <v>133</v>
      </c>
    </row>
    <row r="114" spans="1:2">
      <c r="A114" s="5" t="s">
        <v>192</v>
      </c>
      <c r="B114" s="6" t="s">
        <v>139</v>
      </c>
    </row>
    <row r="115" spans="1:2">
      <c r="A115" s="5" t="s">
        <v>14</v>
      </c>
      <c r="B115" s="6" t="s">
        <v>133</v>
      </c>
    </row>
    <row r="116" spans="1:2">
      <c r="A116" s="5" t="s">
        <v>15</v>
      </c>
      <c r="B116" s="6" t="s">
        <v>140</v>
      </c>
    </row>
    <row r="117" spans="1:2">
      <c r="A117" s="5" t="s">
        <v>68</v>
      </c>
      <c r="B117" s="6" t="s">
        <v>139</v>
      </c>
    </row>
    <row r="118" spans="1:2">
      <c r="A118" s="5" t="s">
        <v>193</v>
      </c>
      <c r="B118" s="6" t="s">
        <v>166</v>
      </c>
    </row>
    <row r="119" spans="1:2">
      <c r="A119" s="5" t="s">
        <v>194</v>
      </c>
      <c r="B119" s="6" t="s">
        <v>166</v>
      </c>
    </row>
    <row r="120" spans="1:2">
      <c r="A120" s="5" t="s">
        <v>69</v>
      </c>
      <c r="B120" s="6" t="s">
        <v>133</v>
      </c>
    </row>
    <row r="121" spans="1:2">
      <c r="A121" s="5" t="s">
        <v>70</v>
      </c>
      <c r="B121" s="6" t="s">
        <v>133</v>
      </c>
    </row>
    <row r="122" spans="1:2">
      <c r="A122" s="5" t="s">
        <v>71</v>
      </c>
      <c r="B122" s="6" t="s">
        <v>133</v>
      </c>
    </row>
    <row r="123" spans="1:2">
      <c r="A123" s="5" t="s">
        <v>195</v>
      </c>
      <c r="B123" s="6" t="s">
        <v>133</v>
      </c>
    </row>
    <row r="124" spans="1:2">
      <c r="A124" s="5" t="s">
        <v>72</v>
      </c>
      <c r="B124" s="6" t="s">
        <v>140</v>
      </c>
    </row>
    <row r="125" spans="1:2">
      <c r="A125" s="5" t="s">
        <v>196</v>
      </c>
      <c r="B125" s="6" t="s">
        <v>140</v>
      </c>
    </row>
    <row r="126" spans="1:2">
      <c r="A126" s="5" t="s">
        <v>197</v>
      </c>
      <c r="B126" s="6" t="s">
        <v>140</v>
      </c>
    </row>
    <row r="127" spans="1:2">
      <c r="A127" s="5" t="s">
        <v>198</v>
      </c>
      <c r="B127" s="6" t="s">
        <v>155</v>
      </c>
    </row>
    <row r="128" spans="1:2">
      <c r="A128" s="5" t="s">
        <v>199</v>
      </c>
      <c r="B128" s="6" t="s">
        <v>133</v>
      </c>
    </row>
    <row r="129" spans="1:2">
      <c r="A129" s="5" t="s">
        <v>200</v>
      </c>
      <c r="B129" s="6" t="s">
        <v>155</v>
      </c>
    </row>
    <row r="130" spans="1:2">
      <c r="A130" s="5" t="s">
        <v>201</v>
      </c>
      <c r="B130" s="6" t="s">
        <v>155</v>
      </c>
    </row>
    <row r="131" spans="1:2">
      <c r="A131" s="5" t="s">
        <v>77</v>
      </c>
      <c r="B131" s="6" t="s">
        <v>143</v>
      </c>
    </row>
    <row r="132" spans="1:2">
      <c r="A132" s="5" t="s">
        <v>76</v>
      </c>
      <c r="B132" s="6" t="s">
        <v>143</v>
      </c>
    </row>
    <row r="133" spans="1:2">
      <c r="A133" s="5" t="s">
        <v>202</v>
      </c>
      <c r="B133" s="6" t="s">
        <v>155</v>
      </c>
    </row>
    <row r="134" spans="1:2">
      <c r="A134" s="5" t="s">
        <v>78</v>
      </c>
      <c r="B134" s="6" t="s">
        <v>139</v>
      </c>
    </row>
    <row r="135" spans="1:2">
      <c r="A135" s="5" t="s">
        <v>203</v>
      </c>
      <c r="B135" s="6" t="s">
        <v>153</v>
      </c>
    </row>
    <row r="136" spans="1:2">
      <c r="A136" s="5" t="s">
        <v>74</v>
      </c>
      <c r="B136" s="6" t="s">
        <v>139</v>
      </c>
    </row>
    <row r="137" spans="1:2">
      <c r="A137" s="5" t="s">
        <v>75</v>
      </c>
      <c r="B137" s="6" t="s">
        <v>139</v>
      </c>
    </row>
    <row r="138" spans="1:2">
      <c r="A138" s="5" t="s">
        <v>204</v>
      </c>
      <c r="B138" s="6" t="s">
        <v>133</v>
      </c>
    </row>
    <row r="139" spans="1:2">
      <c r="A139" s="5" t="s">
        <v>80</v>
      </c>
      <c r="B139" s="6" t="s">
        <v>139</v>
      </c>
    </row>
    <row r="140" spans="1:2">
      <c r="A140" s="5" t="s">
        <v>81</v>
      </c>
      <c r="B140" s="6" t="s">
        <v>133</v>
      </c>
    </row>
    <row r="141" spans="1:2">
      <c r="A141" s="5" t="s">
        <v>79</v>
      </c>
      <c r="B141" s="6" t="s">
        <v>143</v>
      </c>
    </row>
    <row r="142" spans="1:2">
      <c r="A142" s="5" t="s">
        <v>205</v>
      </c>
      <c r="B142" s="6" t="s">
        <v>153</v>
      </c>
    </row>
    <row r="143" spans="1:2">
      <c r="A143" s="5" t="s">
        <v>82</v>
      </c>
      <c r="B143" s="6" t="s">
        <v>140</v>
      </c>
    </row>
    <row r="144" spans="1:2">
      <c r="A144" s="5" t="s">
        <v>83</v>
      </c>
      <c r="B144" s="6" t="s">
        <v>140</v>
      </c>
    </row>
    <row r="145" spans="1:2">
      <c r="A145" s="5" t="s">
        <v>84</v>
      </c>
      <c r="B145" s="6" t="s">
        <v>139</v>
      </c>
    </row>
    <row r="146" spans="1:2">
      <c r="A146" s="5" t="s">
        <v>206</v>
      </c>
      <c r="B146" s="6" t="s">
        <v>166</v>
      </c>
    </row>
    <row r="147" spans="1:2">
      <c r="A147" s="5" t="s">
        <v>85</v>
      </c>
      <c r="B147" s="6" t="s">
        <v>140</v>
      </c>
    </row>
    <row r="148" spans="1:2">
      <c r="A148" s="5" t="s">
        <v>207</v>
      </c>
      <c r="B148" s="6" t="s">
        <v>166</v>
      </c>
    </row>
    <row r="149" spans="1:2">
      <c r="A149" s="5" t="s">
        <v>208</v>
      </c>
      <c r="B149" s="6" t="s">
        <v>140</v>
      </c>
    </row>
    <row r="150" spans="1:2">
      <c r="A150" s="5" t="s">
        <v>86</v>
      </c>
      <c r="B150" s="6" t="s">
        <v>140</v>
      </c>
    </row>
    <row r="151" spans="1:2">
      <c r="A151" s="5" t="s">
        <v>87</v>
      </c>
      <c r="B151" s="6" t="s">
        <v>140</v>
      </c>
    </row>
    <row r="152" spans="1:2">
      <c r="A152" s="5" t="s">
        <v>88</v>
      </c>
      <c r="B152" s="6" t="s">
        <v>140</v>
      </c>
    </row>
    <row r="153" spans="1:2">
      <c r="A153" s="5" t="s">
        <v>209</v>
      </c>
      <c r="B153" s="6" t="s">
        <v>140</v>
      </c>
    </row>
    <row r="154" spans="1:2">
      <c r="A154" s="5" t="s">
        <v>210</v>
      </c>
      <c r="B154" s="6" t="s">
        <v>133</v>
      </c>
    </row>
    <row r="155" spans="1:2">
      <c r="A155" s="5" t="s">
        <v>90</v>
      </c>
      <c r="B155" s="6" t="s">
        <v>140</v>
      </c>
    </row>
    <row r="156" spans="1:2">
      <c r="A156" s="5" t="s">
        <v>89</v>
      </c>
      <c r="B156" s="6" t="s">
        <v>139</v>
      </c>
    </row>
    <row r="157" spans="1:2">
      <c r="A157" s="5" t="s">
        <v>211</v>
      </c>
      <c r="B157" s="6" t="s">
        <v>143</v>
      </c>
    </row>
    <row r="158" spans="1:2">
      <c r="A158" s="5" t="s">
        <v>212</v>
      </c>
      <c r="B158" s="6" t="s">
        <v>166</v>
      </c>
    </row>
    <row r="159" spans="1:2">
      <c r="A159" s="5" t="s">
        <v>213</v>
      </c>
      <c r="B159" s="6" t="s">
        <v>166</v>
      </c>
    </row>
    <row r="160" spans="1:2">
      <c r="A160" s="5" t="s">
        <v>214</v>
      </c>
      <c r="B160" s="6" t="s">
        <v>140</v>
      </c>
    </row>
    <row r="161" spans="1:2">
      <c r="A161" s="5" t="s">
        <v>215</v>
      </c>
      <c r="B161" s="6" t="s">
        <v>153</v>
      </c>
    </row>
    <row r="162" spans="1:2">
      <c r="A162" s="5" t="s">
        <v>216</v>
      </c>
      <c r="B162" s="6" t="s">
        <v>142</v>
      </c>
    </row>
    <row r="163" spans="1:2">
      <c r="A163" s="5" t="s">
        <v>91</v>
      </c>
      <c r="B163" s="6" t="s">
        <v>140</v>
      </c>
    </row>
    <row r="164" spans="1:2">
      <c r="A164" s="5" t="s">
        <v>217</v>
      </c>
      <c r="B164" s="6" t="s">
        <v>166</v>
      </c>
    </row>
    <row r="165" spans="1:2">
      <c r="A165" s="5" t="s">
        <v>12</v>
      </c>
      <c r="B165" s="6" t="s">
        <v>140</v>
      </c>
    </row>
    <row r="166" spans="1:2">
      <c r="A166" s="5" t="s">
        <v>92</v>
      </c>
      <c r="B166" s="6" t="s">
        <v>140</v>
      </c>
    </row>
    <row r="167" spans="1:2">
      <c r="A167" s="5" t="s">
        <v>93</v>
      </c>
      <c r="B167" s="6" t="s">
        <v>166</v>
      </c>
    </row>
    <row r="168" spans="1:2">
      <c r="A168" s="5" t="s">
        <v>20</v>
      </c>
      <c r="B168" s="6" t="s">
        <v>139</v>
      </c>
    </row>
    <row r="169" spans="1:2">
      <c r="A169" s="5" t="s">
        <v>218</v>
      </c>
      <c r="B169" s="6" t="s">
        <v>140</v>
      </c>
    </row>
    <row r="170" spans="1:2">
      <c r="A170" s="5" t="s">
        <v>219</v>
      </c>
      <c r="B170" s="6" t="s">
        <v>139</v>
      </c>
    </row>
    <row r="171" spans="1:2">
      <c r="A171" s="5" t="s">
        <v>220</v>
      </c>
      <c r="B171" s="6" t="s">
        <v>142</v>
      </c>
    </row>
    <row r="172" spans="1:2">
      <c r="A172" s="5" t="s">
        <v>94</v>
      </c>
      <c r="B172" s="6" t="s">
        <v>133</v>
      </c>
    </row>
    <row r="173" spans="1:2">
      <c r="A173" s="5" t="s">
        <v>95</v>
      </c>
      <c r="B173" s="6" t="s">
        <v>140</v>
      </c>
    </row>
    <row r="174" spans="1:2">
      <c r="A174" s="5" t="s">
        <v>221</v>
      </c>
      <c r="B174" s="6" t="s">
        <v>140</v>
      </c>
    </row>
    <row r="175" spans="1:2">
      <c r="A175" s="5" t="s">
        <v>96</v>
      </c>
      <c r="B175" s="6" t="s">
        <v>139</v>
      </c>
    </row>
    <row r="176" spans="1:2">
      <c r="A176" s="5" t="s">
        <v>97</v>
      </c>
      <c r="B176" s="6" t="s">
        <v>139</v>
      </c>
    </row>
    <row r="177" spans="1:2">
      <c r="A177" s="5" t="s">
        <v>98</v>
      </c>
      <c r="B177" s="6" t="s">
        <v>133</v>
      </c>
    </row>
    <row r="178" spans="1:2">
      <c r="A178" s="5" t="s">
        <v>99</v>
      </c>
      <c r="B178" s="6" t="s">
        <v>139</v>
      </c>
    </row>
    <row r="179" spans="1:2">
      <c r="A179" s="5" t="s">
        <v>100</v>
      </c>
      <c r="B179" s="6" t="s">
        <v>139</v>
      </c>
    </row>
    <row r="180" spans="1:2">
      <c r="A180" s="5"/>
      <c r="B180" s="6"/>
    </row>
    <row r="181" spans="1:2">
      <c r="A181" s="2"/>
      <c r="B181" s="6"/>
    </row>
  </sheetData>
  <autoFilter ref="A1:Y241" xr:uid="{00000000-0009-0000-0000-000004000000}"/>
  <conditionalFormatting sqref="A1:A995">
    <cfRule type="expression" dxfId="100" priority="1">
      <formula>COUNTIF(A:A, A1)&gt;1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962"/>
  <sheetViews>
    <sheetView tabSelected="1" workbookViewId="0">
      <pane ySplit="4" topLeftCell="A512" activePane="bottomLeft" state="frozen"/>
      <selection pane="bottomLeft" activeCell="B515" sqref="B515"/>
    </sheetView>
  </sheetViews>
  <sheetFormatPr defaultColWidth="14.44140625" defaultRowHeight="15" customHeight="1"/>
  <cols>
    <col min="1" max="1" width="7" customWidth="1"/>
    <col min="2" max="2" width="16.88671875" customWidth="1"/>
    <col min="3" max="14" width="9.88671875" customWidth="1"/>
  </cols>
  <sheetData>
    <row r="1" spans="1:14" ht="22.5" customHeight="1">
      <c r="A1" s="9"/>
      <c r="B1" s="9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3.5" customHeight="1">
      <c r="A2" s="9"/>
      <c r="B2" s="9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4.25" customHeight="1">
      <c r="A3" s="9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2.5" customHeight="1">
      <c r="A4" s="17" t="s">
        <v>1</v>
      </c>
      <c r="B4" s="18" t="s">
        <v>222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2.5" customHeight="1">
      <c r="A5" s="9">
        <f t="shared" ref="A5:A259" si="0">ROW()-ROW($A$4)</f>
        <v>1</v>
      </c>
      <c r="B5" s="13" t="s">
        <v>101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4.4">
      <c r="A6" s="9">
        <f t="shared" si="0"/>
        <v>2</v>
      </c>
      <c r="B6" s="13" t="s">
        <v>103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14.4">
      <c r="A7" s="9">
        <f t="shared" si="0"/>
        <v>3</v>
      </c>
      <c r="B7" s="14" t="s">
        <v>102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14.4">
      <c r="A8" s="9">
        <f t="shared" si="0"/>
        <v>4</v>
      </c>
      <c r="B8" s="14" t="s">
        <v>228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4.4">
      <c r="A9" s="9">
        <f t="shared" si="0"/>
        <v>5</v>
      </c>
      <c r="B9" s="14" t="s">
        <v>229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14.4">
      <c r="A10" s="9">
        <f t="shared" si="0"/>
        <v>6</v>
      </c>
      <c r="B10" s="14" t="s">
        <v>230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4.4">
      <c r="A11" s="9">
        <f t="shared" si="0"/>
        <v>7</v>
      </c>
      <c r="B11" s="14" t="s">
        <v>231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14.4">
      <c r="A12" s="9">
        <f t="shared" si="0"/>
        <v>8</v>
      </c>
      <c r="B12" s="14" t="s">
        <v>232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4.4">
      <c r="A13" s="9">
        <f t="shared" si="0"/>
        <v>9</v>
      </c>
      <c r="B13" s="14" t="s">
        <v>234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14.4">
      <c r="A14" s="9">
        <f t="shared" si="0"/>
        <v>10</v>
      </c>
      <c r="B14" s="14" t="s">
        <v>235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4.4">
      <c r="A15" s="9">
        <f t="shared" si="0"/>
        <v>11</v>
      </c>
      <c r="B15" s="14" t="s">
        <v>236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4.4">
      <c r="A16" s="9">
        <f t="shared" si="0"/>
        <v>12</v>
      </c>
      <c r="B16" s="14" t="s">
        <v>237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4.4">
      <c r="A17" s="9">
        <f t="shared" si="0"/>
        <v>13</v>
      </c>
      <c r="B17" s="14" t="s">
        <v>239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4.4">
      <c r="A18" s="9">
        <f t="shared" si="0"/>
        <v>14</v>
      </c>
      <c r="B18" s="14" t="s">
        <v>242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4.4">
      <c r="A19" s="9">
        <f t="shared" si="0"/>
        <v>15</v>
      </c>
      <c r="B19" s="14" t="s">
        <v>243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4.4">
      <c r="A20" s="9">
        <f t="shared" si="0"/>
        <v>16</v>
      </c>
      <c r="B20" s="14" t="s">
        <v>244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4.4">
      <c r="A21" s="9">
        <f t="shared" si="0"/>
        <v>17</v>
      </c>
      <c r="B21" s="14" t="s">
        <v>245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4.4">
      <c r="A22" s="9">
        <f t="shared" si="0"/>
        <v>18</v>
      </c>
      <c r="B22" s="14" t="s">
        <v>246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4.4">
      <c r="A23" s="9">
        <f t="shared" si="0"/>
        <v>19</v>
      </c>
      <c r="B23" s="14" t="s">
        <v>247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4.4">
      <c r="A24" s="9">
        <f t="shared" si="0"/>
        <v>20</v>
      </c>
      <c r="B24" s="14" t="s">
        <v>249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4.4">
      <c r="A25" s="9">
        <f t="shared" si="0"/>
        <v>21</v>
      </c>
      <c r="B25" s="14" t="s">
        <v>250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4.4">
      <c r="A26" s="9">
        <f t="shared" si="0"/>
        <v>22</v>
      </c>
      <c r="B26" s="14" t="s">
        <v>253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4.4">
      <c r="A27" s="9">
        <f t="shared" si="0"/>
        <v>23</v>
      </c>
      <c r="B27" s="14" t="s">
        <v>254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4.4">
      <c r="A28" s="9">
        <f t="shared" si="0"/>
        <v>24</v>
      </c>
      <c r="B28" s="14" t="s">
        <v>255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4.4">
      <c r="A29" s="9">
        <f t="shared" si="0"/>
        <v>25</v>
      </c>
      <c r="B29" s="14" t="s">
        <v>257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4.4">
      <c r="A30" s="9">
        <f t="shared" si="0"/>
        <v>26</v>
      </c>
      <c r="B30" s="14" t="s">
        <v>258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4.4">
      <c r="A31" s="9">
        <f t="shared" si="0"/>
        <v>27</v>
      </c>
      <c r="B31" s="14" t="s">
        <v>260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4.4">
      <c r="A32" s="9">
        <f t="shared" si="0"/>
        <v>28</v>
      </c>
      <c r="B32" s="14" t="s">
        <v>261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4.4">
      <c r="A33" s="9">
        <f t="shared" si="0"/>
        <v>29</v>
      </c>
      <c r="B33" s="14" t="s">
        <v>262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4.4">
      <c r="A34" s="9">
        <f t="shared" si="0"/>
        <v>30</v>
      </c>
      <c r="B34" s="14" t="s">
        <v>264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1:14" ht="14.4">
      <c r="A35" s="9">
        <f t="shared" si="0"/>
        <v>31</v>
      </c>
      <c r="B35" s="14" t="s">
        <v>266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 ht="14.4">
      <c r="A36" s="9">
        <f t="shared" si="0"/>
        <v>32</v>
      </c>
      <c r="B36" s="14" t="s">
        <v>268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4.4">
      <c r="A37" s="9">
        <f t="shared" si="0"/>
        <v>33</v>
      </c>
      <c r="B37" s="14" t="s">
        <v>269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 ht="14.4">
      <c r="A38" s="9">
        <f t="shared" si="0"/>
        <v>34</v>
      </c>
      <c r="B38" s="14" t="s">
        <v>270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4.4">
      <c r="A39" s="9">
        <f t="shared" si="0"/>
        <v>35</v>
      </c>
      <c r="B39" s="14" t="s">
        <v>271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4.4">
      <c r="A40" s="9">
        <f t="shared" si="0"/>
        <v>36</v>
      </c>
      <c r="B40" s="14" t="s">
        <v>272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4.4">
      <c r="A41" s="9">
        <f t="shared" si="0"/>
        <v>37</v>
      </c>
      <c r="B41" s="14" t="s">
        <v>273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4.4">
      <c r="A42" s="9">
        <f t="shared" si="0"/>
        <v>38</v>
      </c>
      <c r="B42" s="14" t="s">
        <v>274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4.4">
      <c r="A43" s="9">
        <f t="shared" si="0"/>
        <v>39</v>
      </c>
      <c r="B43" s="14" t="s">
        <v>275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4.4">
      <c r="A44" s="9">
        <f t="shared" si="0"/>
        <v>40</v>
      </c>
      <c r="B44" s="14" t="s">
        <v>276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4.4">
      <c r="A45" s="9">
        <f t="shared" si="0"/>
        <v>41</v>
      </c>
      <c r="B45" s="14" t="s">
        <v>278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4.4">
      <c r="A46" s="9">
        <f t="shared" si="0"/>
        <v>42</v>
      </c>
      <c r="B46" s="14" t="s">
        <v>279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4.4">
      <c r="A47" s="9">
        <f t="shared" si="0"/>
        <v>43</v>
      </c>
      <c r="B47" s="14" t="s">
        <v>280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4.4">
      <c r="A48" s="9">
        <f t="shared" si="0"/>
        <v>44</v>
      </c>
      <c r="B48" s="14" t="s">
        <v>283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4.4">
      <c r="A49" s="9">
        <f t="shared" si="0"/>
        <v>45</v>
      </c>
      <c r="B49" s="14" t="s">
        <v>284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4.4">
      <c r="A50" s="9">
        <f t="shared" si="0"/>
        <v>46</v>
      </c>
      <c r="B50" s="14" t="s">
        <v>286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4.4">
      <c r="A51" s="9">
        <f t="shared" si="0"/>
        <v>47</v>
      </c>
      <c r="B51" s="14" t="s">
        <v>287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4.4">
      <c r="A52" s="9">
        <f t="shared" si="0"/>
        <v>48</v>
      </c>
      <c r="B52" s="14" t="s">
        <v>288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4.4">
      <c r="A53" s="9">
        <f t="shared" si="0"/>
        <v>49</v>
      </c>
      <c r="B53" s="14" t="s">
        <v>290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4.4">
      <c r="A54" s="9">
        <f t="shared" si="0"/>
        <v>50</v>
      </c>
      <c r="B54" s="14" t="s">
        <v>291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4.4">
      <c r="A55" s="9">
        <f t="shared" si="0"/>
        <v>51</v>
      </c>
      <c r="B55" s="14" t="s">
        <v>293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4.4">
      <c r="A56" s="9">
        <f t="shared" si="0"/>
        <v>52</v>
      </c>
      <c r="B56" s="14" t="s">
        <v>295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4.4">
      <c r="A57" s="9">
        <f t="shared" si="0"/>
        <v>53</v>
      </c>
      <c r="B57" s="13" t="s">
        <v>296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4.4">
      <c r="A58" s="9">
        <f t="shared" si="0"/>
        <v>54</v>
      </c>
      <c r="B58" s="13" t="s">
        <v>297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4.4">
      <c r="A59" s="9">
        <f t="shared" si="0"/>
        <v>55</v>
      </c>
      <c r="B59" s="14" t="s">
        <v>298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4.4">
      <c r="A60" s="9">
        <f t="shared" si="0"/>
        <v>56</v>
      </c>
      <c r="B60" s="14" t="s">
        <v>299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4.4">
      <c r="A61" s="9">
        <f t="shared" si="0"/>
        <v>57</v>
      </c>
      <c r="B61" s="14" t="s">
        <v>300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4.4">
      <c r="A62" s="9">
        <f t="shared" si="0"/>
        <v>58</v>
      </c>
      <c r="B62" s="14" t="s">
        <v>301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4.4">
      <c r="A63" s="9">
        <f t="shared" si="0"/>
        <v>59</v>
      </c>
      <c r="B63" s="14" t="s">
        <v>302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4.4">
      <c r="A64" s="9">
        <f t="shared" si="0"/>
        <v>60</v>
      </c>
      <c r="B64" s="14" t="s">
        <v>304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4.4">
      <c r="A65" s="9">
        <f t="shared" si="0"/>
        <v>61</v>
      </c>
      <c r="B65" s="14" t="s">
        <v>306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4.4">
      <c r="A66" s="9">
        <f t="shared" si="0"/>
        <v>62</v>
      </c>
      <c r="B66" s="14" t="s">
        <v>308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4.4">
      <c r="A67" s="9">
        <f t="shared" si="0"/>
        <v>63</v>
      </c>
      <c r="B67" s="14" t="s">
        <v>309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4.4">
      <c r="A68" s="9">
        <f t="shared" si="0"/>
        <v>64</v>
      </c>
      <c r="B68" s="14" t="s">
        <v>310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4.4">
      <c r="A69" s="9">
        <f t="shared" si="0"/>
        <v>65</v>
      </c>
      <c r="B69" s="14" t="s">
        <v>311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4.4">
      <c r="A70" s="9">
        <f t="shared" si="0"/>
        <v>66</v>
      </c>
      <c r="B70" s="14" t="s">
        <v>312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4.4">
      <c r="A71" s="9">
        <f t="shared" si="0"/>
        <v>67</v>
      </c>
      <c r="B71" s="14" t="s">
        <v>313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4.4">
      <c r="A72" s="9">
        <f t="shared" si="0"/>
        <v>68</v>
      </c>
      <c r="B72" s="14" t="s">
        <v>315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4.4">
      <c r="A73" s="9">
        <f t="shared" si="0"/>
        <v>69</v>
      </c>
      <c r="B73" s="14" t="s">
        <v>316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4.4">
      <c r="A74" s="9">
        <f t="shared" si="0"/>
        <v>70</v>
      </c>
      <c r="B74" s="14" t="s">
        <v>318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4.4">
      <c r="A75" s="9">
        <f t="shared" si="0"/>
        <v>71</v>
      </c>
      <c r="B75" s="14" t="s">
        <v>321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4.4">
      <c r="A76" s="9">
        <f t="shared" si="0"/>
        <v>72</v>
      </c>
      <c r="B76" s="14" t="s">
        <v>322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4.4">
      <c r="A77" s="9">
        <f t="shared" si="0"/>
        <v>73</v>
      </c>
      <c r="B77" s="14" t="s">
        <v>325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4.4">
      <c r="A78" s="9">
        <f t="shared" si="0"/>
        <v>74</v>
      </c>
      <c r="B78" s="14" t="s">
        <v>326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4.4">
      <c r="A79" s="9">
        <f t="shared" si="0"/>
        <v>75</v>
      </c>
      <c r="B79" s="14" t="s">
        <v>327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4.4">
      <c r="A80" s="9">
        <f t="shared" si="0"/>
        <v>76</v>
      </c>
      <c r="B80" s="14" t="s">
        <v>330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4.4">
      <c r="A81" s="9">
        <f t="shared" si="0"/>
        <v>77</v>
      </c>
      <c r="B81" s="14" t="s">
        <v>331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4.4">
      <c r="A82" s="9">
        <f t="shared" si="0"/>
        <v>78</v>
      </c>
      <c r="B82" s="14" t="s">
        <v>332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4.4">
      <c r="A83" s="9">
        <f t="shared" si="0"/>
        <v>79</v>
      </c>
      <c r="B83" s="14" t="s">
        <v>333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4.4">
      <c r="A84" s="9">
        <f t="shared" si="0"/>
        <v>80</v>
      </c>
      <c r="B84" s="14" t="s">
        <v>335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4.4">
      <c r="A85" s="9">
        <f t="shared" si="0"/>
        <v>81</v>
      </c>
      <c r="B85" s="27" t="s">
        <v>336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4.4">
      <c r="A86" s="9">
        <f t="shared" si="0"/>
        <v>82</v>
      </c>
      <c r="B86" s="14" t="s">
        <v>337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4.4">
      <c r="A87" s="9">
        <f t="shared" si="0"/>
        <v>83</v>
      </c>
      <c r="B87" s="14" t="s">
        <v>338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4.4">
      <c r="A88" s="9">
        <f t="shared" si="0"/>
        <v>84</v>
      </c>
      <c r="B88" s="14" t="s">
        <v>339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4.4">
      <c r="A89" s="9">
        <f t="shared" si="0"/>
        <v>85</v>
      </c>
      <c r="B89" s="14" t="s">
        <v>340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4.4">
      <c r="A90" s="9">
        <f t="shared" si="0"/>
        <v>86</v>
      </c>
      <c r="B90" s="14" t="s">
        <v>342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4.4">
      <c r="A91" s="9">
        <f t="shared" si="0"/>
        <v>87</v>
      </c>
      <c r="B91" s="14" t="s">
        <v>343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4.4">
      <c r="A92" s="9">
        <f t="shared" si="0"/>
        <v>88</v>
      </c>
      <c r="B92" s="14" t="s">
        <v>344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4.4">
      <c r="A93" s="9">
        <f t="shared" si="0"/>
        <v>89</v>
      </c>
      <c r="B93" s="14" t="s">
        <v>345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4.4">
      <c r="A94" s="9">
        <f t="shared" si="0"/>
        <v>90</v>
      </c>
      <c r="B94" s="14" t="s">
        <v>347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4.4">
      <c r="A95" s="9">
        <f t="shared" si="0"/>
        <v>91</v>
      </c>
      <c r="B95" s="14" t="s">
        <v>348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4.4">
      <c r="A96" s="9">
        <f t="shared" si="0"/>
        <v>92</v>
      </c>
      <c r="B96" s="14" t="s">
        <v>349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4.4">
      <c r="A97" s="9">
        <f t="shared" si="0"/>
        <v>93</v>
      </c>
      <c r="B97" s="14" t="s">
        <v>350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4.4">
      <c r="A98" s="9">
        <f t="shared" si="0"/>
        <v>94</v>
      </c>
      <c r="B98" s="14" t="s">
        <v>351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22.5" customHeight="1">
      <c r="A99" s="9">
        <f t="shared" si="0"/>
        <v>95</v>
      </c>
      <c r="B99" s="14" t="s">
        <v>352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4.4">
      <c r="A100" s="9">
        <f t="shared" si="0"/>
        <v>96</v>
      </c>
      <c r="B100" s="14" t="s">
        <v>353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4" ht="14.4">
      <c r="A101" s="9">
        <f t="shared" si="0"/>
        <v>97</v>
      </c>
      <c r="B101" s="14" t="s">
        <v>354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4" ht="14.4">
      <c r="A102" s="9">
        <f t="shared" si="0"/>
        <v>98</v>
      </c>
      <c r="B102" s="14" t="s">
        <v>355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4" ht="14.4">
      <c r="A103" s="9">
        <f t="shared" si="0"/>
        <v>99</v>
      </c>
      <c r="B103" s="14" t="s">
        <v>356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4" ht="14.4">
      <c r="A104" s="9">
        <f t="shared" si="0"/>
        <v>100</v>
      </c>
      <c r="B104" s="14" t="s">
        <v>357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4" ht="14.4">
      <c r="A105" s="9">
        <f t="shared" si="0"/>
        <v>101</v>
      </c>
      <c r="B105" s="14" t="s">
        <v>358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4" ht="14.4">
      <c r="A106" s="9">
        <f t="shared" si="0"/>
        <v>102</v>
      </c>
      <c r="B106" s="14" t="s">
        <v>359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4" ht="14.4">
      <c r="A107" s="9">
        <f t="shared" si="0"/>
        <v>103</v>
      </c>
      <c r="B107" s="14" t="s">
        <v>360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4" ht="14.4">
      <c r="A108" s="9">
        <f t="shared" si="0"/>
        <v>104</v>
      </c>
      <c r="B108" s="14" t="s">
        <v>361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4" ht="14.4">
      <c r="A109" s="9">
        <f t="shared" si="0"/>
        <v>105</v>
      </c>
      <c r="B109" s="14" t="s">
        <v>362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4" ht="14.4">
      <c r="A110" s="9">
        <f t="shared" si="0"/>
        <v>106</v>
      </c>
      <c r="B110" s="14" t="s">
        <v>363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4" ht="14.4">
      <c r="A111" s="9">
        <f t="shared" si="0"/>
        <v>107</v>
      </c>
      <c r="B111" s="14" t="s">
        <v>364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4" ht="14.4">
      <c r="A112" s="9">
        <f t="shared" si="0"/>
        <v>108</v>
      </c>
      <c r="B112" s="14" t="s">
        <v>365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4" ht="14.4">
      <c r="A113" s="9">
        <f t="shared" si="0"/>
        <v>109</v>
      </c>
      <c r="B113" s="14" t="s">
        <v>366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ht="14.4">
      <c r="A114" s="9">
        <f t="shared" si="0"/>
        <v>110</v>
      </c>
      <c r="B114" s="14" t="s">
        <v>367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4" ht="14.4">
      <c r="A115" s="9">
        <f t="shared" si="0"/>
        <v>111</v>
      </c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ht="14.4">
      <c r="A116" s="9">
        <f t="shared" si="0"/>
        <v>112</v>
      </c>
      <c r="B116" s="14" t="s">
        <v>369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ht="14.4">
      <c r="A117" s="9">
        <f t="shared" si="0"/>
        <v>113</v>
      </c>
      <c r="B117" s="14" t="s">
        <v>370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4" ht="14.4">
      <c r="A118" s="9">
        <f t="shared" si="0"/>
        <v>114</v>
      </c>
      <c r="B118" s="14" t="s">
        <v>371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4" ht="14.4">
      <c r="A119" s="9">
        <f t="shared" si="0"/>
        <v>115</v>
      </c>
      <c r="B119" s="14" t="s">
        <v>372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ht="14.4">
      <c r="A120" s="9">
        <f t="shared" si="0"/>
        <v>116</v>
      </c>
      <c r="B120" s="14" t="s">
        <v>373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4" ht="14.4">
      <c r="A121" s="9">
        <f t="shared" si="0"/>
        <v>117</v>
      </c>
      <c r="B121" s="14" t="s">
        <v>374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4" ht="14.4">
      <c r="A122" s="9">
        <f t="shared" si="0"/>
        <v>118</v>
      </c>
      <c r="B122" s="14" t="s">
        <v>375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4" ht="14.4">
      <c r="A123" s="9">
        <f t="shared" si="0"/>
        <v>119</v>
      </c>
      <c r="B123" s="14" t="s">
        <v>376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4" ht="14.4">
      <c r="A124" s="9">
        <f t="shared" si="0"/>
        <v>120</v>
      </c>
      <c r="B124" s="14" t="s">
        <v>377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4" ht="14.4">
      <c r="A125" s="9">
        <f t="shared" si="0"/>
        <v>121</v>
      </c>
      <c r="B125" s="14" t="s">
        <v>378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4" ht="14.4">
      <c r="A126" s="9">
        <f t="shared" si="0"/>
        <v>122</v>
      </c>
      <c r="B126" s="14" t="s">
        <v>379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ht="14.4">
      <c r="A127" s="9">
        <f t="shared" si="0"/>
        <v>123</v>
      </c>
      <c r="B127" s="14" t="s">
        <v>380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4" ht="14.4">
      <c r="A128" s="9">
        <f t="shared" si="0"/>
        <v>124</v>
      </c>
      <c r="B128" s="14" t="s">
        <v>381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4" ht="14.4">
      <c r="A129" s="9">
        <f t="shared" si="0"/>
        <v>125</v>
      </c>
      <c r="B129" s="14" t="s">
        <v>382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4" ht="14.4">
      <c r="A130" s="9">
        <f t="shared" si="0"/>
        <v>126</v>
      </c>
      <c r="B130" s="14" t="s">
        <v>383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4" ht="14.4">
      <c r="A131" s="9">
        <f t="shared" si="0"/>
        <v>127</v>
      </c>
      <c r="B131" s="14" t="s">
        <v>384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ht="14.4">
      <c r="A132" s="9">
        <f t="shared" si="0"/>
        <v>128</v>
      </c>
      <c r="B132" s="14" t="s">
        <v>385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4" ht="14.4">
      <c r="A133" s="9">
        <f t="shared" si="0"/>
        <v>129</v>
      </c>
      <c r="B133" s="14" t="s">
        <v>386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4" ht="14.4">
      <c r="A134" s="9">
        <f t="shared" si="0"/>
        <v>130</v>
      </c>
      <c r="B134" s="14" t="s">
        <v>387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4" ht="14.4">
      <c r="A135" s="9">
        <f t="shared" si="0"/>
        <v>131</v>
      </c>
      <c r="B135" s="14" t="s">
        <v>388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4" ht="14.4">
      <c r="A136" s="9">
        <f t="shared" si="0"/>
        <v>132</v>
      </c>
      <c r="B136" s="14" t="s">
        <v>389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4" ht="14.4">
      <c r="A137" s="9">
        <f t="shared" si="0"/>
        <v>133</v>
      </c>
      <c r="B137" s="14" t="s">
        <v>390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4" ht="14.4">
      <c r="A138" s="9">
        <f t="shared" si="0"/>
        <v>134</v>
      </c>
      <c r="B138" s="14" t="s">
        <v>391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4" ht="14.4">
      <c r="A139" s="9">
        <f t="shared" si="0"/>
        <v>135</v>
      </c>
      <c r="B139" s="14" t="s">
        <v>392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4" ht="14.4">
      <c r="A140" s="9">
        <f t="shared" si="0"/>
        <v>136</v>
      </c>
      <c r="B140" s="14" t="s">
        <v>394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4" ht="14.4">
      <c r="A141" s="9">
        <f t="shared" si="0"/>
        <v>137</v>
      </c>
      <c r="B141" s="14" t="s">
        <v>395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4" ht="14.4">
      <c r="A142" s="9">
        <f t="shared" si="0"/>
        <v>138</v>
      </c>
      <c r="B142" s="14" t="s">
        <v>396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4" ht="14.4">
      <c r="A143" s="9">
        <f t="shared" si="0"/>
        <v>139</v>
      </c>
      <c r="B143" s="14" t="s">
        <v>397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4" ht="14.4">
      <c r="A144" s="9">
        <f t="shared" si="0"/>
        <v>140</v>
      </c>
      <c r="B144" s="14" t="s">
        <v>398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4" ht="14.4">
      <c r="A145" s="9">
        <f t="shared" si="0"/>
        <v>141</v>
      </c>
      <c r="B145" s="14" t="s">
        <v>399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4" ht="14.4">
      <c r="A146" s="9">
        <f t="shared" si="0"/>
        <v>142</v>
      </c>
      <c r="B146" s="14" t="s">
        <v>400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4" ht="14.4">
      <c r="A147" s="9">
        <f t="shared" si="0"/>
        <v>143</v>
      </c>
      <c r="B147" s="14" t="s">
        <v>401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4" ht="14.4">
      <c r="A148" s="9">
        <f t="shared" si="0"/>
        <v>144</v>
      </c>
      <c r="B148" s="14" t="s">
        <v>402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ht="14.4">
      <c r="A149" s="9">
        <f t="shared" si="0"/>
        <v>145</v>
      </c>
      <c r="B149" s="14" t="s">
        <v>403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4" ht="14.4">
      <c r="A150" s="9">
        <f t="shared" si="0"/>
        <v>146</v>
      </c>
      <c r="B150" s="14" t="s">
        <v>404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 spans="1:14" ht="14.4">
      <c r="A151" s="9">
        <f t="shared" si="0"/>
        <v>147</v>
      </c>
      <c r="B151" s="14" t="s">
        <v>405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1:14" ht="14.4">
      <c r="A152" s="9">
        <f t="shared" si="0"/>
        <v>148</v>
      </c>
      <c r="B152" s="14" t="s">
        <v>406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1:14" ht="14.4">
      <c r="A153" s="9">
        <f t="shared" si="0"/>
        <v>149</v>
      </c>
      <c r="B153" s="14" t="s">
        <v>407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1:14" ht="14.4">
      <c r="A154" s="9">
        <f t="shared" si="0"/>
        <v>150</v>
      </c>
      <c r="B154" s="14" t="s">
        <v>408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4" ht="14.4">
      <c r="A155" s="9">
        <f t="shared" si="0"/>
        <v>151</v>
      </c>
      <c r="B155" s="14" t="s">
        <v>409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1:14" ht="14.4">
      <c r="A156" s="9">
        <f t="shared" si="0"/>
        <v>152</v>
      </c>
      <c r="B156" s="14" t="s">
        <v>410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1:14" ht="14.4">
      <c r="A157" s="9">
        <f t="shared" si="0"/>
        <v>153</v>
      </c>
      <c r="B157" s="14" t="s">
        <v>411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4" ht="14.4">
      <c r="A158" s="9">
        <f t="shared" si="0"/>
        <v>154</v>
      </c>
      <c r="B158" s="14" t="s">
        <v>412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4" ht="14.4">
      <c r="A159" s="9">
        <f t="shared" si="0"/>
        <v>155</v>
      </c>
      <c r="B159" s="14" t="s">
        <v>413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1:14" ht="14.4">
      <c r="A160" s="9">
        <f t="shared" si="0"/>
        <v>156</v>
      </c>
      <c r="B160" s="14" t="s">
        <v>414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1:14" ht="14.4">
      <c r="A161" s="9">
        <f t="shared" si="0"/>
        <v>157</v>
      </c>
      <c r="B161" s="14" t="s">
        <v>415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4" ht="14.4">
      <c r="A162" s="9">
        <f t="shared" si="0"/>
        <v>158</v>
      </c>
      <c r="B162" s="28" t="s">
        <v>416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4" ht="14.4">
      <c r="A163" s="9">
        <f t="shared" si="0"/>
        <v>159</v>
      </c>
      <c r="B163" s="14" t="s">
        <v>417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4" ht="14.4">
      <c r="A164" s="9">
        <f t="shared" si="0"/>
        <v>160</v>
      </c>
      <c r="B164" s="28" t="s">
        <v>418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4" ht="14.4">
      <c r="A165" s="9">
        <f t="shared" si="0"/>
        <v>161</v>
      </c>
      <c r="B165" s="28" t="s">
        <v>419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4" ht="14.4">
      <c r="A166" s="9">
        <f t="shared" si="0"/>
        <v>162</v>
      </c>
      <c r="B166" s="25" t="s">
        <v>421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4" ht="14.4">
      <c r="A167" s="9">
        <f t="shared" si="0"/>
        <v>163</v>
      </c>
      <c r="B167" s="25" t="s">
        <v>422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4" ht="14.4">
      <c r="A168" s="9">
        <f t="shared" si="0"/>
        <v>164</v>
      </c>
      <c r="B168" s="25" t="s">
        <v>423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4" ht="14.4">
      <c r="A169" s="9">
        <f t="shared" si="0"/>
        <v>165</v>
      </c>
      <c r="B169" s="25" t="s">
        <v>424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4" ht="14.4">
      <c r="A170" s="9">
        <f t="shared" si="0"/>
        <v>166</v>
      </c>
      <c r="B170" s="25" t="s">
        <v>425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4" ht="14.4">
      <c r="A171" s="9">
        <f t="shared" si="0"/>
        <v>167</v>
      </c>
      <c r="B171" s="25" t="s">
        <v>426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4" ht="14.4">
      <c r="A172" s="9">
        <f t="shared" si="0"/>
        <v>168</v>
      </c>
      <c r="B172" s="25" t="s">
        <v>427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4" ht="14.4">
      <c r="A173" s="9">
        <f t="shared" si="0"/>
        <v>169</v>
      </c>
      <c r="B173" s="25" t="s">
        <v>428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4" ht="14.4">
      <c r="A174" s="9">
        <f t="shared" si="0"/>
        <v>170</v>
      </c>
      <c r="B174" s="25" t="s">
        <v>429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4" ht="14.4">
      <c r="A175" s="9">
        <f t="shared" si="0"/>
        <v>171</v>
      </c>
      <c r="B175" s="25" t="s">
        <v>430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4" ht="14.4">
      <c r="A176" s="9">
        <f t="shared" si="0"/>
        <v>172</v>
      </c>
      <c r="B176" s="25" t="s">
        <v>431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4" ht="14.4">
      <c r="A177" s="9">
        <f t="shared" si="0"/>
        <v>173</v>
      </c>
      <c r="B177" s="25" t="s">
        <v>432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4" ht="14.4">
      <c r="A178" s="9">
        <f t="shared" si="0"/>
        <v>174</v>
      </c>
      <c r="B178" s="25" t="s">
        <v>433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4" ht="14.4">
      <c r="A179" s="9">
        <f t="shared" si="0"/>
        <v>175</v>
      </c>
      <c r="B179" s="25" t="s">
        <v>434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4" ht="14.4">
      <c r="A180" s="9">
        <f t="shared" si="0"/>
        <v>176</v>
      </c>
      <c r="B180" s="25" t="s">
        <v>435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4" ht="14.4">
      <c r="A181" s="9">
        <f t="shared" si="0"/>
        <v>177</v>
      </c>
      <c r="B181" s="25" t="s">
        <v>436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4" ht="14.4">
      <c r="A182" s="9">
        <f t="shared" si="0"/>
        <v>178</v>
      </c>
      <c r="B182" s="25" t="s">
        <v>437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4" ht="14.4">
      <c r="A183" s="9">
        <f t="shared" si="0"/>
        <v>179</v>
      </c>
      <c r="B183" s="25" t="s">
        <v>438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1:14" ht="14.4">
      <c r="A184" s="9">
        <f t="shared" si="0"/>
        <v>180</v>
      </c>
      <c r="B184" s="25" t="s">
        <v>439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4" ht="14.4">
      <c r="A185" s="9">
        <f t="shared" si="0"/>
        <v>181</v>
      </c>
      <c r="B185" s="25" t="s">
        <v>440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4" ht="14.4">
      <c r="A186" s="9">
        <f t="shared" si="0"/>
        <v>182</v>
      </c>
      <c r="B186" s="25" t="s">
        <v>441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4" ht="14.4">
      <c r="A187" s="9">
        <f t="shared" si="0"/>
        <v>183</v>
      </c>
      <c r="B187" s="25" t="s">
        <v>442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4" ht="14.4">
      <c r="A188" s="9">
        <f t="shared" si="0"/>
        <v>184</v>
      </c>
      <c r="B188" s="25" t="s">
        <v>443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1:14" ht="14.4">
      <c r="A189" s="9">
        <f t="shared" si="0"/>
        <v>185</v>
      </c>
      <c r="B189" s="25" t="s">
        <v>445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1:14" ht="14.4">
      <c r="A190" s="9">
        <f t="shared" si="0"/>
        <v>186</v>
      </c>
      <c r="B190" s="25" t="s">
        <v>446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1:14" ht="14.4">
      <c r="A191" s="9">
        <f t="shared" si="0"/>
        <v>187</v>
      </c>
      <c r="B191" s="25" t="s">
        <v>447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1:14" ht="14.4">
      <c r="A192" s="9">
        <f t="shared" si="0"/>
        <v>188</v>
      </c>
      <c r="B192" s="25" t="s">
        <v>448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1:14" ht="14.4">
      <c r="A193" s="9">
        <f t="shared" si="0"/>
        <v>189</v>
      </c>
      <c r="B193" s="25" t="s">
        <v>449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1:14" ht="14.4">
      <c r="A194" s="9">
        <f t="shared" si="0"/>
        <v>190</v>
      </c>
      <c r="B194" s="25" t="s">
        <v>450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1:14" ht="14.4">
      <c r="A195" s="9">
        <f t="shared" si="0"/>
        <v>191</v>
      </c>
      <c r="B195" s="25" t="s">
        <v>451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 spans="1:14" ht="14.4">
      <c r="A196" s="9">
        <f t="shared" si="0"/>
        <v>192</v>
      </c>
      <c r="B196" s="25" t="s">
        <v>452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1:14" ht="14.4">
      <c r="A197" s="9">
        <f t="shared" si="0"/>
        <v>193</v>
      </c>
      <c r="B197" s="25" t="s">
        <v>453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1:14" ht="14.4">
      <c r="A198" s="9">
        <f t="shared" si="0"/>
        <v>194</v>
      </c>
      <c r="B198" s="25" t="s">
        <v>454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1:14" ht="14.4">
      <c r="A199" s="9">
        <f t="shared" si="0"/>
        <v>195</v>
      </c>
      <c r="B199" s="25" t="s">
        <v>455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1:14" ht="14.4">
      <c r="A200" s="9">
        <f t="shared" si="0"/>
        <v>196</v>
      </c>
      <c r="B200" s="25" t="s">
        <v>456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1:14" ht="14.4">
      <c r="A201" s="9">
        <f t="shared" si="0"/>
        <v>197</v>
      </c>
      <c r="B201" s="23" t="s">
        <v>457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1:14" ht="14.4">
      <c r="A202" s="9">
        <f t="shared" si="0"/>
        <v>198</v>
      </c>
      <c r="B202" s="23" t="s">
        <v>458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4" ht="14.4">
      <c r="A203" s="9">
        <f t="shared" si="0"/>
        <v>199</v>
      </c>
      <c r="B203" s="25" t="s">
        <v>459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4" ht="14.4">
      <c r="A204" s="9">
        <f t="shared" si="0"/>
        <v>200</v>
      </c>
      <c r="B204" s="25" t="s">
        <v>461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4" ht="14.4">
      <c r="A205" s="9">
        <f t="shared" si="0"/>
        <v>201</v>
      </c>
      <c r="B205" s="25" t="s">
        <v>462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4" ht="14.4">
      <c r="A206" s="9">
        <f t="shared" si="0"/>
        <v>202</v>
      </c>
      <c r="B206" s="25" t="s">
        <v>463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4" ht="14.4">
      <c r="A207" s="9">
        <f t="shared" si="0"/>
        <v>203</v>
      </c>
      <c r="B207" s="25" t="s">
        <v>465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4" ht="14.4">
      <c r="A208" s="9">
        <f t="shared" si="0"/>
        <v>204</v>
      </c>
      <c r="B208" s="25" t="s">
        <v>466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4" ht="14.4">
      <c r="A209" s="9">
        <f t="shared" si="0"/>
        <v>205</v>
      </c>
      <c r="B209" s="25" t="s">
        <v>467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4" ht="14.4">
      <c r="A210" s="9">
        <f t="shared" si="0"/>
        <v>206</v>
      </c>
      <c r="B210" s="25" t="s">
        <v>468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4" ht="14.4">
      <c r="A211" s="9">
        <f t="shared" si="0"/>
        <v>207</v>
      </c>
      <c r="B211" s="25" t="s">
        <v>469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4" ht="14.4">
      <c r="A212" s="9">
        <f t="shared" si="0"/>
        <v>208</v>
      </c>
      <c r="B212" s="25" t="s">
        <v>470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4" ht="14.4">
      <c r="A213" s="9">
        <f t="shared" si="0"/>
        <v>209</v>
      </c>
      <c r="B213" s="25" t="s">
        <v>471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4" ht="14.4">
      <c r="A214" s="9">
        <f t="shared" si="0"/>
        <v>210</v>
      </c>
      <c r="B214" s="25" t="s">
        <v>472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4" ht="14.4">
      <c r="A215" s="9">
        <f t="shared" si="0"/>
        <v>211</v>
      </c>
      <c r="B215" s="25" t="s">
        <v>473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4" ht="14.4">
      <c r="A216" s="9">
        <f t="shared" si="0"/>
        <v>212</v>
      </c>
      <c r="B216" s="25" t="s">
        <v>474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4" ht="14.4">
      <c r="A217" s="9">
        <f t="shared" si="0"/>
        <v>213</v>
      </c>
      <c r="B217" s="25" t="s">
        <v>476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4" ht="14.4">
      <c r="A218" s="9">
        <f t="shared" si="0"/>
        <v>214</v>
      </c>
      <c r="B218" s="25" t="s">
        <v>477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4" ht="14.4">
      <c r="A219" s="9">
        <f t="shared" si="0"/>
        <v>215</v>
      </c>
      <c r="B219" s="25" t="s">
        <v>478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4" ht="14.4">
      <c r="A220" s="9">
        <f t="shared" si="0"/>
        <v>216</v>
      </c>
      <c r="B220" s="25" t="s">
        <v>479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4" ht="14.4">
      <c r="A221" s="9">
        <f t="shared" si="0"/>
        <v>217</v>
      </c>
      <c r="B221" s="25" t="s">
        <v>481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4" ht="14.4">
      <c r="A222" s="9">
        <f t="shared" si="0"/>
        <v>218</v>
      </c>
      <c r="B222" s="25" t="s">
        <v>482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4" ht="14.4">
      <c r="A223" s="9">
        <f t="shared" si="0"/>
        <v>219</v>
      </c>
      <c r="B223" s="25" t="s">
        <v>483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4" ht="14.4">
      <c r="A224" s="9">
        <f t="shared" si="0"/>
        <v>220</v>
      </c>
      <c r="B224" s="25" t="s">
        <v>484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4" ht="14.4">
      <c r="A225" s="9">
        <f t="shared" si="0"/>
        <v>221</v>
      </c>
      <c r="B225" s="25" t="s">
        <v>485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4" ht="14.4">
      <c r="A226" s="9">
        <f t="shared" si="0"/>
        <v>222</v>
      </c>
      <c r="B226" s="25" t="s">
        <v>486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4" ht="14.4">
      <c r="A227" s="9">
        <f t="shared" si="0"/>
        <v>223</v>
      </c>
      <c r="B227" s="25" t="s">
        <v>487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4" ht="14.4">
      <c r="A228" s="9">
        <f t="shared" si="0"/>
        <v>224</v>
      </c>
      <c r="B228" s="25" t="s">
        <v>488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4" ht="14.4">
      <c r="A229" s="9">
        <f t="shared" si="0"/>
        <v>225</v>
      </c>
      <c r="B229" s="25" t="s">
        <v>489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4" ht="19.5" customHeight="1">
      <c r="A230" s="9">
        <f t="shared" si="0"/>
        <v>226</v>
      </c>
      <c r="B230" s="25" t="s">
        <v>490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4" ht="20.25" customHeight="1">
      <c r="A231" s="9">
        <f t="shared" si="0"/>
        <v>227</v>
      </c>
      <c r="B231" s="25" t="s">
        <v>491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4" ht="22.5" customHeight="1">
      <c r="A232" s="9">
        <f t="shared" si="0"/>
        <v>228</v>
      </c>
      <c r="B232" s="25" t="s">
        <v>492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1:14" ht="18.75" customHeight="1">
      <c r="A233" s="9">
        <f t="shared" si="0"/>
        <v>229</v>
      </c>
      <c r="B233" s="25" t="s">
        <v>493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4" ht="19.5" customHeight="1">
      <c r="A234" s="9">
        <f t="shared" si="0"/>
        <v>230</v>
      </c>
      <c r="B234" s="25" t="s">
        <v>494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1:14" ht="19.5" customHeight="1">
      <c r="A235" s="9">
        <f t="shared" si="0"/>
        <v>231</v>
      </c>
      <c r="B235" s="25" t="s">
        <v>495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1:14" ht="19.5" customHeight="1">
      <c r="A236" s="9">
        <f t="shared" si="0"/>
        <v>232</v>
      </c>
      <c r="B236" s="25" t="s">
        <v>496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1:14" ht="19.5" customHeight="1">
      <c r="A237" s="9">
        <f t="shared" si="0"/>
        <v>233</v>
      </c>
      <c r="B237" s="25" t="s">
        <v>497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 spans="1:14" ht="19.5" customHeight="1">
      <c r="A238" s="9">
        <f t="shared" si="0"/>
        <v>234</v>
      </c>
      <c r="B238" s="25" t="s">
        <v>498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 spans="1:14" ht="19.5" customHeight="1">
      <c r="A239" s="9">
        <f t="shared" si="0"/>
        <v>235</v>
      </c>
      <c r="B239" s="25" t="s">
        <v>499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 spans="1:14" ht="14.4">
      <c r="A240" s="9">
        <f t="shared" si="0"/>
        <v>236</v>
      </c>
      <c r="B240" s="25" t="s">
        <v>500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 spans="1:14" ht="14.4">
      <c r="A241" s="9">
        <f t="shared" si="0"/>
        <v>237</v>
      </c>
      <c r="B241" s="25" t="s">
        <v>501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 spans="1:14" ht="14.4">
      <c r="A242" s="9">
        <f t="shared" si="0"/>
        <v>238</v>
      </c>
      <c r="B242" s="25" t="s">
        <v>502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 spans="1:14" ht="14.4">
      <c r="A243" s="9">
        <f t="shared" si="0"/>
        <v>239</v>
      </c>
      <c r="B243" s="25" t="s">
        <v>503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1:14" ht="14.4">
      <c r="A244" s="9">
        <f t="shared" si="0"/>
        <v>240</v>
      </c>
      <c r="B244" s="25" t="s">
        <v>504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 spans="1:14" ht="14.4">
      <c r="A245" s="9">
        <f t="shared" si="0"/>
        <v>241</v>
      </c>
      <c r="B245" s="25" t="s">
        <v>505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1:14" ht="14.4">
      <c r="A246" s="9">
        <f t="shared" si="0"/>
        <v>242</v>
      </c>
      <c r="B246" s="25" t="s">
        <v>506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4" ht="14.4">
      <c r="A247" s="9">
        <f t="shared" si="0"/>
        <v>243</v>
      </c>
      <c r="B247" s="25" t="s">
        <v>507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1:14" ht="14.4">
      <c r="A248" s="9">
        <f t="shared" si="0"/>
        <v>244</v>
      </c>
      <c r="B248" s="25" t="s">
        <v>508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1:14" ht="14.4">
      <c r="A249" s="9">
        <f t="shared" si="0"/>
        <v>245</v>
      </c>
      <c r="B249" s="25" t="s">
        <v>509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4" ht="14.4">
      <c r="A250" s="9">
        <f t="shared" si="0"/>
        <v>246</v>
      </c>
      <c r="B250" s="25" t="s">
        <v>510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4" ht="14.4">
      <c r="A251" s="9">
        <f t="shared" si="0"/>
        <v>247</v>
      </c>
      <c r="B251" s="25" t="s">
        <v>511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4" ht="14.4">
      <c r="A252" s="9">
        <f t="shared" si="0"/>
        <v>248</v>
      </c>
      <c r="B252" s="25" t="s">
        <v>512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4" ht="14.4">
      <c r="A253" s="9">
        <f t="shared" si="0"/>
        <v>249</v>
      </c>
      <c r="B253" s="25" t="s">
        <v>513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4" ht="14.4">
      <c r="A254" s="9">
        <f t="shared" si="0"/>
        <v>250</v>
      </c>
      <c r="B254" s="25" t="s">
        <v>514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1:14" ht="14.4">
      <c r="A255" s="9">
        <f t="shared" si="0"/>
        <v>251</v>
      </c>
      <c r="B255" s="25" t="s">
        <v>515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 spans="1:14" ht="14.4">
      <c r="A256" s="9">
        <f t="shared" si="0"/>
        <v>252</v>
      </c>
      <c r="B256" s="25" t="s">
        <v>516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1:14" ht="14.4">
      <c r="A257" s="9">
        <f t="shared" si="0"/>
        <v>253</v>
      </c>
      <c r="B257" s="25" t="s">
        <v>517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4" ht="14.4">
      <c r="A258" s="9">
        <f t="shared" si="0"/>
        <v>254</v>
      </c>
      <c r="B258" s="25" t="s">
        <v>518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4" ht="14.4">
      <c r="A259" s="9">
        <f t="shared" si="0"/>
        <v>255</v>
      </c>
      <c r="B259" s="25" t="s">
        <v>519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4" ht="14.4">
      <c r="A260" s="9">
        <f t="shared" ref="A260:A513" si="1">ROW()-ROW($A$4)</f>
        <v>256</v>
      </c>
      <c r="B260" s="25" t="s">
        <v>520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1:14" ht="14.4">
      <c r="A261" s="9">
        <f t="shared" si="1"/>
        <v>257</v>
      </c>
      <c r="B261" s="14" t="s">
        <v>521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 spans="1:14" ht="14.4">
      <c r="A262" s="9">
        <f t="shared" si="1"/>
        <v>258</v>
      </c>
      <c r="B262" s="14" t="s">
        <v>522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 spans="1:14" ht="14.4">
      <c r="A263" s="9">
        <f t="shared" si="1"/>
        <v>259</v>
      </c>
      <c r="B263" s="14" t="s">
        <v>523</v>
      </c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</row>
    <row r="264" spans="1:14" ht="14.4">
      <c r="A264" s="9">
        <f t="shared" si="1"/>
        <v>260</v>
      </c>
      <c r="B264" s="14" t="s">
        <v>524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spans="1:14" ht="14.4">
      <c r="A265" s="9">
        <f t="shared" si="1"/>
        <v>261</v>
      </c>
      <c r="B265" s="14" t="s">
        <v>525</v>
      </c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</row>
    <row r="266" spans="1:14" ht="14.4">
      <c r="A266" s="9">
        <f t="shared" si="1"/>
        <v>262</v>
      </c>
      <c r="B266" s="14" t="s">
        <v>526</v>
      </c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</row>
    <row r="267" spans="1:14" ht="14.4">
      <c r="A267" s="9">
        <f t="shared" si="1"/>
        <v>263</v>
      </c>
      <c r="B267" s="14" t="s">
        <v>527</v>
      </c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</row>
    <row r="268" spans="1:14" ht="14.4">
      <c r="A268" s="9">
        <f t="shared" si="1"/>
        <v>264</v>
      </c>
      <c r="B268" s="14" t="s">
        <v>528</v>
      </c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</row>
    <row r="269" spans="1:14" ht="14.4">
      <c r="A269" s="9">
        <f t="shared" si="1"/>
        <v>265</v>
      </c>
      <c r="B269" s="14" t="s">
        <v>529</v>
      </c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</row>
    <row r="270" spans="1:14" ht="14.4">
      <c r="A270" s="9">
        <f t="shared" si="1"/>
        <v>266</v>
      </c>
      <c r="B270" s="14" t="s">
        <v>530</v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spans="1:14" ht="14.4">
      <c r="A271" s="9">
        <f t="shared" si="1"/>
        <v>267</v>
      </c>
      <c r="B271" s="27" t="s">
        <v>531</v>
      </c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</row>
    <row r="272" spans="1:14" ht="14.4">
      <c r="A272" s="9">
        <f t="shared" si="1"/>
        <v>268</v>
      </c>
      <c r="B272" s="14" t="s">
        <v>532</v>
      </c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</row>
    <row r="273" spans="1:14" ht="14.4">
      <c r="A273" s="9">
        <f t="shared" si="1"/>
        <v>269</v>
      </c>
      <c r="B273" s="14" t="s">
        <v>533</v>
      </c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</row>
    <row r="274" spans="1:14" ht="14.4">
      <c r="A274" s="9">
        <f t="shared" si="1"/>
        <v>270</v>
      </c>
      <c r="B274" s="14" t="s">
        <v>534</v>
      </c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</row>
    <row r="275" spans="1:14" ht="14.4">
      <c r="A275" s="9">
        <f t="shared" si="1"/>
        <v>271</v>
      </c>
      <c r="B275" s="14" t="s">
        <v>536</v>
      </c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</row>
    <row r="276" spans="1:14" ht="14.4">
      <c r="A276" s="9">
        <f t="shared" si="1"/>
        <v>272</v>
      </c>
      <c r="B276" s="14" t="s">
        <v>537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spans="1:14" ht="14.4">
      <c r="A277" s="9">
        <f t="shared" si="1"/>
        <v>273</v>
      </c>
      <c r="B277" s="14" t="s">
        <v>538</v>
      </c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</row>
    <row r="278" spans="1:14" ht="14.4">
      <c r="A278" s="9">
        <f t="shared" si="1"/>
        <v>274</v>
      </c>
      <c r="B278" s="14" t="s">
        <v>539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</row>
    <row r="279" spans="1:14" ht="14.4">
      <c r="A279" s="9">
        <f t="shared" si="1"/>
        <v>275</v>
      </c>
      <c r="B279" s="14" t="s">
        <v>540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</row>
    <row r="280" spans="1:14" ht="14.4">
      <c r="A280" s="9">
        <f t="shared" si="1"/>
        <v>276</v>
      </c>
      <c r="B280" s="14" t="s">
        <v>541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</row>
    <row r="281" spans="1:14" ht="14.4">
      <c r="A281" s="9">
        <f t="shared" si="1"/>
        <v>277</v>
      </c>
      <c r="B281" s="25" t="s">
        <v>542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</row>
    <row r="282" spans="1:14" ht="14.4">
      <c r="A282" s="9">
        <f t="shared" si="1"/>
        <v>278</v>
      </c>
      <c r="B282" s="14" t="s">
        <v>543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spans="1:14" ht="14.4">
      <c r="A283" s="9">
        <f t="shared" si="1"/>
        <v>279</v>
      </c>
      <c r="B283" s="14" t="s">
        <v>544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</row>
    <row r="284" spans="1:14" ht="14.4">
      <c r="A284" s="9">
        <f t="shared" si="1"/>
        <v>280</v>
      </c>
      <c r="B284" s="14" t="s">
        <v>545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</row>
    <row r="285" spans="1:14" ht="14.4">
      <c r="A285" s="9">
        <f t="shared" si="1"/>
        <v>281</v>
      </c>
      <c r="B285" s="14" t="s">
        <v>546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</row>
    <row r="286" spans="1:14" ht="14.4">
      <c r="A286" s="9">
        <f t="shared" si="1"/>
        <v>282</v>
      </c>
      <c r="B286" s="25" t="s">
        <v>547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</row>
    <row r="287" spans="1:14" ht="14.4">
      <c r="A287" s="9">
        <f t="shared" si="1"/>
        <v>283</v>
      </c>
      <c r="B287" s="14" t="s">
        <v>548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</row>
    <row r="288" spans="1:14" ht="14.4">
      <c r="A288" s="9">
        <f t="shared" si="1"/>
        <v>284</v>
      </c>
      <c r="B288" s="14" t="s">
        <v>549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spans="1:14" ht="14.4">
      <c r="A289" s="9">
        <f t="shared" si="1"/>
        <v>285</v>
      </c>
      <c r="B289" s="14" t="s">
        <v>550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</row>
    <row r="290" spans="1:14" ht="26.25" customHeight="1">
      <c r="A290" s="9">
        <f t="shared" si="1"/>
        <v>286</v>
      </c>
      <c r="B290" s="14" t="s">
        <v>551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</row>
    <row r="291" spans="1:14" ht="26.25" customHeight="1">
      <c r="A291" s="9">
        <f t="shared" si="1"/>
        <v>287</v>
      </c>
      <c r="B291" s="14" t="s">
        <v>552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</row>
    <row r="292" spans="1:14" ht="27" customHeight="1">
      <c r="A292" s="9">
        <f t="shared" si="1"/>
        <v>288</v>
      </c>
      <c r="B292" s="14" t="s">
        <v>553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</row>
    <row r="293" spans="1:14" ht="14.4">
      <c r="A293" s="9">
        <f t="shared" si="1"/>
        <v>289</v>
      </c>
      <c r="B293" s="14" t="s">
        <v>554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</row>
    <row r="294" spans="1:14" ht="14.4">
      <c r="A294" s="9">
        <f t="shared" si="1"/>
        <v>290</v>
      </c>
      <c r="B294" s="14" t="s">
        <v>555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spans="1:14" ht="14.4">
      <c r="A295" s="9">
        <f t="shared" si="1"/>
        <v>291</v>
      </c>
      <c r="B295" s="14" t="s">
        <v>556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</row>
    <row r="296" spans="1:14" ht="14.4">
      <c r="A296" s="9">
        <f t="shared" si="1"/>
        <v>292</v>
      </c>
      <c r="B296" s="14" t="s">
        <v>557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</row>
    <row r="297" spans="1:14" ht="14.4">
      <c r="A297" s="9">
        <f t="shared" si="1"/>
        <v>293</v>
      </c>
      <c r="B297" s="14" t="s">
        <v>558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</row>
    <row r="298" spans="1:14" ht="14.4">
      <c r="A298" s="9">
        <f t="shared" si="1"/>
        <v>294</v>
      </c>
      <c r="B298" s="14" t="s">
        <v>559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</row>
    <row r="299" spans="1:14" ht="14.4">
      <c r="A299" s="9">
        <f t="shared" si="1"/>
        <v>295</v>
      </c>
      <c r="B299" s="25" t="s">
        <v>561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</row>
    <row r="300" spans="1:14" ht="14.4">
      <c r="A300" s="9">
        <f t="shared" si="1"/>
        <v>296</v>
      </c>
      <c r="B300" s="25" t="s">
        <v>562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spans="1:14" ht="14.4">
      <c r="A301" s="9">
        <f t="shared" si="1"/>
        <v>297</v>
      </c>
      <c r="B301" s="25" t="s">
        <v>563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</row>
    <row r="302" spans="1:14" ht="14.4">
      <c r="A302" s="9">
        <f t="shared" si="1"/>
        <v>298</v>
      </c>
      <c r="B302" s="25" t="s">
        <v>565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</row>
    <row r="303" spans="1:14" ht="14.4">
      <c r="A303" s="9">
        <f t="shared" si="1"/>
        <v>299</v>
      </c>
      <c r="B303" s="25" t="s">
        <v>566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</row>
    <row r="304" spans="1:14" ht="14.4">
      <c r="A304" s="9">
        <f t="shared" si="1"/>
        <v>300</v>
      </c>
      <c r="B304" s="25" t="s">
        <v>567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</row>
    <row r="305" spans="1:14" ht="14.4">
      <c r="A305" s="9">
        <f t="shared" si="1"/>
        <v>301</v>
      </c>
      <c r="B305" s="25" t="s">
        <v>568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</row>
    <row r="306" spans="1:14" ht="14.4">
      <c r="A306" s="9">
        <f t="shared" si="1"/>
        <v>302</v>
      </c>
      <c r="B306" s="25" t="s">
        <v>569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spans="1:14" ht="14.4">
      <c r="A307" s="9">
        <f t="shared" si="1"/>
        <v>303</v>
      </c>
      <c r="B307" s="25" t="s">
        <v>571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</row>
    <row r="308" spans="1:14" ht="16.5" customHeight="1">
      <c r="A308" s="9">
        <f t="shared" si="1"/>
        <v>304</v>
      </c>
      <c r="B308" s="25" t="s">
        <v>572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</row>
    <row r="309" spans="1:14" ht="14.4">
      <c r="A309" s="9">
        <f t="shared" si="1"/>
        <v>305</v>
      </c>
      <c r="B309" s="25" t="s">
        <v>573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</row>
    <row r="310" spans="1:14" ht="14.4">
      <c r="A310" s="9">
        <f t="shared" si="1"/>
        <v>306</v>
      </c>
      <c r="B310" s="25" t="s">
        <v>574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</row>
    <row r="311" spans="1:14" ht="14.4">
      <c r="A311" s="9">
        <f t="shared" si="1"/>
        <v>307</v>
      </c>
      <c r="B311" s="25" t="s">
        <v>575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</row>
    <row r="312" spans="1:14" ht="14.4">
      <c r="A312" s="9">
        <f t="shared" si="1"/>
        <v>308</v>
      </c>
      <c r="B312" s="25" t="s">
        <v>576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spans="1:14" ht="14.4">
      <c r="A313" s="9">
        <f t="shared" si="1"/>
        <v>309</v>
      </c>
      <c r="B313" s="25" t="s">
        <v>577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</row>
    <row r="314" spans="1:14" ht="14.4">
      <c r="A314" s="9">
        <f t="shared" si="1"/>
        <v>310</v>
      </c>
      <c r="B314" s="25" t="s">
        <v>578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</row>
    <row r="315" spans="1:14" ht="14.4">
      <c r="A315" s="9">
        <f t="shared" si="1"/>
        <v>311</v>
      </c>
      <c r="B315" s="25" t="s">
        <v>579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</row>
    <row r="316" spans="1:14" ht="14.4">
      <c r="A316" s="9">
        <f t="shared" si="1"/>
        <v>312</v>
      </c>
      <c r="B316" s="25" t="s">
        <v>580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</row>
    <row r="317" spans="1:14" ht="14.4">
      <c r="A317" s="9">
        <f t="shared" si="1"/>
        <v>313</v>
      </c>
      <c r="B317" s="25" t="s">
        <v>581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</row>
    <row r="318" spans="1:14" ht="14.4">
      <c r="A318" s="9">
        <f t="shared" si="1"/>
        <v>314</v>
      </c>
      <c r="B318" s="25" t="s">
        <v>582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spans="1:14" ht="14.4">
      <c r="A319" s="9">
        <f t="shared" si="1"/>
        <v>315</v>
      </c>
      <c r="B319" s="25" t="s">
        <v>583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</row>
    <row r="320" spans="1:14" ht="14.4">
      <c r="A320" s="9">
        <f t="shared" si="1"/>
        <v>316</v>
      </c>
      <c r="B320" s="25" t="s">
        <v>584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</row>
    <row r="321" spans="1:14" ht="14.4">
      <c r="A321" s="9">
        <f t="shared" si="1"/>
        <v>317</v>
      </c>
      <c r="B321" s="25" t="s">
        <v>585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</row>
    <row r="322" spans="1:14" ht="14.4">
      <c r="A322" s="9">
        <f t="shared" si="1"/>
        <v>318</v>
      </c>
      <c r="B322" s="25" t="s">
        <v>586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</row>
    <row r="323" spans="1:14" ht="14.4">
      <c r="A323" s="9">
        <f t="shared" si="1"/>
        <v>319</v>
      </c>
      <c r="B323" s="25" t="s">
        <v>587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</row>
    <row r="324" spans="1:14" ht="14.4">
      <c r="A324" s="9">
        <f t="shared" si="1"/>
        <v>320</v>
      </c>
      <c r="B324" s="25" t="s">
        <v>588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spans="1:14" ht="14.4">
      <c r="A325" s="9">
        <f t="shared" si="1"/>
        <v>321</v>
      </c>
      <c r="B325" s="25" t="s">
        <v>589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</row>
    <row r="326" spans="1:14" ht="14.4">
      <c r="A326" s="9">
        <f t="shared" si="1"/>
        <v>322</v>
      </c>
      <c r="B326" s="25" t="s">
        <v>590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</row>
    <row r="327" spans="1:14" ht="14.4">
      <c r="A327" s="9">
        <f t="shared" si="1"/>
        <v>323</v>
      </c>
      <c r="B327" s="25" t="s">
        <v>591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</row>
    <row r="328" spans="1:14" ht="14.4">
      <c r="A328" s="9">
        <f t="shared" si="1"/>
        <v>324</v>
      </c>
      <c r="B328" s="25" t="s">
        <v>593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</row>
    <row r="329" spans="1:14" ht="14.4">
      <c r="A329" s="9">
        <f t="shared" si="1"/>
        <v>325</v>
      </c>
      <c r="B329" s="25" t="s">
        <v>594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</row>
    <row r="330" spans="1:14" ht="14.4">
      <c r="A330" s="9">
        <f t="shared" si="1"/>
        <v>326</v>
      </c>
      <c r="B330" s="25" t="s">
        <v>595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spans="1:14" ht="14.4">
      <c r="A331" s="9">
        <f t="shared" si="1"/>
        <v>327</v>
      </c>
      <c r="B331" s="25" t="s">
        <v>596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</row>
    <row r="332" spans="1:14" ht="14.4">
      <c r="A332" s="9">
        <f t="shared" si="1"/>
        <v>328</v>
      </c>
      <c r="B332" s="25" t="s">
        <v>597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</row>
    <row r="333" spans="1:14" ht="14.4">
      <c r="A333" s="9">
        <f t="shared" si="1"/>
        <v>329</v>
      </c>
      <c r="B333" s="25" t="s">
        <v>598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</row>
    <row r="334" spans="1:14" ht="14.4">
      <c r="A334" s="9">
        <f t="shared" si="1"/>
        <v>330</v>
      </c>
      <c r="B334" s="25" t="s">
        <v>600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</row>
    <row r="335" spans="1:14" ht="14.4">
      <c r="A335" s="9">
        <f t="shared" si="1"/>
        <v>331</v>
      </c>
      <c r="B335" s="25" t="s">
        <v>602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</row>
    <row r="336" spans="1:14" ht="14.4">
      <c r="A336" s="9">
        <f t="shared" si="1"/>
        <v>332</v>
      </c>
      <c r="B336" s="25" t="s">
        <v>603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spans="1:14" ht="14.4">
      <c r="A337" s="9">
        <f t="shared" si="1"/>
        <v>333</v>
      </c>
      <c r="B337" s="25" t="s">
        <v>604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</row>
    <row r="338" spans="1:14" ht="14.4">
      <c r="A338" s="9">
        <f t="shared" si="1"/>
        <v>334</v>
      </c>
      <c r="B338" s="25" t="s">
        <v>605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</row>
    <row r="339" spans="1:14" ht="14.4">
      <c r="A339" s="9">
        <f t="shared" si="1"/>
        <v>335</v>
      </c>
      <c r="B339" s="25" t="s">
        <v>606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</row>
    <row r="340" spans="1:14" ht="14.4">
      <c r="A340" s="9">
        <f t="shared" si="1"/>
        <v>336</v>
      </c>
      <c r="B340" s="25" t="s">
        <v>608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</row>
    <row r="341" spans="1:14" ht="14.4">
      <c r="A341" s="9">
        <f t="shared" si="1"/>
        <v>337</v>
      </c>
      <c r="B341" s="25" t="s">
        <v>609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</row>
    <row r="342" spans="1:14" ht="14.4">
      <c r="A342" s="9">
        <f t="shared" si="1"/>
        <v>338</v>
      </c>
      <c r="B342" s="25" t="s">
        <v>610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spans="1:14" ht="14.4">
      <c r="A343" s="9">
        <f t="shared" si="1"/>
        <v>339</v>
      </c>
      <c r="B343" s="25" t="s">
        <v>611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</row>
    <row r="344" spans="1:14" ht="14.4">
      <c r="A344" s="9">
        <f t="shared" si="1"/>
        <v>340</v>
      </c>
      <c r="B344" s="25" t="s">
        <v>612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</row>
    <row r="345" spans="1:14" ht="14.4">
      <c r="A345" s="9">
        <f t="shared" si="1"/>
        <v>341</v>
      </c>
      <c r="B345" s="25" t="s">
        <v>613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</row>
    <row r="346" spans="1:14" ht="14.4">
      <c r="A346" s="9">
        <f t="shared" si="1"/>
        <v>342</v>
      </c>
      <c r="B346" s="25" t="s">
        <v>614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</row>
    <row r="347" spans="1:14" ht="14.4">
      <c r="A347" s="9">
        <f t="shared" si="1"/>
        <v>343</v>
      </c>
      <c r="B347" s="25" t="s">
        <v>615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</row>
    <row r="348" spans="1:14" ht="14.4">
      <c r="A348" s="9">
        <f t="shared" si="1"/>
        <v>344</v>
      </c>
      <c r="B348" s="25" t="s">
        <v>616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1:14" ht="14.4">
      <c r="A349" s="9">
        <f t="shared" si="1"/>
        <v>345</v>
      </c>
      <c r="B349" s="25" t="s">
        <v>617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</row>
    <row r="350" spans="1:14" ht="14.4">
      <c r="A350" s="9">
        <f t="shared" si="1"/>
        <v>346</v>
      </c>
      <c r="B350" s="25" t="s">
        <v>618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</row>
    <row r="351" spans="1:14" ht="14.4">
      <c r="A351" s="9">
        <f t="shared" si="1"/>
        <v>347</v>
      </c>
      <c r="B351" s="25" t="s">
        <v>619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</row>
    <row r="352" spans="1:14" ht="14.4">
      <c r="A352" s="9">
        <f t="shared" si="1"/>
        <v>348</v>
      </c>
      <c r="B352" s="25" t="s">
        <v>620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</row>
    <row r="353" spans="1:14" ht="14.4">
      <c r="A353" s="9">
        <f t="shared" si="1"/>
        <v>349</v>
      </c>
      <c r="B353" s="25" t="s">
        <v>621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</row>
    <row r="354" spans="1:14" ht="14.4">
      <c r="A354" s="9">
        <f t="shared" si="1"/>
        <v>350</v>
      </c>
      <c r="B354" s="25" t="s">
        <v>622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spans="1:14" ht="14.4">
      <c r="A355" s="9">
        <f t="shared" si="1"/>
        <v>351</v>
      </c>
      <c r="B355" s="25" t="s">
        <v>623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</row>
    <row r="356" spans="1:14" ht="14.4">
      <c r="A356" s="9">
        <f t="shared" si="1"/>
        <v>352</v>
      </c>
      <c r="B356" s="25" t="s">
        <v>624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</row>
    <row r="357" spans="1:14" ht="14.4">
      <c r="A357" s="9">
        <f t="shared" si="1"/>
        <v>353</v>
      </c>
      <c r="B357" s="25" t="s">
        <v>625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</row>
    <row r="358" spans="1:14" ht="14.4">
      <c r="A358" s="9">
        <f t="shared" si="1"/>
        <v>354</v>
      </c>
      <c r="B358" s="25" t="s">
        <v>626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</row>
    <row r="359" spans="1:14" ht="14.4">
      <c r="A359" s="9">
        <f t="shared" si="1"/>
        <v>355</v>
      </c>
      <c r="B359" s="25" t="s">
        <v>627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</row>
    <row r="360" spans="1:14" ht="14.4">
      <c r="A360" s="9">
        <f t="shared" si="1"/>
        <v>356</v>
      </c>
      <c r="B360" s="25" t="s">
        <v>628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spans="1:14" ht="14.4">
      <c r="A361" s="9">
        <f t="shared" si="1"/>
        <v>357</v>
      </c>
      <c r="B361" s="25" t="s">
        <v>629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</row>
    <row r="362" spans="1:14" ht="14.4">
      <c r="A362" s="9">
        <f t="shared" si="1"/>
        <v>358</v>
      </c>
      <c r="B362" s="25" t="s">
        <v>630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</row>
    <row r="363" spans="1:14" ht="14.4">
      <c r="A363" s="9">
        <f t="shared" si="1"/>
        <v>359</v>
      </c>
      <c r="B363" s="25" t="s">
        <v>632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</row>
    <row r="364" spans="1:14" ht="14.4">
      <c r="A364" s="9">
        <f t="shared" si="1"/>
        <v>360</v>
      </c>
      <c r="B364" s="30" t="s">
        <v>633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</row>
    <row r="365" spans="1:14" ht="14.4">
      <c r="A365" s="9">
        <f t="shared" si="1"/>
        <v>361</v>
      </c>
      <c r="B365" s="30" t="s">
        <v>634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</row>
    <row r="366" spans="1:14" ht="14.4">
      <c r="A366" s="9">
        <f t="shared" si="1"/>
        <v>362</v>
      </c>
      <c r="B366" s="30" t="s">
        <v>635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spans="1:14" ht="14.4">
      <c r="A367" s="9">
        <f t="shared" si="1"/>
        <v>363</v>
      </c>
      <c r="B367" s="25" t="s">
        <v>636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</row>
    <row r="368" spans="1:14" ht="14.4">
      <c r="A368" s="9">
        <f t="shared" si="1"/>
        <v>364</v>
      </c>
      <c r="B368" s="25" t="s">
        <v>638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</row>
    <row r="369" spans="1:14" ht="14.4">
      <c r="A369" s="9">
        <f t="shared" si="1"/>
        <v>365</v>
      </c>
      <c r="B369" s="25" t="s">
        <v>639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</row>
    <row r="370" spans="1:14" ht="14.4">
      <c r="A370" s="9">
        <f t="shared" si="1"/>
        <v>366</v>
      </c>
      <c r="B370" s="25" t="s">
        <v>640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</row>
    <row r="371" spans="1:14" ht="14.4">
      <c r="A371" s="9">
        <f t="shared" si="1"/>
        <v>367</v>
      </c>
      <c r="B371" s="25" t="s">
        <v>641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</row>
    <row r="372" spans="1:14" ht="14.4">
      <c r="A372" s="9">
        <f t="shared" si="1"/>
        <v>368</v>
      </c>
      <c r="B372" s="25" t="s">
        <v>642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spans="1:14" ht="14.4">
      <c r="A373" s="9">
        <f t="shared" si="1"/>
        <v>369</v>
      </c>
      <c r="B373" s="25" t="s">
        <v>644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</row>
    <row r="374" spans="1:14" ht="14.4">
      <c r="A374" s="9">
        <f t="shared" si="1"/>
        <v>370</v>
      </c>
      <c r="B374" s="25" t="s">
        <v>645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</row>
    <row r="375" spans="1:14" ht="14.4">
      <c r="A375" s="9">
        <f t="shared" si="1"/>
        <v>371</v>
      </c>
      <c r="B375" s="25" t="s">
        <v>647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</row>
    <row r="376" spans="1:14" ht="14.4">
      <c r="A376" s="9">
        <f t="shared" si="1"/>
        <v>372</v>
      </c>
      <c r="B376" s="25" t="s">
        <v>648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</row>
    <row r="377" spans="1:14" ht="14.4">
      <c r="A377" s="9">
        <f t="shared" si="1"/>
        <v>373</v>
      </c>
      <c r="B377" s="25" t="s">
        <v>650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</row>
    <row r="378" spans="1:14" ht="14.4">
      <c r="A378" s="9">
        <f t="shared" si="1"/>
        <v>374</v>
      </c>
      <c r="B378" s="25" t="s">
        <v>651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spans="1:14" ht="14.4">
      <c r="A379" s="9">
        <f t="shared" si="1"/>
        <v>375</v>
      </c>
      <c r="B379" s="25" t="s">
        <v>652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</row>
    <row r="380" spans="1:14" ht="14.4">
      <c r="A380" s="9">
        <f t="shared" si="1"/>
        <v>376</v>
      </c>
      <c r="B380" s="25" t="s">
        <v>653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</row>
    <row r="381" spans="1:14" ht="14.4">
      <c r="A381" s="9">
        <f t="shared" si="1"/>
        <v>377</v>
      </c>
      <c r="B381" s="25" t="s">
        <v>654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</row>
    <row r="382" spans="1:14" ht="14.4">
      <c r="A382" s="9">
        <f t="shared" si="1"/>
        <v>378</v>
      </c>
      <c r="B382" s="25" t="s">
        <v>655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</row>
    <row r="383" spans="1:14" ht="14.4">
      <c r="A383" s="9">
        <f t="shared" si="1"/>
        <v>379</v>
      </c>
      <c r="B383" s="25" t="s">
        <v>656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</row>
    <row r="384" spans="1:14" ht="14.4">
      <c r="A384" s="9">
        <f t="shared" si="1"/>
        <v>380</v>
      </c>
      <c r="B384" s="25" t="s">
        <v>657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spans="1:14" ht="14.4">
      <c r="A385" s="9">
        <f t="shared" si="1"/>
        <v>381</v>
      </c>
      <c r="B385" s="25" t="s">
        <v>658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</row>
    <row r="386" spans="1:14" ht="14.4">
      <c r="A386" s="9">
        <f t="shared" si="1"/>
        <v>382</v>
      </c>
      <c r="B386" s="25" t="s">
        <v>659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</row>
    <row r="387" spans="1:14" ht="14.4">
      <c r="A387" s="9">
        <f t="shared" si="1"/>
        <v>383</v>
      </c>
      <c r="B387" s="25" t="s">
        <v>660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</row>
    <row r="388" spans="1:14" ht="14.4">
      <c r="A388" s="9">
        <f t="shared" si="1"/>
        <v>384</v>
      </c>
      <c r="B388" s="25" t="s">
        <v>661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</row>
    <row r="389" spans="1:14" ht="14.4">
      <c r="A389" s="9">
        <f t="shared" si="1"/>
        <v>385</v>
      </c>
      <c r="B389" s="25" t="s">
        <v>662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</row>
    <row r="390" spans="1:14" ht="14.4">
      <c r="A390" s="9">
        <f t="shared" si="1"/>
        <v>386</v>
      </c>
      <c r="B390" s="25" t="s">
        <v>663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spans="1:14" ht="14.4">
      <c r="A391" s="9">
        <f t="shared" si="1"/>
        <v>387</v>
      </c>
      <c r="B391" s="25" t="s">
        <v>664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</row>
    <row r="392" spans="1:14" ht="14.4">
      <c r="A392" s="9">
        <f t="shared" si="1"/>
        <v>388</v>
      </c>
      <c r="B392" s="25" t="s">
        <v>665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</row>
    <row r="393" spans="1:14" ht="14.4">
      <c r="A393" s="9">
        <f t="shared" si="1"/>
        <v>389</v>
      </c>
      <c r="B393" s="25" t="s">
        <v>666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</row>
    <row r="394" spans="1:14" ht="14.4">
      <c r="A394" s="9">
        <f t="shared" si="1"/>
        <v>390</v>
      </c>
      <c r="B394" s="25" t="s">
        <v>667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</row>
    <row r="395" spans="1:14" ht="14.4">
      <c r="A395" s="9">
        <f t="shared" si="1"/>
        <v>391</v>
      </c>
      <c r="B395" s="25" t="s">
        <v>668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</row>
    <row r="396" spans="1:14" ht="14.4">
      <c r="A396" s="9">
        <f t="shared" si="1"/>
        <v>392</v>
      </c>
      <c r="B396" s="25" t="s">
        <v>669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spans="1:14" ht="14.4">
      <c r="A397" s="9">
        <f t="shared" si="1"/>
        <v>393</v>
      </c>
      <c r="B397" s="25" t="s">
        <v>670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</row>
    <row r="398" spans="1:14" ht="14.4">
      <c r="A398" s="9">
        <f t="shared" si="1"/>
        <v>394</v>
      </c>
      <c r="B398" s="25" t="s">
        <v>671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</row>
    <row r="399" spans="1:14" ht="14.4">
      <c r="A399" s="9">
        <f t="shared" si="1"/>
        <v>395</v>
      </c>
      <c r="B399" s="25" t="s">
        <v>672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</row>
    <row r="400" spans="1:14" ht="14.4">
      <c r="A400" s="9">
        <f t="shared" si="1"/>
        <v>396</v>
      </c>
      <c r="B400" s="25" t="s">
        <v>673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</row>
    <row r="401" spans="1:14" ht="14.4">
      <c r="A401" s="9">
        <f t="shared" si="1"/>
        <v>397</v>
      </c>
      <c r="B401" s="25" t="s">
        <v>674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</row>
    <row r="402" spans="1:14" ht="14.4">
      <c r="A402" s="9">
        <f t="shared" si="1"/>
        <v>398</v>
      </c>
      <c r="B402" s="25" t="s">
        <v>675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spans="1:14" ht="14.4">
      <c r="A403" s="9">
        <f t="shared" si="1"/>
        <v>399</v>
      </c>
      <c r="B403" s="25" t="s">
        <v>676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</row>
    <row r="404" spans="1:14" ht="14.4">
      <c r="A404" s="9">
        <f t="shared" si="1"/>
        <v>400</v>
      </c>
      <c r="B404" s="25" t="s">
        <v>677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</row>
    <row r="405" spans="1:14" ht="14.4">
      <c r="A405" s="9">
        <f t="shared" si="1"/>
        <v>401</v>
      </c>
      <c r="B405" s="25" t="s">
        <v>678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</row>
    <row r="406" spans="1:14" ht="14.4">
      <c r="A406" s="9">
        <f t="shared" si="1"/>
        <v>402</v>
      </c>
      <c r="B406" s="25" t="s">
        <v>679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</row>
    <row r="407" spans="1:14" ht="14.4">
      <c r="A407" s="9">
        <f t="shared" si="1"/>
        <v>403</v>
      </c>
      <c r="B407" s="25" t="s">
        <v>680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</row>
    <row r="408" spans="1:14" ht="14.4">
      <c r="A408" s="9">
        <f t="shared" si="1"/>
        <v>404</v>
      </c>
      <c r="B408" s="25" t="s">
        <v>681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spans="1:14" ht="14.4">
      <c r="A409" s="9">
        <f t="shared" si="1"/>
        <v>405</v>
      </c>
      <c r="B409" s="25" t="s">
        <v>682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</row>
    <row r="410" spans="1:14" ht="14.4">
      <c r="A410" s="9">
        <f t="shared" si="1"/>
        <v>406</v>
      </c>
      <c r="B410" s="25" t="s">
        <v>683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</row>
    <row r="411" spans="1:14" ht="14.4">
      <c r="A411" s="9">
        <f t="shared" si="1"/>
        <v>407</v>
      </c>
      <c r="B411" s="25" t="s">
        <v>684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</row>
    <row r="412" spans="1:14" ht="14.4">
      <c r="A412" s="9">
        <f t="shared" si="1"/>
        <v>408</v>
      </c>
      <c r="B412" s="25" t="s">
        <v>685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</row>
    <row r="413" spans="1:14" ht="14.4">
      <c r="A413" s="9">
        <f t="shared" si="1"/>
        <v>409</v>
      </c>
      <c r="B413" s="25" t="s">
        <v>686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</row>
    <row r="414" spans="1:14" ht="14.4">
      <c r="A414" s="9">
        <f t="shared" si="1"/>
        <v>410</v>
      </c>
      <c r="B414" s="25" t="s">
        <v>687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spans="1:14" ht="14.4">
      <c r="A415" s="9">
        <f t="shared" si="1"/>
        <v>411</v>
      </c>
      <c r="B415" s="25" t="s">
        <v>688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</row>
    <row r="416" spans="1:14" ht="14.4">
      <c r="A416" s="9">
        <f t="shared" si="1"/>
        <v>412</v>
      </c>
      <c r="B416" s="25" t="s">
        <v>689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</row>
    <row r="417" spans="1:14" ht="14.4">
      <c r="A417" s="9">
        <f t="shared" si="1"/>
        <v>413</v>
      </c>
      <c r="B417" s="25" t="s">
        <v>690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</row>
    <row r="418" spans="1:14" ht="14.4">
      <c r="A418" s="9">
        <f t="shared" si="1"/>
        <v>414</v>
      </c>
      <c r="B418" s="25" t="s">
        <v>691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</row>
    <row r="419" spans="1:14" ht="14.4">
      <c r="A419" s="9">
        <f t="shared" si="1"/>
        <v>415</v>
      </c>
      <c r="B419" s="25" t="s">
        <v>693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</row>
    <row r="420" spans="1:14" ht="14.4">
      <c r="A420" s="9">
        <f t="shared" si="1"/>
        <v>416</v>
      </c>
      <c r="B420" s="25" t="s">
        <v>694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spans="1:14" ht="14.4">
      <c r="A421" s="9">
        <f t="shared" si="1"/>
        <v>417</v>
      </c>
      <c r="B421" s="25" t="s">
        <v>695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</row>
    <row r="422" spans="1:14" ht="14.4">
      <c r="A422" s="9">
        <f t="shared" si="1"/>
        <v>418</v>
      </c>
      <c r="B422" s="25" t="s">
        <v>698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</row>
    <row r="423" spans="1:14" ht="14.4">
      <c r="A423" s="9">
        <f t="shared" si="1"/>
        <v>419</v>
      </c>
      <c r="B423" s="25" t="s">
        <v>699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</row>
    <row r="424" spans="1:14" ht="14.4">
      <c r="A424" s="9">
        <f t="shared" si="1"/>
        <v>420</v>
      </c>
      <c r="B424" s="25" t="s">
        <v>700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</row>
    <row r="425" spans="1:14" ht="14.4">
      <c r="A425" s="9">
        <f t="shared" si="1"/>
        <v>421</v>
      </c>
      <c r="B425" s="25" t="s">
        <v>701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</row>
    <row r="426" spans="1:14" ht="14.4">
      <c r="A426" s="9">
        <f t="shared" si="1"/>
        <v>422</v>
      </c>
      <c r="B426" s="25" t="s">
        <v>702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spans="1:14" ht="14.4">
      <c r="A427" s="9">
        <f t="shared" si="1"/>
        <v>423</v>
      </c>
      <c r="B427" s="25" t="s">
        <v>703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</row>
    <row r="428" spans="1:14" ht="14.4">
      <c r="A428" s="9">
        <f t="shared" si="1"/>
        <v>424</v>
      </c>
      <c r="B428" s="25" t="s">
        <v>704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</row>
    <row r="429" spans="1:14" ht="14.4">
      <c r="A429" s="9">
        <f t="shared" si="1"/>
        <v>425</v>
      </c>
      <c r="B429" s="25" t="s">
        <v>706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</row>
    <row r="430" spans="1:14" ht="14.4">
      <c r="A430" s="9">
        <f t="shared" si="1"/>
        <v>426</v>
      </c>
      <c r="B430" s="25" t="s">
        <v>707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</row>
    <row r="431" spans="1:14" ht="14.4">
      <c r="A431" s="9">
        <f t="shared" si="1"/>
        <v>427</v>
      </c>
      <c r="B431" s="25" t="s">
        <v>708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</row>
    <row r="432" spans="1:14" ht="14.4">
      <c r="A432" s="9">
        <f t="shared" si="1"/>
        <v>428</v>
      </c>
      <c r="B432" s="25" t="s">
        <v>709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spans="1:14" ht="14.4">
      <c r="A433" s="9">
        <f t="shared" si="1"/>
        <v>429</v>
      </c>
      <c r="B433" s="25" t="s">
        <v>710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</row>
    <row r="434" spans="1:14" ht="14.4">
      <c r="A434" s="9">
        <f t="shared" si="1"/>
        <v>430</v>
      </c>
      <c r="B434" s="25" t="s">
        <v>711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</row>
    <row r="435" spans="1:14" ht="14.4">
      <c r="A435" s="9">
        <f t="shared" si="1"/>
        <v>431</v>
      </c>
      <c r="B435" s="25" t="s">
        <v>712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</row>
    <row r="436" spans="1:14" ht="14.4">
      <c r="A436" s="9">
        <f t="shared" si="1"/>
        <v>432</v>
      </c>
      <c r="B436" s="25" t="s">
        <v>713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</row>
    <row r="437" spans="1:14" ht="14.4">
      <c r="A437" s="9">
        <f t="shared" si="1"/>
        <v>433</v>
      </c>
      <c r="B437" s="25" t="s">
        <v>714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</row>
    <row r="438" spans="1:14" ht="14.4">
      <c r="A438" s="9">
        <f t="shared" si="1"/>
        <v>434</v>
      </c>
      <c r="B438" s="25" t="s">
        <v>715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spans="1:14" ht="14.4">
      <c r="A439" s="9">
        <f t="shared" si="1"/>
        <v>435</v>
      </c>
      <c r="B439" s="25" t="s">
        <v>716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</row>
    <row r="440" spans="1:14" ht="14.4">
      <c r="A440" s="9">
        <f t="shared" si="1"/>
        <v>436</v>
      </c>
      <c r="B440" s="25" t="s">
        <v>717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</row>
    <row r="441" spans="1:14" ht="14.4">
      <c r="A441" s="9">
        <f t="shared" si="1"/>
        <v>437</v>
      </c>
      <c r="B441" s="25" t="s">
        <v>718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</row>
    <row r="442" spans="1:14" ht="14.4">
      <c r="A442" s="9">
        <f t="shared" si="1"/>
        <v>438</v>
      </c>
      <c r="B442" s="25" t="s">
        <v>719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</row>
    <row r="443" spans="1:14" ht="14.4">
      <c r="A443" s="9">
        <f t="shared" si="1"/>
        <v>439</v>
      </c>
      <c r="B443" s="25" t="s">
        <v>720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</row>
    <row r="444" spans="1:14" ht="14.4">
      <c r="A444" s="9">
        <f t="shared" si="1"/>
        <v>440</v>
      </c>
      <c r="B444" s="25" t="s">
        <v>721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spans="1:14" ht="14.4">
      <c r="A445" s="9">
        <f t="shared" si="1"/>
        <v>441</v>
      </c>
      <c r="B445" s="25" t="s">
        <v>722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</row>
    <row r="446" spans="1:14" ht="14.4">
      <c r="A446" s="9">
        <f t="shared" si="1"/>
        <v>442</v>
      </c>
      <c r="B446" s="25" t="s">
        <v>723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</row>
    <row r="447" spans="1:14" ht="14.4">
      <c r="A447" s="9">
        <f t="shared" si="1"/>
        <v>443</v>
      </c>
      <c r="B447" s="25" t="s">
        <v>724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</row>
    <row r="448" spans="1:14" ht="14.4">
      <c r="A448" s="9">
        <f t="shared" si="1"/>
        <v>444</v>
      </c>
      <c r="B448" s="25" t="s">
        <v>725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</row>
    <row r="449" spans="1:14" ht="14.4">
      <c r="A449" s="9">
        <f t="shared" si="1"/>
        <v>445</v>
      </c>
      <c r="B449" s="25" t="s">
        <v>726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</row>
    <row r="450" spans="1:14" ht="14.4">
      <c r="A450" s="9">
        <f t="shared" si="1"/>
        <v>446</v>
      </c>
      <c r="B450" s="25" t="s">
        <v>727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spans="1:14" ht="14.4">
      <c r="A451" s="9">
        <f t="shared" si="1"/>
        <v>447</v>
      </c>
      <c r="B451" s="25" t="s">
        <v>728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</row>
    <row r="452" spans="1:14" ht="14.4">
      <c r="A452" s="9">
        <f t="shared" si="1"/>
        <v>448</v>
      </c>
      <c r="B452" s="25" t="s">
        <v>729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</row>
    <row r="453" spans="1:14" ht="14.4">
      <c r="A453" s="9">
        <f t="shared" si="1"/>
        <v>449</v>
      </c>
      <c r="B453" s="25" t="s">
        <v>730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spans="1:14" ht="14.4">
      <c r="A454" s="9">
        <f t="shared" si="1"/>
        <v>450</v>
      </c>
      <c r="B454" s="25" t="s">
        <v>731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</row>
    <row r="455" spans="1:14" ht="14.4">
      <c r="A455" s="9">
        <f t="shared" si="1"/>
        <v>451</v>
      </c>
      <c r="B455" s="25" t="s">
        <v>733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</row>
    <row r="456" spans="1:14" ht="14.4">
      <c r="A456" s="9">
        <f t="shared" si="1"/>
        <v>452</v>
      </c>
      <c r="B456" s="25" t="s">
        <v>734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spans="1:14" ht="14.4">
      <c r="A457" s="9">
        <f t="shared" si="1"/>
        <v>453</v>
      </c>
      <c r="B457" s="25" t="s">
        <v>735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</row>
    <row r="458" spans="1:14" ht="14.4">
      <c r="A458" s="9">
        <f t="shared" si="1"/>
        <v>454</v>
      </c>
      <c r="B458" s="25" t="s">
        <v>736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</row>
    <row r="459" spans="1:14" ht="14.4">
      <c r="A459" s="9">
        <f t="shared" si="1"/>
        <v>455</v>
      </c>
      <c r="B459" s="25" t="s">
        <v>737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</row>
    <row r="460" spans="1:14" ht="14.4">
      <c r="A460" s="9">
        <f t="shared" si="1"/>
        <v>456</v>
      </c>
      <c r="B460" s="25" t="s">
        <v>738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</row>
    <row r="461" spans="1:14" ht="14.4">
      <c r="A461" s="9">
        <f t="shared" si="1"/>
        <v>457</v>
      </c>
      <c r="B461" s="25" t="s">
        <v>739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</row>
    <row r="462" spans="1:14" ht="14.4">
      <c r="A462" s="9">
        <f t="shared" si="1"/>
        <v>458</v>
      </c>
      <c r="B462" s="25" t="s">
        <v>741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spans="1:14" ht="14.4">
      <c r="A463" s="9">
        <f t="shared" si="1"/>
        <v>459</v>
      </c>
      <c r="B463" s="25" t="s">
        <v>742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</row>
    <row r="464" spans="1:14" ht="14.4">
      <c r="A464" s="9">
        <f t="shared" si="1"/>
        <v>460</v>
      </c>
      <c r="B464" s="25" t="s">
        <v>743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</row>
    <row r="465" spans="1:14" ht="14.4">
      <c r="A465" s="9">
        <f t="shared" si="1"/>
        <v>461</v>
      </c>
      <c r="B465" s="25" t="s">
        <v>745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</row>
    <row r="466" spans="1:14" ht="14.4">
      <c r="A466" s="9">
        <f t="shared" si="1"/>
        <v>462</v>
      </c>
      <c r="B466" s="25" t="s">
        <v>746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</row>
    <row r="467" spans="1:14" ht="14.4">
      <c r="A467" s="35">
        <f t="shared" si="1"/>
        <v>463</v>
      </c>
      <c r="B467" s="36" t="s">
        <v>747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</row>
    <row r="468" spans="1:14" ht="14.4">
      <c r="A468" s="9">
        <f t="shared" si="1"/>
        <v>464</v>
      </c>
      <c r="B468" s="25" t="s">
        <v>749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spans="1:14" ht="14.4">
      <c r="A469" s="9">
        <f t="shared" si="1"/>
        <v>465</v>
      </c>
      <c r="B469" s="25" t="s">
        <v>750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</row>
    <row r="470" spans="1:14" ht="14.4">
      <c r="A470" s="9">
        <f t="shared" si="1"/>
        <v>466</v>
      </c>
      <c r="B470" s="25" t="s">
        <v>751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</row>
    <row r="471" spans="1:14" ht="14.4">
      <c r="A471" s="9">
        <f t="shared" si="1"/>
        <v>467</v>
      </c>
      <c r="B471" s="25" t="s">
        <v>752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</row>
    <row r="472" spans="1:14" ht="14.4">
      <c r="A472" s="9">
        <f t="shared" si="1"/>
        <v>468</v>
      </c>
      <c r="B472" s="25" t="s">
        <v>753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</row>
    <row r="473" spans="1:14" ht="14.4">
      <c r="A473" s="9">
        <f t="shared" si="1"/>
        <v>469</v>
      </c>
      <c r="B473" s="25" t="s">
        <v>754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</row>
    <row r="474" spans="1:14" ht="14.4">
      <c r="A474" s="9">
        <f t="shared" si="1"/>
        <v>470</v>
      </c>
      <c r="B474" s="25" t="s">
        <v>755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spans="1:14" ht="14.4">
      <c r="A475" s="9">
        <f t="shared" si="1"/>
        <v>471</v>
      </c>
      <c r="B475" s="25" t="s">
        <v>756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</row>
    <row r="476" spans="1:14" ht="14.4">
      <c r="A476" s="9">
        <f t="shared" si="1"/>
        <v>472</v>
      </c>
      <c r="B476" s="25" t="s">
        <v>757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</row>
    <row r="477" spans="1:14" ht="14.4">
      <c r="A477" s="9">
        <f t="shared" si="1"/>
        <v>473</v>
      </c>
      <c r="B477" s="25" t="s">
        <v>758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</row>
    <row r="478" spans="1:14" ht="14.4">
      <c r="A478" s="9">
        <f t="shared" si="1"/>
        <v>474</v>
      </c>
      <c r="B478" s="25" t="s">
        <v>759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</row>
    <row r="479" spans="1:14" ht="14.4">
      <c r="A479" s="9">
        <f t="shared" si="1"/>
        <v>475</v>
      </c>
      <c r="B479" s="25" t="s">
        <v>760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</row>
    <row r="480" spans="1:14" ht="18.75" customHeight="1">
      <c r="A480" s="9">
        <f t="shared" si="1"/>
        <v>476</v>
      </c>
      <c r="B480" s="25" t="s">
        <v>761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spans="1:14" ht="14.4">
      <c r="A481" s="9">
        <f t="shared" si="1"/>
        <v>477</v>
      </c>
      <c r="B481" s="25" t="s">
        <v>763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</row>
    <row r="482" spans="1:14" ht="14.4">
      <c r="A482" s="9">
        <f t="shared" si="1"/>
        <v>478</v>
      </c>
      <c r="B482" s="25" t="s">
        <v>764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</row>
    <row r="483" spans="1:14" ht="14.4">
      <c r="A483" s="9">
        <f t="shared" si="1"/>
        <v>479</v>
      </c>
      <c r="B483" s="25" t="s">
        <v>766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</row>
    <row r="484" spans="1:14" ht="14.4">
      <c r="A484" s="9">
        <f t="shared" si="1"/>
        <v>480</v>
      </c>
      <c r="B484" s="25" t="s">
        <v>768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</row>
    <row r="485" spans="1:14" ht="14.4">
      <c r="A485" s="9">
        <f t="shared" si="1"/>
        <v>481</v>
      </c>
      <c r="B485" s="25" t="s">
        <v>769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</row>
    <row r="486" spans="1:14" ht="14.4">
      <c r="A486" s="9">
        <f t="shared" si="1"/>
        <v>482</v>
      </c>
      <c r="B486" s="25" t="s">
        <v>770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spans="1:14" ht="14.4">
      <c r="A487" s="9">
        <f t="shared" si="1"/>
        <v>483</v>
      </c>
      <c r="B487" s="25" t="s">
        <v>771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</row>
    <row r="488" spans="1:14" ht="14.4">
      <c r="A488" s="9">
        <f t="shared" si="1"/>
        <v>484</v>
      </c>
      <c r="B488" s="25" t="s">
        <v>772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</row>
    <row r="489" spans="1:14" ht="14.4">
      <c r="A489" s="9">
        <f t="shared" si="1"/>
        <v>485</v>
      </c>
      <c r="B489" s="25" t="s">
        <v>773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</row>
    <row r="490" spans="1:14" ht="14.4">
      <c r="A490" s="9">
        <f t="shared" si="1"/>
        <v>486</v>
      </c>
      <c r="B490" s="25" t="s">
        <v>774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</row>
    <row r="491" spans="1:14" ht="14.4">
      <c r="A491" s="9">
        <f t="shared" si="1"/>
        <v>487</v>
      </c>
      <c r="B491" s="25" t="s">
        <v>775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</row>
    <row r="492" spans="1:14" ht="14.4">
      <c r="A492" s="9">
        <f t="shared" si="1"/>
        <v>488</v>
      </c>
      <c r="B492" s="25" t="s">
        <v>776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spans="1:14" ht="14.4">
      <c r="A493" s="9">
        <f t="shared" si="1"/>
        <v>489</v>
      </c>
      <c r="B493" s="25" t="s">
        <v>777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</row>
    <row r="494" spans="1:14" ht="14.4">
      <c r="A494" s="9">
        <f t="shared" si="1"/>
        <v>490</v>
      </c>
      <c r="B494" s="25" t="s">
        <v>106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</row>
    <row r="495" spans="1:14" ht="14.4">
      <c r="A495" s="9">
        <f t="shared" si="1"/>
        <v>491</v>
      </c>
      <c r="B495" s="25" t="s">
        <v>778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</row>
    <row r="496" spans="1:14" ht="14.4">
      <c r="A496" s="9">
        <f t="shared" si="1"/>
        <v>492</v>
      </c>
      <c r="B496" s="25" t="s">
        <v>779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</row>
    <row r="497" spans="1:14" ht="14.4">
      <c r="A497" s="9">
        <f t="shared" si="1"/>
        <v>493</v>
      </c>
      <c r="B497" s="25" t="s">
        <v>780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</row>
    <row r="498" spans="1:14" ht="14.4">
      <c r="A498" s="9">
        <f t="shared" si="1"/>
        <v>494</v>
      </c>
      <c r="B498" s="25" t="s">
        <v>781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1:14" ht="14.4">
      <c r="A499" s="9">
        <f t="shared" si="1"/>
        <v>495</v>
      </c>
      <c r="B499" s="25" t="s">
        <v>782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</row>
    <row r="500" spans="1:14" ht="14.4">
      <c r="A500" s="9">
        <f t="shared" si="1"/>
        <v>496</v>
      </c>
      <c r="B500" s="25" t="s">
        <v>783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</row>
    <row r="501" spans="1:14" ht="14.4">
      <c r="A501" s="9">
        <f t="shared" si="1"/>
        <v>497</v>
      </c>
      <c r="B501" s="25" t="s">
        <v>784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</row>
    <row r="502" spans="1:14" ht="14.4">
      <c r="A502" s="9">
        <f t="shared" si="1"/>
        <v>498</v>
      </c>
      <c r="B502" s="25" t="s">
        <v>785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</row>
    <row r="503" spans="1:14" ht="14.4">
      <c r="A503" s="9">
        <f t="shared" si="1"/>
        <v>499</v>
      </c>
      <c r="B503" s="25" t="s">
        <v>786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</row>
    <row r="504" spans="1:14" ht="14.4">
      <c r="A504" s="9">
        <f t="shared" si="1"/>
        <v>500</v>
      </c>
      <c r="B504" s="25" t="s">
        <v>787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spans="1:14" ht="14.4">
      <c r="A505" s="9">
        <f t="shared" si="1"/>
        <v>501</v>
      </c>
      <c r="B505" s="25" t="s">
        <v>788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</row>
    <row r="506" spans="1:14" ht="19.5" customHeight="1">
      <c r="A506" s="9">
        <f t="shared" si="1"/>
        <v>502</v>
      </c>
      <c r="B506" s="25" t="s">
        <v>789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</row>
    <row r="507" spans="1:14" ht="19.5" customHeight="1">
      <c r="A507" s="9">
        <f t="shared" si="1"/>
        <v>503</v>
      </c>
      <c r="B507" s="25" t="s">
        <v>791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</row>
    <row r="508" spans="1:14" ht="14.4">
      <c r="A508" s="9">
        <f t="shared" si="1"/>
        <v>504</v>
      </c>
      <c r="B508" s="25" t="s">
        <v>792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</row>
    <row r="509" spans="1:14" ht="14.4">
      <c r="A509" s="9">
        <f t="shared" si="1"/>
        <v>505</v>
      </c>
      <c r="B509" s="25" t="s">
        <v>795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</row>
    <row r="510" spans="1:14" ht="14.4">
      <c r="A510" s="9">
        <f t="shared" si="1"/>
        <v>506</v>
      </c>
      <c r="B510" s="25" t="s">
        <v>796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spans="1:14" ht="14.4">
      <c r="A511" s="9">
        <f t="shared" si="1"/>
        <v>507</v>
      </c>
      <c r="B511" s="25" t="s">
        <v>797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</row>
    <row r="512" spans="1:14" ht="14.4">
      <c r="A512" s="9">
        <f t="shared" si="1"/>
        <v>508</v>
      </c>
      <c r="B512" s="25" t="s">
        <v>798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</row>
    <row r="513" spans="1:14" ht="14.4">
      <c r="A513" s="9">
        <f t="shared" si="1"/>
        <v>509</v>
      </c>
      <c r="B513" s="25" t="s">
        <v>799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</row>
    <row r="514" spans="1:14" ht="14.4">
      <c r="A514" s="9">
        <v>915</v>
      </c>
      <c r="B514" s="21" t="s">
        <v>800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</row>
    <row r="515" spans="1:14" ht="14.4">
      <c r="A515" s="9">
        <f t="shared" ref="A515:A592" si="2">ROW()-ROW($A$4)</f>
        <v>511</v>
      </c>
      <c r="B515" s="25" t="s">
        <v>801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</row>
    <row r="516" spans="1:14" ht="14.4">
      <c r="A516" s="9">
        <f t="shared" si="2"/>
        <v>512</v>
      </c>
      <c r="B516" s="25" t="s">
        <v>802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spans="1:14" ht="14.4">
      <c r="A517" s="9">
        <f t="shared" si="2"/>
        <v>513</v>
      </c>
      <c r="B517" s="25" t="s">
        <v>803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</row>
    <row r="518" spans="1:14" ht="14.4">
      <c r="A518" s="9">
        <f t="shared" si="2"/>
        <v>514</v>
      </c>
      <c r="B518" s="25" t="s">
        <v>804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</row>
    <row r="519" spans="1:14" ht="14.4">
      <c r="A519" s="9">
        <f t="shared" si="2"/>
        <v>515</v>
      </c>
      <c r="B519" s="25" t="s">
        <v>805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</row>
    <row r="520" spans="1:14" ht="14.4">
      <c r="A520" s="9">
        <f t="shared" si="2"/>
        <v>516</v>
      </c>
      <c r="B520" s="14" t="s">
        <v>806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</row>
    <row r="521" spans="1:14" ht="14.4">
      <c r="A521" s="9">
        <f t="shared" si="2"/>
        <v>517</v>
      </c>
      <c r="B521" s="25" t="s">
        <v>807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</row>
    <row r="522" spans="1:14" ht="14.4">
      <c r="A522" s="9">
        <f t="shared" si="2"/>
        <v>518</v>
      </c>
      <c r="B522" s="25" t="s">
        <v>808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spans="1:14" ht="14.4">
      <c r="A523" s="35">
        <f t="shared" si="2"/>
        <v>519</v>
      </c>
      <c r="B523" s="36" t="s">
        <v>809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</row>
    <row r="524" spans="1:14" ht="14.4">
      <c r="A524" s="9">
        <f t="shared" si="2"/>
        <v>520</v>
      </c>
      <c r="B524" s="25" t="s">
        <v>810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</row>
    <row r="525" spans="1:14" ht="14.4">
      <c r="A525" s="9">
        <f t="shared" si="2"/>
        <v>521</v>
      </c>
      <c r="B525" s="25" t="s">
        <v>811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</row>
    <row r="526" spans="1:14" ht="14.4">
      <c r="A526" s="9">
        <f t="shared" si="2"/>
        <v>522</v>
      </c>
      <c r="B526" s="25" t="s">
        <v>812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</row>
    <row r="527" spans="1:14" ht="14.4">
      <c r="A527" s="9">
        <f t="shared" si="2"/>
        <v>523</v>
      </c>
      <c r="B527" s="25" t="s">
        <v>813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</row>
    <row r="528" spans="1:14" ht="14.4">
      <c r="A528" s="9">
        <f t="shared" si="2"/>
        <v>524</v>
      </c>
      <c r="B528" s="25" t="s">
        <v>814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spans="1:14" ht="14.4">
      <c r="A529" s="9">
        <f t="shared" si="2"/>
        <v>525</v>
      </c>
      <c r="B529" s="25" t="s">
        <v>815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</row>
    <row r="530" spans="1:14" ht="14.4">
      <c r="A530" s="9">
        <f t="shared" si="2"/>
        <v>526</v>
      </c>
      <c r="B530" s="25" t="s">
        <v>816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</row>
    <row r="531" spans="1:14" ht="14.4">
      <c r="A531" s="9">
        <f t="shared" si="2"/>
        <v>527</v>
      </c>
      <c r="B531" s="25" t="s">
        <v>817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</row>
    <row r="532" spans="1:14" ht="14.4">
      <c r="A532" s="9">
        <f t="shared" si="2"/>
        <v>528</v>
      </c>
      <c r="B532" s="25" t="s">
        <v>818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</row>
    <row r="533" spans="1:14" ht="14.4">
      <c r="A533" s="9">
        <f t="shared" si="2"/>
        <v>529</v>
      </c>
      <c r="B533" s="25" t="s">
        <v>819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</row>
    <row r="534" spans="1:14" ht="14.4">
      <c r="A534" s="9">
        <f t="shared" si="2"/>
        <v>530</v>
      </c>
      <c r="B534" s="25" t="s">
        <v>820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spans="1:14" ht="14.4">
      <c r="A535" s="9">
        <f t="shared" si="2"/>
        <v>531</v>
      </c>
      <c r="B535" s="25" t="s">
        <v>821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</row>
    <row r="536" spans="1:14" ht="14.4">
      <c r="A536" s="9">
        <f t="shared" si="2"/>
        <v>532</v>
      </c>
      <c r="B536" s="25" t="s">
        <v>822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</row>
    <row r="537" spans="1:14" ht="14.4">
      <c r="A537" s="9">
        <f t="shared" si="2"/>
        <v>533</v>
      </c>
      <c r="B537" s="25" t="s">
        <v>823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</row>
    <row r="538" spans="1:14" ht="14.4">
      <c r="A538" s="9">
        <f t="shared" si="2"/>
        <v>534</v>
      </c>
      <c r="B538" s="21" t="s">
        <v>824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</row>
    <row r="539" spans="1:14" ht="14.4">
      <c r="A539" s="9">
        <f t="shared" si="2"/>
        <v>535</v>
      </c>
      <c r="B539" s="21" t="s">
        <v>825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</row>
    <row r="540" spans="1:14" ht="14.4">
      <c r="A540" s="20">
        <f t="shared" si="2"/>
        <v>536</v>
      </c>
      <c r="B540" s="25" t="s">
        <v>826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1:14" ht="14.4">
      <c r="A541" s="9">
        <f t="shared" si="2"/>
        <v>537</v>
      </c>
      <c r="B541" s="21" t="s">
        <v>827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</row>
    <row r="542" spans="1:14" ht="14.4">
      <c r="A542" s="9">
        <f t="shared" si="2"/>
        <v>538</v>
      </c>
      <c r="B542" s="21" t="s">
        <v>828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</row>
    <row r="543" spans="1:14" ht="14.4">
      <c r="A543" s="9">
        <f t="shared" si="2"/>
        <v>539</v>
      </c>
      <c r="B543" s="21" t="s">
        <v>829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</row>
    <row r="544" spans="1:14" ht="14.4">
      <c r="A544" s="9">
        <f t="shared" si="2"/>
        <v>540</v>
      </c>
      <c r="B544" s="21" t="s">
        <v>830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</row>
    <row r="545" spans="1:14" ht="14.4">
      <c r="A545" s="9">
        <f t="shared" si="2"/>
        <v>541</v>
      </c>
      <c r="B545" s="21" t="s">
        <v>831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</row>
    <row r="546" spans="1:14" ht="14.4">
      <c r="A546" s="9">
        <f t="shared" si="2"/>
        <v>542</v>
      </c>
      <c r="B546" s="21" t="s">
        <v>832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spans="1:14" ht="14.4">
      <c r="A547" s="9">
        <f t="shared" si="2"/>
        <v>543</v>
      </c>
      <c r="B547" s="21" t="s">
        <v>833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</row>
    <row r="548" spans="1:14" ht="14.4">
      <c r="A548" s="9">
        <f t="shared" si="2"/>
        <v>544</v>
      </c>
      <c r="B548" s="21" t="s">
        <v>834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</row>
    <row r="549" spans="1:14" ht="14.4">
      <c r="A549" s="9">
        <f t="shared" si="2"/>
        <v>545</v>
      </c>
      <c r="B549" s="21" t="s">
        <v>835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</row>
    <row r="550" spans="1:14" ht="14.4">
      <c r="A550" s="9">
        <f t="shared" si="2"/>
        <v>546</v>
      </c>
      <c r="B550" s="21" t="s">
        <v>836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</row>
    <row r="551" spans="1:14" ht="14.4">
      <c r="A551" s="9">
        <f t="shared" si="2"/>
        <v>547</v>
      </c>
      <c r="B551" s="21" t="s">
        <v>837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</row>
    <row r="552" spans="1:14" ht="14.4">
      <c r="A552" s="9">
        <f t="shared" si="2"/>
        <v>548</v>
      </c>
      <c r="B552" s="21" t="s">
        <v>838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spans="1:14" ht="14.4">
      <c r="A553" s="9">
        <f t="shared" si="2"/>
        <v>549</v>
      </c>
      <c r="B553" s="21" t="s">
        <v>839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</row>
    <row r="554" spans="1:14" ht="14.4">
      <c r="A554" s="9">
        <f t="shared" si="2"/>
        <v>550</v>
      </c>
      <c r="B554" s="30" t="s">
        <v>840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</row>
    <row r="555" spans="1:14" ht="14.4">
      <c r="A555" s="9">
        <f t="shared" si="2"/>
        <v>551</v>
      </c>
      <c r="B555" s="30" t="s">
        <v>841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</row>
    <row r="556" spans="1:14" ht="14.4">
      <c r="A556" s="9">
        <f t="shared" si="2"/>
        <v>552</v>
      </c>
      <c r="B556" s="30" t="s">
        <v>842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</row>
    <row r="557" spans="1:14" ht="14.4">
      <c r="A557" s="9">
        <f t="shared" si="2"/>
        <v>553</v>
      </c>
      <c r="B557" s="30" t="s">
        <v>843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</row>
    <row r="558" spans="1:14" ht="14.4">
      <c r="A558" s="9">
        <f t="shared" si="2"/>
        <v>554</v>
      </c>
      <c r="B558" s="30" t="s">
        <v>844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spans="1:14" ht="14.4">
      <c r="A559" s="9">
        <f t="shared" si="2"/>
        <v>555</v>
      </c>
      <c r="B559" s="30" t="s">
        <v>846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</row>
    <row r="560" spans="1:14" ht="14.4">
      <c r="A560" s="35">
        <f t="shared" si="2"/>
        <v>556</v>
      </c>
      <c r="B560" s="44" t="s">
        <v>847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</row>
    <row r="561" spans="1:14" ht="14.4">
      <c r="A561" s="9">
        <f t="shared" si="2"/>
        <v>557</v>
      </c>
      <c r="B561" s="30" t="s">
        <v>848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</row>
    <row r="562" spans="1:14" ht="14.4">
      <c r="A562" s="9">
        <f t="shared" si="2"/>
        <v>558</v>
      </c>
      <c r="B562" s="30" t="s">
        <v>849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</row>
    <row r="563" spans="1:14" ht="14.4">
      <c r="A563" s="9">
        <f t="shared" si="2"/>
        <v>559</v>
      </c>
      <c r="B563" s="30" t="s">
        <v>850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</row>
    <row r="564" spans="1:14" ht="14.4">
      <c r="A564" s="9">
        <f t="shared" si="2"/>
        <v>560</v>
      </c>
      <c r="B564" s="30" t="s">
        <v>851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spans="1:14" ht="14.4">
      <c r="A565" s="9">
        <f t="shared" si="2"/>
        <v>561</v>
      </c>
      <c r="B565" s="30" t="s">
        <v>852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</row>
    <row r="566" spans="1:14" ht="14.4">
      <c r="A566" s="9">
        <f t="shared" si="2"/>
        <v>562</v>
      </c>
      <c r="B566" s="30" t="s">
        <v>853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</row>
    <row r="567" spans="1:14" ht="14.4">
      <c r="A567" s="9">
        <f t="shared" si="2"/>
        <v>563</v>
      </c>
      <c r="B567" s="30" t="s">
        <v>854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</row>
    <row r="568" spans="1:14" ht="14.4">
      <c r="A568" s="9">
        <f t="shared" si="2"/>
        <v>564</v>
      </c>
      <c r="B568" s="30" t="s">
        <v>855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</row>
    <row r="569" spans="1:14" ht="14.4">
      <c r="A569" s="9">
        <f t="shared" si="2"/>
        <v>565</v>
      </c>
      <c r="B569" s="30" t="s">
        <v>856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</row>
    <row r="570" spans="1:14" ht="14.4">
      <c r="A570" s="9">
        <f t="shared" si="2"/>
        <v>566</v>
      </c>
      <c r="B570" s="30" t="s">
        <v>857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spans="1:14" ht="14.4">
      <c r="A571" s="9">
        <f t="shared" si="2"/>
        <v>567</v>
      </c>
      <c r="B571" s="30" t="s">
        <v>858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</row>
    <row r="572" spans="1:14" ht="14.4">
      <c r="A572" s="9">
        <f t="shared" si="2"/>
        <v>568</v>
      </c>
      <c r="B572" s="30" t="s">
        <v>859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</row>
    <row r="573" spans="1:14" ht="14.4">
      <c r="A573" s="9">
        <f t="shared" si="2"/>
        <v>569</v>
      </c>
      <c r="B573" s="30" t="s">
        <v>860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</row>
    <row r="574" spans="1:14" ht="14.4">
      <c r="A574" s="9">
        <f t="shared" si="2"/>
        <v>570</v>
      </c>
      <c r="B574" s="30" t="s">
        <v>861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</row>
    <row r="575" spans="1:14" ht="14.4">
      <c r="A575" s="9">
        <f t="shared" si="2"/>
        <v>571</v>
      </c>
      <c r="B575" s="30" t="s">
        <v>862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</row>
    <row r="576" spans="1:14" ht="14.4">
      <c r="A576" s="9">
        <f t="shared" si="2"/>
        <v>572</v>
      </c>
      <c r="B576" s="30" t="s">
        <v>863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spans="1:14" ht="14.4">
      <c r="A577" s="9">
        <f t="shared" si="2"/>
        <v>573</v>
      </c>
      <c r="B577" s="30" t="s">
        <v>864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</row>
    <row r="578" spans="1:14" ht="14.4">
      <c r="A578" s="9">
        <f t="shared" si="2"/>
        <v>574</v>
      </c>
      <c r="B578" s="30" t="s">
        <v>865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</row>
    <row r="579" spans="1:14" ht="14.4">
      <c r="A579" s="9">
        <f t="shared" si="2"/>
        <v>575</v>
      </c>
      <c r="B579" s="30" t="s">
        <v>866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</row>
    <row r="580" spans="1:14" ht="14.4">
      <c r="A580" s="9">
        <f t="shared" si="2"/>
        <v>576</v>
      </c>
      <c r="B580" s="30" t="s">
        <v>867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</row>
    <row r="581" spans="1:14" ht="27" customHeight="1">
      <c r="A581" s="9">
        <f t="shared" si="2"/>
        <v>577</v>
      </c>
      <c r="B581" s="30" t="s">
        <v>868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</row>
    <row r="582" spans="1:14" ht="14.4">
      <c r="A582" s="9">
        <f t="shared" si="2"/>
        <v>578</v>
      </c>
      <c r="B582" s="30" t="s">
        <v>869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spans="1:14" ht="14.4">
      <c r="A583" s="9">
        <f t="shared" si="2"/>
        <v>579</v>
      </c>
      <c r="B583" s="30" t="s">
        <v>870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</row>
    <row r="584" spans="1:14" ht="14.4">
      <c r="A584" s="9">
        <f t="shared" si="2"/>
        <v>580</v>
      </c>
      <c r="B584" s="30" t="s">
        <v>872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</row>
    <row r="585" spans="1:14" ht="14.4">
      <c r="A585" s="9">
        <f t="shared" si="2"/>
        <v>581</v>
      </c>
      <c r="B585" s="30" t="s">
        <v>873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</row>
    <row r="586" spans="1:14" ht="14.4">
      <c r="A586" s="9">
        <f t="shared" si="2"/>
        <v>582</v>
      </c>
      <c r="B586" s="30" t="s">
        <v>874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</row>
    <row r="587" spans="1:14" ht="14.4">
      <c r="A587" s="9">
        <f t="shared" si="2"/>
        <v>583</v>
      </c>
      <c r="B587" s="30" t="s">
        <v>875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</row>
    <row r="588" spans="1:14" ht="14.4">
      <c r="A588" s="9">
        <f t="shared" si="2"/>
        <v>584</v>
      </c>
      <c r="B588" s="30" t="s">
        <v>876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spans="1:14" ht="14.4">
      <c r="A589" s="9">
        <f t="shared" si="2"/>
        <v>585</v>
      </c>
      <c r="B589" s="30" t="s">
        <v>877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</row>
    <row r="590" spans="1:14" ht="14.4">
      <c r="A590" s="9">
        <f t="shared" si="2"/>
        <v>586</v>
      </c>
      <c r="B590" s="30" t="s">
        <v>878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</row>
    <row r="591" spans="1:14" ht="14.4">
      <c r="A591" s="9">
        <f t="shared" si="2"/>
        <v>587</v>
      </c>
      <c r="B591" s="30" t="s">
        <v>879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</row>
    <row r="592" spans="1:14" ht="14.4">
      <c r="A592" s="9">
        <f t="shared" si="2"/>
        <v>588</v>
      </c>
      <c r="B592" s="30" t="s">
        <v>880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</row>
    <row r="593" spans="1:14" ht="14.4">
      <c r="A593" s="9" t="s">
        <v>882</v>
      </c>
      <c r="B593" s="30" t="s">
        <v>883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</row>
    <row r="594" spans="1:14" ht="14.4">
      <c r="A594" s="9">
        <f t="shared" ref="A594:A700" si="3">ROW()-ROW($A$4)</f>
        <v>590</v>
      </c>
      <c r="B594" s="30" t="s">
        <v>884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spans="1:14" ht="14.4">
      <c r="A595" s="9">
        <f t="shared" si="3"/>
        <v>591</v>
      </c>
      <c r="B595" s="30" t="s">
        <v>885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</row>
    <row r="596" spans="1:14" ht="14.4">
      <c r="A596" s="9">
        <f t="shared" si="3"/>
        <v>592</v>
      </c>
      <c r="B596" s="30" t="s">
        <v>886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</row>
    <row r="597" spans="1:14" ht="14.4">
      <c r="A597" s="9">
        <f t="shared" si="3"/>
        <v>593</v>
      </c>
      <c r="B597" s="30" t="s">
        <v>887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</row>
    <row r="598" spans="1:14" ht="14.4">
      <c r="A598" s="9">
        <f t="shared" si="3"/>
        <v>594</v>
      </c>
      <c r="B598" s="30" t="s">
        <v>889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</row>
    <row r="599" spans="1:14" ht="14.4">
      <c r="A599" s="9">
        <f t="shared" si="3"/>
        <v>595</v>
      </c>
      <c r="B599" s="30" t="s">
        <v>890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</row>
    <row r="600" spans="1:14" ht="14.4">
      <c r="A600" s="9">
        <f t="shared" si="3"/>
        <v>596</v>
      </c>
      <c r="B600" s="30" t="s">
        <v>891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spans="1:14" ht="14.4">
      <c r="A601" s="9">
        <f t="shared" si="3"/>
        <v>597</v>
      </c>
      <c r="B601" s="30" t="s">
        <v>892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</row>
    <row r="602" spans="1:14" ht="14.4">
      <c r="A602" s="9">
        <f t="shared" si="3"/>
        <v>598</v>
      </c>
      <c r="B602" s="30" t="s">
        <v>895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</row>
    <row r="603" spans="1:14" ht="14.4">
      <c r="A603" s="9">
        <f t="shared" si="3"/>
        <v>599</v>
      </c>
      <c r="B603" s="30" t="s">
        <v>896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</row>
    <row r="604" spans="1:14" ht="14.4">
      <c r="A604" s="9">
        <f t="shared" si="3"/>
        <v>600</v>
      </c>
      <c r="B604" s="30" t="s">
        <v>897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</row>
    <row r="605" spans="1:14" ht="14.4">
      <c r="A605" s="9">
        <f t="shared" si="3"/>
        <v>601</v>
      </c>
      <c r="B605" s="30" t="s">
        <v>898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</row>
    <row r="606" spans="1:14" ht="14.4">
      <c r="A606" s="9">
        <f t="shared" si="3"/>
        <v>602</v>
      </c>
      <c r="B606" s="30" t="s">
        <v>899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</row>
    <row r="607" spans="1:14" ht="14.4">
      <c r="A607" s="9">
        <f t="shared" si="3"/>
        <v>603</v>
      </c>
      <c r="B607" s="30" t="s">
        <v>900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</row>
    <row r="608" spans="1:14" ht="14.4">
      <c r="A608" s="9">
        <f t="shared" si="3"/>
        <v>604</v>
      </c>
      <c r="B608" s="30" t="s">
        <v>901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</row>
    <row r="609" spans="1:14" ht="14.4">
      <c r="A609" s="9">
        <f t="shared" si="3"/>
        <v>605</v>
      </c>
      <c r="B609" s="30" t="s">
        <v>902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</row>
    <row r="610" spans="1:14" ht="14.4">
      <c r="A610" s="9">
        <f t="shared" si="3"/>
        <v>606</v>
      </c>
      <c r="B610" s="30" t="s">
        <v>903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</row>
    <row r="611" spans="1:14" ht="14.4">
      <c r="A611" s="9">
        <f t="shared" si="3"/>
        <v>607</v>
      </c>
      <c r="B611" s="30" t="s">
        <v>904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</row>
    <row r="612" spans="1:14" ht="14.4">
      <c r="A612" s="9">
        <f t="shared" si="3"/>
        <v>608</v>
      </c>
      <c r="B612" s="30" t="s">
        <v>905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</row>
    <row r="613" spans="1:14" ht="14.4">
      <c r="A613" s="9">
        <f t="shared" si="3"/>
        <v>609</v>
      </c>
      <c r="B613" s="30" t="s">
        <v>906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</row>
    <row r="614" spans="1:14" ht="14.4">
      <c r="A614" s="9">
        <f t="shared" si="3"/>
        <v>610</v>
      </c>
      <c r="B614" s="30" t="s">
        <v>907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</row>
    <row r="615" spans="1:14" ht="14.4">
      <c r="A615" s="9">
        <f t="shared" si="3"/>
        <v>611</v>
      </c>
      <c r="B615" s="30" t="s">
        <v>908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</row>
    <row r="616" spans="1:14" ht="14.4">
      <c r="A616" s="9">
        <f t="shared" si="3"/>
        <v>612</v>
      </c>
      <c r="B616" s="30" t="s">
        <v>910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</row>
    <row r="617" spans="1:14" ht="14.4">
      <c r="A617" s="9">
        <f t="shared" si="3"/>
        <v>613</v>
      </c>
      <c r="B617" s="30" t="s">
        <v>911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</row>
    <row r="618" spans="1:14" ht="14.4">
      <c r="A618" s="9">
        <f t="shared" si="3"/>
        <v>614</v>
      </c>
      <c r="B618" s="30" t="s">
        <v>912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</row>
    <row r="619" spans="1:14" ht="14.4">
      <c r="A619" s="9">
        <f t="shared" si="3"/>
        <v>615</v>
      </c>
      <c r="B619" s="30" t="s">
        <v>913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</row>
    <row r="620" spans="1:14" ht="14.4">
      <c r="A620" s="9">
        <f t="shared" si="3"/>
        <v>616</v>
      </c>
      <c r="B620" s="30" t="s">
        <v>914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</row>
    <row r="621" spans="1:14" ht="14.4">
      <c r="A621" s="9">
        <f t="shared" si="3"/>
        <v>617</v>
      </c>
      <c r="B621" s="30" t="s">
        <v>915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</row>
    <row r="622" spans="1:14" ht="14.4">
      <c r="A622" s="9">
        <f t="shared" si="3"/>
        <v>618</v>
      </c>
      <c r="B622" s="30" t="s">
        <v>916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</row>
    <row r="623" spans="1:14" ht="14.4">
      <c r="A623" s="9">
        <f t="shared" si="3"/>
        <v>619</v>
      </c>
      <c r="B623" s="30" t="s">
        <v>917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</row>
    <row r="624" spans="1:14" ht="14.4">
      <c r="A624" s="9">
        <f t="shared" si="3"/>
        <v>620</v>
      </c>
      <c r="B624" s="30" t="s">
        <v>918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1:14" ht="14.4">
      <c r="A625" s="9">
        <f t="shared" si="3"/>
        <v>621</v>
      </c>
      <c r="B625" s="30" t="s">
        <v>919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</row>
    <row r="626" spans="1:14" ht="14.4">
      <c r="A626" s="9">
        <f t="shared" si="3"/>
        <v>622</v>
      </c>
      <c r="B626" s="30" t="s">
        <v>920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</row>
    <row r="627" spans="1:14" ht="14.4">
      <c r="A627" s="9">
        <f t="shared" si="3"/>
        <v>623</v>
      </c>
      <c r="B627" s="30" t="s">
        <v>922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</row>
    <row r="628" spans="1:14" ht="14.4">
      <c r="A628" s="9">
        <f t="shared" si="3"/>
        <v>624</v>
      </c>
      <c r="B628" s="30" t="s">
        <v>923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</row>
    <row r="629" spans="1:14" ht="14.4">
      <c r="A629" s="9">
        <f t="shared" si="3"/>
        <v>625</v>
      </c>
      <c r="B629" s="30" t="s">
        <v>924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</row>
    <row r="630" spans="1:14" ht="14.4">
      <c r="A630" s="9">
        <f t="shared" si="3"/>
        <v>626</v>
      </c>
      <c r="B630" s="30" t="s">
        <v>925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</row>
    <row r="631" spans="1:14" ht="14.4">
      <c r="A631" s="9">
        <f t="shared" si="3"/>
        <v>627</v>
      </c>
      <c r="B631" s="30" t="s">
        <v>926</v>
      </c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</row>
    <row r="632" spans="1:14" ht="14.4">
      <c r="A632" s="9">
        <f t="shared" si="3"/>
        <v>628</v>
      </c>
      <c r="B632" s="30" t="s">
        <v>927</v>
      </c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</row>
    <row r="633" spans="1:14" ht="14.4">
      <c r="A633" s="9">
        <f t="shared" si="3"/>
        <v>629</v>
      </c>
      <c r="B633" s="30" t="s">
        <v>928</v>
      </c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</row>
    <row r="634" spans="1:14" ht="14.4">
      <c r="A634" s="9">
        <f t="shared" si="3"/>
        <v>630</v>
      </c>
      <c r="B634" s="30" t="s">
        <v>929</v>
      </c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</row>
    <row r="635" spans="1:14" ht="14.4">
      <c r="A635" s="9">
        <f t="shared" si="3"/>
        <v>631</v>
      </c>
      <c r="B635" s="25" t="s">
        <v>930</v>
      </c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</row>
    <row r="636" spans="1:14" ht="14.4">
      <c r="A636" s="9">
        <f t="shared" si="3"/>
        <v>632</v>
      </c>
      <c r="B636" s="25" t="s">
        <v>931</v>
      </c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</row>
    <row r="637" spans="1:14" ht="14.4">
      <c r="A637" s="9">
        <f t="shared" si="3"/>
        <v>633</v>
      </c>
      <c r="B637" s="25" t="s">
        <v>932</v>
      </c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</row>
    <row r="638" spans="1:14" ht="14.4">
      <c r="A638" s="9">
        <f t="shared" si="3"/>
        <v>634</v>
      </c>
      <c r="B638" s="25" t="s">
        <v>933</v>
      </c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</row>
    <row r="639" spans="1:14" ht="14.4">
      <c r="A639" s="9">
        <f t="shared" si="3"/>
        <v>635</v>
      </c>
      <c r="B639" s="25" t="s">
        <v>934</v>
      </c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</row>
    <row r="640" spans="1:14" ht="14.4">
      <c r="A640" s="9">
        <f t="shared" si="3"/>
        <v>636</v>
      </c>
      <c r="B640" s="25" t="s">
        <v>935</v>
      </c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</row>
    <row r="641" spans="1:14" ht="14.4">
      <c r="A641" s="9">
        <f t="shared" si="3"/>
        <v>637</v>
      </c>
      <c r="B641" s="25" t="s">
        <v>937</v>
      </c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</row>
    <row r="642" spans="1:14" ht="14.4">
      <c r="A642" s="9">
        <f t="shared" si="3"/>
        <v>638</v>
      </c>
      <c r="B642" s="25" t="s">
        <v>938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</row>
    <row r="643" spans="1:14" ht="14.4">
      <c r="A643" s="9">
        <f t="shared" si="3"/>
        <v>639</v>
      </c>
      <c r="B643" s="25" t="s">
        <v>939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</row>
    <row r="644" spans="1:14" ht="14.4">
      <c r="A644" s="9">
        <f t="shared" si="3"/>
        <v>640</v>
      </c>
      <c r="B644" s="25" t="s">
        <v>940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</row>
    <row r="645" spans="1:14" ht="14.4">
      <c r="A645" s="9">
        <f t="shared" si="3"/>
        <v>641</v>
      </c>
      <c r="B645" s="25" t="s">
        <v>941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</row>
    <row r="646" spans="1:14" ht="14.4">
      <c r="A646" s="9">
        <f t="shared" si="3"/>
        <v>642</v>
      </c>
      <c r="B646" s="25" t="s">
        <v>942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</row>
    <row r="647" spans="1:14" ht="14.4">
      <c r="A647" s="9">
        <f t="shared" si="3"/>
        <v>643</v>
      </c>
      <c r="B647" s="25" t="s">
        <v>944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</row>
    <row r="648" spans="1:14" ht="14.4">
      <c r="A648" s="9">
        <f t="shared" si="3"/>
        <v>644</v>
      </c>
      <c r="B648" s="25" t="s">
        <v>946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1:14" ht="14.4">
      <c r="A649" s="9">
        <f t="shared" si="3"/>
        <v>645</v>
      </c>
      <c r="B649" s="25" t="s">
        <v>947</v>
      </c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</row>
    <row r="650" spans="1:14" ht="14.4">
      <c r="A650" s="9">
        <f t="shared" si="3"/>
        <v>646</v>
      </c>
      <c r="B650" s="25" t="s">
        <v>948</v>
      </c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</row>
    <row r="651" spans="1:14" ht="14.4">
      <c r="A651" s="9">
        <f t="shared" si="3"/>
        <v>647</v>
      </c>
      <c r="B651" s="25" t="s">
        <v>949</v>
      </c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</row>
    <row r="652" spans="1:14" ht="14.4">
      <c r="A652" s="9">
        <f t="shared" si="3"/>
        <v>648</v>
      </c>
      <c r="B652" s="25" t="s">
        <v>950</v>
      </c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</row>
    <row r="653" spans="1:14" ht="14.4">
      <c r="A653" s="9">
        <f t="shared" si="3"/>
        <v>649</v>
      </c>
      <c r="B653" s="25" t="s">
        <v>951</v>
      </c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1:14" ht="14.4">
      <c r="A654" s="9">
        <f t="shared" si="3"/>
        <v>650</v>
      </c>
      <c r="B654" s="25" t="s">
        <v>952</v>
      </c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1:14" ht="14.4">
      <c r="A655" s="9">
        <f t="shared" si="3"/>
        <v>651</v>
      </c>
      <c r="B655" s="25" t="s">
        <v>953</v>
      </c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</row>
    <row r="656" spans="1:14" ht="14.4">
      <c r="A656" s="9">
        <f t="shared" si="3"/>
        <v>652</v>
      </c>
      <c r="B656" s="25" t="s">
        <v>954</v>
      </c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</row>
    <row r="657" spans="1:14" ht="14.4">
      <c r="A657" s="9">
        <f t="shared" si="3"/>
        <v>653</v>
      </c>
      <c r="B657" s="25" t="s">
        <v>955</v>
      </c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</row>
    <row r="658" spans="1:14" ht="14.4">
      <c r="A658" s="9">
        <f t="shared" si="3"/>
        <v>654</v>
      </c>
      <c r="B658" s="25" t="s">
        <v>956</v>
      </c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</row>
    <row r="659" spans="1:14" ht="14.4">
      <c r="A659" s="9">
        <f t="shared" si="3"/>
        <v>655</v>
      </c>
      <c r="B659" s="25" t="s">
        <v>957</v>
      </c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</row>
    <row r="660" spans="1:14" ht="14.4">
      <c r="A660" s="9">
        <f t="shared" si="3"/>
        <v>656</v>
      </c>
      <c r="B660" s="25" t="s">
        <v>958</v>
      </c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1:14" ht="14.4">
      <c r="A661" s="9">
        <f t="shared" si="3"/>
        <v>657</v>
      </c>
      <c r="B661" s="25" t="s">
        <v>959</v>
      </c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</row>
    <row r="662" spans="1:14" ht="14.4">
      <c r="A662" s="9">
        <f t="shared" si="3"/>
        <v>658</v>
      </c>
      <c r="B662" s="25" t="s">
        <v>960</v>
      </c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</row>
    <row r="663" spans="1:14" ht="14.4">
      <c r="A663" s="9">
        <f t="shared" si="3"/>
        <v>659</v>
      </c>
      <c r="B663" s="25" t="s">
        <v>961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</row>
    <row r="664" spans="1:14" ht="14.4">
      <c r="A664" s="9">
        <f t="shared" si="3"/>
        <v>660</v>
      </c>
      <c r="B664" s="25" t="s">
        <v>962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</row>
    <row r="665" spans="1:14" ht="14.4">
      <c r="A665" s="9">
        <f t="shared" si="3"/>
        <v>661</v>
      </c>
      <c r="B665" s="25" t="s">
        <v>963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</row>
    <row r="666" spans="1:14" ht="14.4">
      <c r="A666" s="9">
        <f t="shared" si="3"/>
        <v>662</v>
      </c>
      <c r="B666" s="25" t="s">
        <v>964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1:14" ht="14.4">
      <c r="A667" s="9">
        <f t="shared" si="3"/>
        <v>663</v>
      </c>
      <c r="B667" s="25" t="s">
        <v>965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</row>
    <row r="668" spans="1:14" ht="14.4">
      <c r="A668" s="9">
        <f t="shared" si="3"/>
        <v>664</v>
      </c>
      <c r="B668" s="25" t="s">
        <v>966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</row>
    <row r="669" spans="1:14" ht="14.4">
      <c r="A669" s="9">
        <f t="shared" si="3"/>
        <v>665</v>
      </c>
      <c r="B669" s="25" t="s">
        <v>967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</row>
    <row r="670" spans="1:14" ht="14.4">
      <c r="A670" s="9">
        <f t="shared" si="3"/>
        <v>666</v>
      </c>
      <c r="B670" s="25" t="s">
        <v>968</v>
      </c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</row>
    <row r="671" spans="1:14" ht="14.4">
      <c r="A671" s="9">
        <f t="shared" si="3"/>
        <v>667</v>
      </c>
      <c r="B671" s="25" t="s">
        <v>969</v>
      </c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</row>
    <row r="672" spans="1:14" ht="14.4">
      <c r="A672" s="9">
        <f t="shared" si="3"/>
        <v>668</v>
      </c>
      <c r="B672" s="25" t="s">
        <v>240</v>
      </c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</row>
    <row r="673" spans="1:14" ht="14.4">
      <c r="A673" s="9">
        <f t="shared" si="3"/>
        <v>669</v>
      </c>
      <c r="B673" s="25" t="s">
        <v>970</v>
      </c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</row>
    <row r="674" spans="1:14" ht="14.4">
      <c r="A674" s="9">
        <f t="shared" si="3"/>
        <v>670</v>
      </c>
      <c r="B674" s="25" t="s">
        <v>971</v>
      </c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</row>
    <row r="675" spans="1:14" ht="14.4">
      <c r="A675" s="9">
        <f t="shared" si="3"/>
        <v>671</v>
      </c>
      <c r="B675" s="25" t="s">
        <v>972</v>
      </c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</row>
    <row r="676" spans="1:14" ht="14.4">
      <c r="A676" s="9">
        <f t="shared" si="3"/>
        <v>672</v>
      </c>
      <c r="B676" s="25" t="s">
        <v>973</v>
      </c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</row>
    <row r="677" spans="1:14" ht="14.4">
      <c r="A677" s="9">
        <f t="shared" si="3"/>
        <v>673</v>
      </c>
      <c r="B677" s="25" t="s">
        <v>974</v>
      </c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</row>
    <row r="678" spans="1:14" ht="14.4">
      <c r="A678" s="9">
        <f t="shared" si="3"/>
        <v>674</v>
      </c>
      <c r="B678" s="25" t="s">
        <v>976</v>
      </c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</row>
    <row r="679" spans="1:14" ht="14.4">
      <c r="A679" s="9">
        <f t="shared" si="3"/>
        <v>675</v>
      </c>
      <c r="B679" s="25" t="s">
        <v>977</v>
      </c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</row>
    <row r="680" spans="1:14" ht="14.4">
      <c r="A680" s="9">
        <f t="shared" si="3"/>
        <v>676</v>
      </c>
      <c r="B680" s="25" t="s">
        <v>978</v>
      </c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</row>
    <row r="681" spans="1:14" ht="14.4">
      <c r="A681" s="9">
        <f t="shared" si="3"/>
        <v>677</v>
      </c>
      <c r="B681" s="25" t="s">
        <v>979</v>
      </c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</row>
    <row r="682" spans="1:14" ht="14.4">
      <c r="A682" s="9">
        <f t="shared" si="3"/>
        <v>678</v>
      </c>
      <c r="B682" s="25" t="s">
        <v>981</v>
      </c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</row>
    <row r="683" spans="1:14" ht="14.4">
      <c r="A683" s="9">
        <f t="shared" si="3"/>
        <v>679</v>
      </c>
      <c r="B683" s="25" t="s">
        <v>982</v>
      </c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</row>
    <row r="684" spans="1:14" ht="14.4">
      <c r="A684" s="9">
        <f t="shared" si="3"/>
        <v>680</v>
      </c>
      <c r="B684" s="25" t="s">
        <v>983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</row>
    <row r="685" spans="1:14" ht="14.4">
      <c r="A685" s="9">
        <f t="shared" si="3"/>
        <v>681</v>
      </c>
      <c r="B685" s="25" t="s">
        <v>984</v>
      </c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</row>
    <row r="686" spans="1:14" ht="14.4">
      <c r="A686" s="9">
        <f t="shared" si="3"/>
        <v>682</v>
      </c>
      <c r="B686" s="25" t="s">
        <v>985</v>
      </c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</row>
    <row r="687" spans="1:14" ht="14.4">
      <c r="A687" s="9">
        <f t="shared" si="3"/>
        <v>683</v>
      </c>
      <c r="B687" s="25" t="s">
        <v>986</v>
      </c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</row>
    <row r="688" spans="1:14" ht="14.4">
      <c r="A688" s="9">
        <f t="shared" si="3"/>
        <v>684</v>
      </c>
      <c r="B688" s="25" t="s">
        <v>987</v>
      </c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</row>
    <row r="689" spans="1:14" ht="14.4">
      <c r="A689" s="9">
        <f t="shared" si="3"/>
        <v>685</v>
      </c>
      <c r="B689" s="25" t="s">
        <v>988</v>
      </c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</row>
    <row r="690" spans="1:14" ht="14.4">
      <c r="A690" s="9">
        <f t="shared" si="3"/>
        <v>686</v>
      </c>
      <c r="B690" s="25" t="s">
        <v>989</v>
      </c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</row>
    <row r="691" spans="1:14" ht="14.4">
      <c r="A691" s="9">
        <f t="shared" si="3"/>
        <v>687</v>
      </c>
      <c r="B691" s="25" t="s">
        <v>990</v>
      </c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</row>
    <row r="692" spans="1:14" ht="14.4">
      <c r="A692" s="9">
        <f t="shared" si="3"/>
        <v>688</v>
      </c>
      <c r="B692" s="25" t="s">
        <v>991</v>
      </c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</row>
    <row r="693" spans="1:14" ht="14.4">
      <c r="A693" s="9">
        <f t="shared" si="3"/>
        <v>689</v>
      </c>
      <c r="B693" s="25" t="s">
        <v>992</v>
      </c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</row>
    <row r="694" spans="1:14" ht="14.4">
      <c r="A694" s="9">
        <f t="shared" si="3"/>
        <v>690</v>
      </c>
      <c r="B694" s="25" t="s">
        <v>993</v>
      </c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</row>
    <row r="695" spans="1:14" ht="14.4">
      <c r="A695" s="9">
        <f t="shared" si="3"/>
        <v>691</v>
      </c>
      <c r="B695" s="25" t="s">
        <v>994</v>
      </c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</row>
    <row r="696" spans="1:14" ht="14.4">
      <c r="A696" s="9">
        <f t="shared" si="3"/>
        <v>692</v>
      </c>
      <c r="B696" s="25" t="s">
        <v>995</v>
      </c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</row>
    <row r="697" spans="1:14" ht="14.4">
      <c r="A697" s="9">
        <f t="shared" si="3"/>
        <v>693</v>
      </c>
      <c r="B697" s="25" t="s">
        <v>996</v>
      </c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</row>
    <row r="698" spans="1:14" ht="14.4">
      <c r="A698" s="9">
        <f t="shared" si="3"/>
        <v>694</v>
      </c>
      <c r="B698" s="25" t="s">
        <v>997</v>
      </c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</row>
    <row r="699" spans="1:14" ht="14.4">
      <c r="A699" s="9">
        <f t="shared" si="3"/>
        <v>695</v>
      </c>
      <c r="B699" s="25" t="s">
        <v>998</v>
      </c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</row>
    <row r="700" spans="1:14" ht="14.4">
      <c r="A700" s="9">
        <f t="shared" si="3"/>
        <v>696</v>
      </c>
      <c r="B700" s="25" t="s">
        <v>999</v>
      </c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</row>
    <row r="701" spans="1:14" ht="14.4">
      <c r="A701" s="9" t="s">
        <v>1000</v>
      </c>
      <c r="B701" s="25" t="s">
        <v>1001</v>
      </c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</row>
    <row r="702" spans="1:14" ht="14.4">
      <c r="A702" s="9">
        <f t="shared" ref="A702:A956" si="4">ROW()-ROW($A$4)</f>
        <v>698</v>
      </c>
      <c r="B702" s="25" t="s">
        <v>1002</v>
      </c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</row>
    <row r="703" spans="1:14" ht="14.4">
      <c r="A703" s="9">
        <f t="shared" si="4"/>
        <v>699</v>
      </c>
      <c r="B703" s="25" t="s">
        <v>1003</v>
      </c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</row>
    <row r="704" spans="1:14" ht="14.4">
      <c r="A704" s="9">
        <f t="shared" si="4"/>
        <v>700</v>
      </c>
      <c r="B704" s="25" t="s">
        <v>1004</v>
      </c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</row>
    <row r="705" spans="1:14" ht="14.4">
      <c r="A705" s="9">
        <f t="shared" si="4"/>
        <v>701</v>
      </c>
      <c r="B705" s="25" t="s">
        <v>1006</v>
      </c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</row>
    <row r="706" spans="1:14" ht="14.4">
      <c r="A706" s="9">
        <f t="shared" si="4"/>
        <v>702</v>
      </c>
      <c r="B706" s="25" t="s">
        <v>1007</v>
      </c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</row>
    <row r="707" spans="1:14" ht="14.4">
      <c r="A707" s="9">
        <f t="shared" si="4"/>
        <v>703</v>
      </c>
      <c r="B707" s="25" t="s">
        <v>1008</v>
      </c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</row>
    <row r="708" spans="1:14" ht="14.4">
      <c r="A708" s="9">
        <f t="shared" si="4"/>
        <v>704</v>
      </c>
      <c r="B708" s="25" t="s">
        <v>1009</v>
      </c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</row>
    <row r="709" spans="1:14" ht="14.4">
      <c r="A709" s="9">
        <f t="shared" si="4"/>
        <v>705</v>
      </c>
      <c r="B709" s="25" t="s">
        <v>1010</v>
      </c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</row>
    <row r="710" spans="1:14" ht="14.4">
      <c r="A710" s="9">
        <f t="shared" si="4"/>
        <v>706</v>
      </c>
      <c r="B710" s="25" t="s">
        <v>1011</v>
      </c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</row>
    <row r="711" spans="1:14" ht="14.4">
      <c r="A711" s="9">
        <f t="shared" si="4"/>
        <v>707</v>
      </c>
      <c r="B711" s="25" t="s">
        <v>1012</v>
      </c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</row>
    <row r="712" spans="1:14" ht="14.4">
      <c r="A712" s="35">
        <f t="shared" si="4"/>
        <v>708</v>
      </c>
      <c r="B712" s="36" t="s">
        <v>1013</v>
      </c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</row>
    <row r="713" spans="1:14" ht="14.4">
      <c r="A713" s="9">
        <f t="shared" si="4"/>
        <v>709</v>
      </c>
      <c r="B713" s="25" t="s">
        <v>1014</v>
      </c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</row>
    <row r="714" spans="1:14" ht="14.4">
      <c r="A714" s="9">
        <f t="shared" si="4"/>
        <v>710</v>
      </c>
      <c r="B714" s="25" t="s">
        <v>1015</v>
      </c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</row>
    <row r="715" spans="1:14" ht="14.4">
      <c r="A715" s="9">
        <f t="shared" si="4"/>
        <v>711</v>
      </c>
      <c r="B715" s="25" t="s">
        <v>1017</v>
      </c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</row>
    <row r="716" spans="1:14" ht="14.4">
      <c r="A716" s="9">
        <f t="shared" si="4"/>
        <v>712</v>
      </c>
      <c r="B716" s="25" t="s">
        <v>1018</v>
      </c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</row>
    <row r="717" spans="1:14" ht="14.4">
      <c r="A717" s="9">
        <f t="shared" si="4"/>
        <v>713</v>
      </c>
      <c r="B717" s="25" t="s">
        <v>1019</v>
      </c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</row>
    <row r="718" spans="1:14" ht="14.4">
      <c r="A718" s="9">
        <f t="shared" si="4"/>
        <v>714</v>
      </c>
      <c r="B718" s="25" t="s">
        <v>1020</v>
      </c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</row>
    <row r="719" spans="1:14" ht="14.4">
      <c r="A719" s="9">
        <f t="shared" si="4"/>
        <v>715</v>
      </c>
      <c r="B719" s="25" t="s">
        <v>1021</v>
      </c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</row>
    <row r="720" spans="1:14" ht="14.4">
      <c r="A720" s="9">
        <f t="shared" si="4"/>
        <v>716</v>
      </c>
      <c r="B720" s="25" t="s">
        <v>1022</v>
      </c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</row>
    <row r="721" spans="1:14" ht="14.4">
      <c r="A721" s="9">
        <f t="shared" si="4"/>
        <v>717</v>
      </c>
      <c r="B721" s="25" t="s">
        <v>1023</v>
      </c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</row>
    <row r="722" spans="1:14" ht="14.4">
      <c r="A722" s="9">
        <f t="shared" si="4"/>
        <v>718</v>
      </c>
      <c r="B722" s="25" t="s">
        <v>1025</v>
      </c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</row>
    <row r="723" spans="1:14" ht="14.4">
      <c r="A723" s="9">
        <f t="shared" si="4"/>
        <v>719</v>
      </c>
      <c r="B723" s="25" t="s">
        <v>1026</v>
      </c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</row>
    <row r="724" spans="1:14" ht="14.4">
      <c r="A724" s="9">
        <f t="shared" si="4"/>
        <v>720</v>
      </c>
      <c r="B724" s="25" t="s">
        <v>1027</v>
      </c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</row>
    <row r="725" spans="1:14" ht="14.4">
      <c r="A725" s="9">
        <f t="shared" si="4"/>
        <v>721</v>
      </c>
      <c r="B725" s="25" t="s">
        <v>1029</v>
      </c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</row>
    <row r="726" spans="1:14" ht="14.4">
      <c r="A726" s="9">
        <f t="shared" si="4"/>
        <v>722</v>
      </c>
      <c r="B726" s="25" t="s">
        <v>1030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</row>
    <row r="727" spans="1:14" ht="14.4">
      <c r="A727" s="9">
        <f t="shared" si="4"/>
        <v>723</v>
      </c>
      <c r="B727" s="25" t="s">
        <v>1031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</row>
    <row r="728" spans="1:14" ht="14.4">
      <c r="A728" s="9">
        <f t="shared" si="4"/>
        <v>724</v>
      </c>
      <c r="B728" s="47" t="s">
        <v>1032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</row>
    <row r="729" spans="1:14" ht="14.4">
      <c r="A729" s="9">
        <f t="shared" si="4"/>
        <v>725</v>
      </c>
      <c r="B729" s="47" t="s">
        <v>1033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</row>
    <row r="730" spans="1:14" ht="14.4">
      <c r="A730" s="9">
        <f t="shared" si="4"/>
        <v>726</v>
      </c>
      <c r="B730" s="47" t="s">
        <v>1034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</row>
    <row r="731" spans="1:14" ht="14.4">
      <c r="A731" s="9">
        <f t="shared" si="4"/>
        <v>727</v>
      </c>
      <c r="B731" s="47" t="s">
        <v>1035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</row>
    <row r="732" spans="1:14" ht="14.4">
      <c r="A732" s="9">
        <f t="shared" si="4"/>
        <v>728</v>
      </c>
      <c r="B732" s="47" t="s">
        <v>1036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</row>
    <row r="733" spans="1:14" ht="14.4">
      <c r="A733" s="9">
        <f t="shared" si="4"/>
        <v>729</v>
      </c>
      <c r="B733" s="25" t="s">
        <v>1037</v>
      </c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</row>
    <row r="734" spans="1:14" ht="14.4">
      <c r="A734" s="9">
        <f t="shared" si="4"/>
        <v>730</v>
      </c>
      <c r="B734" s="25" t="s">
        <v>1038</v>
      </c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</row>
    <row r="735" spans="1:14" ht="14.4">
      <c r="A735" s="9">
        <f t="shared" si="4"/>
        <v>731</v>
      </c>
      <c r="B735" s="25" t="s">
        <v>1039</v>
      </c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</row>
    <row r="736" spans="1:14" ht="14.4">
      <c r="A736" s="9">
        <f t="shared" si="4"/>
        <v>732</v>
      </c>
      <c r="B736" s="25" t="s">
        <v>1040</v>
      </c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</row>
    <row r="737" spans="1:14" ht="14.4">
      <c r="A737" s="9">
        <f t="shared" si="4"/>
        <v>733</v>
      </c>
      <c r="B737" s="25" t="s">
        <v>1041</v>
      </c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</row>
    <row r="738" spans="1:14" ht="14.4">
      <c r="A738" s="9">
        <f t="shared" si="4"/>
        <v>734</v>
      </c>
      <c r="B738" s="25" t="s">
        <v>1042</v>
      </c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</row>
    <row r="739" spans="1:14" ht="14.4">
      <c r="A739" s="9">
        <f t="shared" si="4"/>
        <v>735</v>
      </c>
      <c r="B739" s="25" t="s">
        <v>1043</v>
      </c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</row>
    <row r="740" spans="1:14" ht="14.4">
      <c r="A740" s="9">
        <f t="shared" si="4"/>
        <v>736</v>
      </c>
      <c r="B740" s="25" t="s">
        <v>1044</v>
      </c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</row>
    <row r="741" spans="1:14" ht="14.4">
      <c r="A741" s="9">
        <f t="shared" si="4"/>
        <v>737</v>
      </c>
      <c r="B741" s="25" t="s">
        <v>1045</v>
      </c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</row>
    <row r="742" spans="1:14" ht="14.4">
      <c r="A742" s="9">
        <f t="shared" si="4"/>
        <v>738</v>
      </c>
      <c r="B742" s="25" t="s">
        <v>1046</v>
      </c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</row>
    <row r="743" spans="1:14" ht="14.4">
      <c r="A743" s="9">
        <f t="shared" si="4"/>
        <v>739</v>
      </c>
      <c r="B743" s="25" t="s">
        <v>1047</v>
      </c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</row>
    <row r="744" spans="1:14" ht="14.4">
      <c r="A744" s="9">
        <f t="shared" si="4"/>
        <v>740</v>
      </c>
      <c r="B744" s="25" t="s">
        <v>1048</v>
      </c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</row>
    <row r="745" spans="1:14" ht="14.4">
      <c r="A745" s="9">
        <f t="shared" si="4"/>
        <v>741</v>
      </c>
      <c r="B745" s="25" t="s">
        <v>1049</v>
      </c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</row>
    <row r="746" spans="1:14" ht="14.4">
      <c r="A746" s="9">
        <f t="shared" si="4"/>
        <v>742</v>
      </c>
      <c r="B746" s="25" t="s">
        <v>1050</v>
      </c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</row>
    <row r="747" spans="1:14" ht="14.4">
      <c r="A747" s="9">
        <f t="shared" si="4"/>
        <v>743</v>
      </c>
      <c r="B747" s="25" t="s">
        <v>1051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</row>
    <row r="748" spans="1:14" ht="14.4">
      <c r="A748" s="9">
        <f t="shared" si="4"/>
        <v>744</v>
      </c>
      <c r="B748" s="25" t="s">
        <v>1052</v>
      </c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</row>
    <row r="749" spans="1:14" ht="14.4">
      <c r="A749" s="9">
        <f t="shared" si="4"/>
        <v>745</v>
      </c>
      <c r="B749" s="25" t="s">
        <v>1053</v>
      </c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</row>
    <row r="750" spans="1:14" ht="14.4">
      <c r="A750" s="9">
        <f t="shared" si="4"/>
        <v>746</v>
      </c>
      <c r="B750" s="25" t="s">
        <v>1054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</row>
    <row r="751" spans="1:14" ht="14.4">
      <c r="A751" s="9">
        <f t="shared" si="4"/>
        <v>747</v>
      </c>
      <c r="B751" s="25" t="s">
        <v>1055</v>
      </c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</row>
    <row r="752" spans="1:14" ht="14.4">
      <c r="A752" s="9">
        <f t="shared" si="4"/>
        <v>748</v>
      </c>
      <c r="B752" s="25" t="s">
        <v>1056</v>
      </c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</row>
    <row r="753" spans="1:14" ht="14.4">
      <c r="A753" s="9">
        <f t="shared" si="4"/>
        <v>749</v>
      </c>
      <c r="B753" s="25" t="s">
        <v>1057</v>
      </c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</row>
    <row r="754" spans="1:14" ht="14.4">
      <c r="A754" s="9">
        <f t="shared" si="4"/>
        <v>750</v>
      </c>
      <c r="B754" s="25" t="s">
        <v>1058</v>
      </c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</row>
    <row r="755" spans="1:14" ht="14.4">
      <c r="A755" s="9">
        <f t="shared" si="4"/>
        <v>751</v>
      </c>
      <c r="B755" s="25" t="s">
        <v>1059</v>
      </c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</row>
    <row r="756" spans="1:14" ht="14.4">
      <c r="A756" s="9">
        <f t="shared" si="4"/>
        <v>752</v>
      </c>
      <c r="B756" s="25" t="s">
        <v>1060</v>
      </c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</row>
    <row r="757" spans="1:14" ht="14.4">
      <c r="A757" s="9">
        <f t="shared" si="4"/>
        <v>753</v>
      </c>
      <c r="B757" s="25" t="s">
        <v>1061</v>
      </c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</row>
    <row r="758" spans="1:14" ht="14.4">
      <c r="A758" s="9">
        <f t="shared" si="4"/>
        <v>754</v>
      </c>
      <c r="B758" s="25" t="s">
        <v>1062</v>
      </c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</row>
    <row r="759" spans="1:14" ht="14.4">
      <c r="A759" s="9">
        <f t="shared" si="4"/>
        <v>755</v>
      </c>
      <c r="B759" s="25" t="s">
        <v>1063</v>
      </c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</row>
    <row r="760" spans="1:14" ht="14.4">
      <c r="A760" s="9">
        <f t="shared" si="4"/>
        <v>756</v>
      </c>
      <c r="B760" s="25" t="s">
        <v>1064</v>
      </c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</row>
    <row r="761" spans="1:14" ht="14.4">
      <c r="A761" s="9">
        <f t="shared" si="4"/>
        <v>757</v>
      </c>
      <c r="B761" s="25" t="s">
        <v>1066</v>
      </c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</row>
    <row r="762" spans="1:14" ht="14.4">
      <c r="A762" s="9">
        <f t="shared" si="4"/>
        <v>758</v>
      </c>
      <c r="B762" s="25" t="s">
        <v>1067</v>
      </c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</row>
    <row r="763" spans="1:14" ht="14.4">
      <c r="A763" s="9">
        <f t="shared" si="4"/>
        <v>759</v>
      </c>
      <c r="B763" s="25" t="s">
        <v>1068</v>
      </c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</row>
    <row r="764" spans="1:14" ht="14.4">
      <c r="A764" s="9">
        <f t="shared" si="4"/>
        <v>760</v>
      </c>
      <c r="B764" s="25" t="s">
        <v>1069</v>
      </c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</row>
    <row r="765" spans="1:14" ht="14.4">
      <c r="A765" s="9">
        <f t="shared" si="4"/>
        <v>761</v>
      </c>
      <c r="B765" s="25" t="s">
        <v>1070</v>
      </c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</row>
    <row r="766" spans="1:14" ht="14.4">
      <c r="A766" s="9">
        <f t="shared" si="4"/>
        <v>762</v>
      </c>
      <c r="B766" s="25" t="s">
        <v>1071</v>
      </c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</row>
    <row r="767" spans="1:14" ht="14.4">
      <c r="A767" s="9">
        <f t="shared" si="4"/>
        <v>763</v>
      </c>
      <c r="B767" s="25" t="s">
        <v>1072</v>
      </c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</row>
    <row r="768" spans="1:14" ht="14.4">
      <c r="A768" s="9">
        <f t="shared" si="4"/>
        <v>764</v>
      </c>
      <c r="B768" s="25" t="s">
        <v>1073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</row>
    <row r="769" spans="1:14" ht="14.4">
      <c r="A769" s="9">
        <f t="shared" si="4"/>
        <v>765</v>
      </c>
      <c r="B769" s="25" t="s">
        <v>1074</v>
      </c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</row>
    <row r="770" spans="1:14" ht="14.4">
      <c r="A770" s="9">
        <f t="shared" si="4"/>
        <v>766</v>
      </c>
      <c r="B770" s="25" t="s">
        <v>1075</v>
      </c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</row>
    <row r="771" spans="1:14" ht="14.4">
      <c r="A771" s="9">
        <f t="shared" si="4"/>
        <v>767</v>
      </c>
      <c r="B771" s="25" t="s">
        <v>1076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</row>
    <row r="772" spans="1:14" ht="14.4">
      <c r="A772" s="9">
        <f t="shared" si="4"/>
        <v>768</v>
      </c>
      <c r="B772" s="25" t="s">
        <v>1077</v>
      </c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</row>
    <row r="773" spans="1:14" ht="14.4">
      <c r="A773" s="9">
        <f t="shared" si="4"/>
        <v>769</v>
      </c>
      <c r="B773" s="25" t="s">
        <v>1079</v>
      </c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</row>
    <row r="774" spans="1:14" ht="14.4">
      <c r="A774" s="9">
        <f t="shared" si="4"/>
        <v>770</v>
      </c>
      <c r="B774" s="25" t="s">
        <v>1080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</row>
    <row r="775" spans="1:14" ht="14.4">
      <c r="A775" s="9">
        <f t="shared" si="4"/>
        <v>771</v>
      </c>
      <c r="B775" s="25" t="s">
        <v>1081</v>
      </c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</row>
    <row r="776" spans="1:14" ht="14.4">
      <c r="A776" s="9">
        <f t="shared" si="4"/>
        <v>772</v>
      </c>
      <c r="B776" s="25" t="s">
        <v>1082</v>
      </c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</row>
    <row r="777" spans="1:14" ht="14.4">
      <c r="A777" s="9">
        <f t="shared" si="4"/>
        <v>773</v>
      </c>
      <c r="B777" s="25" t="s">
        <v>1083</v>
      </c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</row>
    <row r="778" spans="1:14" ht="14.4">
      <c r="A778" s="9">
        <f t="shared" si="4"/>
        <v>774</v>
      </c>
      <c r="B778" s="25" t="s">
        <v>1084</v>
      </c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</row>
    <row r="779" spans="1:14" ht="14.4">
      <c r="A779" s="9">
        <f t="shared" si="4"/>
        <v>775</v>
      </c>
      <c r="B779" s="25" t="s">
        <v>1085</v>
      </c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</row>
    <row r="780" spans="1:14" ht="14.4">
      <c r="A780" s="35">
        <f t="shared" si="4"/>
        <v>776</v>
      </c>
      <c r="B780" s="36" t="s">
        <v>1086</v>
      </c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</row>
    <row r="781" spans="1:14" ht="14.4">
      <c r="A781" s="35">
        <f t="shared" si="4"/>
        <v>777</v>
      </c>
      <c r="B781" s="36" t="s">
        <v>1087</v>
      </c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</row>
    <row r="782" spans="1:14" ht="14.4">
      <c r="A782" s="9">
        <f t="shared" si="4"/>
        <v>778</v>
      </c>
      <c r="B782" s="25" t="s">
        <v>1088</v>
      </c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</row>
    <row r="783" spans="1:14" ht="14.4">
      <c r="A783" s="9">
        <f t="shared" si="4"/>
        <v>779</v>
      </c>
      <c r="B783" s="25" t="s">
        <v>1089</v>
      </c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</row>
    <row r="784" spans="1:14" ht="14.4">
      <c r="A784" s="9">
        <f t="shared" si="4"/>
        <v>780</v>
      </c>
      <c r="B784" s="25" t="s">
        <v>1090</v>
      </c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</row>
    <row r="785" spans="1:14" ht="14.4">
      <c r="A785" s="9">
        <f t="shared" si="4"/>
        <v>781</v>
      </c>
      <c r="B785" s="25" t="s">
        <v>1091</v>
      </c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</row>
    <row r="786" spans="1:14" ht="14.4">
      <c r="A786" s="9">
        <f t="shared" si="4"/>
        <v>782</v>
      </c>
      <c r="B786" s="21" t="s">
        <v>1093</v>
      </c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</row>
    <row r="787" spans="1:14" ht="14.4">
      <c r="A787" s="9">
        <f t="shared" si="4"/>
        <v>783</v>
      </c>
      <c r="B787" s="21" t="s">
        <v>1094</v>
      </c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</row>
    <row r="788" spans="1:14" ht="26.25" customHeight="1">
      <c r="A788" s="9">
        <f t="shared" si="4"/>
        <v>784</v>
      </c>
      <c r="B788" s="25" t="s">
        <v>1095</v>
      </c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</row>
    <row r="789" spans="1:14" ht="14.4">
      <c r="A789" s="9">
        <f t="shared" si="4"/>
        <v>785</v>
      </c>
      <c r="B789" s="25" t="s">
        <v>1096</v>
      </c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</row>
    <row r="790" spans="1:14" ht="14.4">
      <c r="A790" s="9">
        <f t="shared" si="4"/>
        <v>786</v>
      </c>
      <c r="B790" s="25" t="s">
        <v>1097</v>
      </c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</row>
    <row r="791" spans="1:14" ht="14.4">
      <c r="A791" s="9">
        <f t="shared" si="4"/>
        <v>787</v>
      </c>
      <c r="B791" s="25" t="s">
        <v>1098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</row>
    <row r="792" spans="1:14" ht="14.4">
      <c r="A792" s="9">
        <f t="shared" si="4"/>
        <v>788</v>
      </c>
      <c r="B792" s="25" t="s">
        <v>1099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</row>
    <row r="793" spans="1:14" ht="14.4">
      <c r="A793" s="9">
        <f t="shared" si="4"/>
        <v>789</v>
      </c>
      <c r="B793" s="25" t="s">
        <v>1100</v>
      </c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</row>
    <row r="794" spans="1:14" ht="14.4">
      <c r="A794" s="9">
        <f t="shared" si="4"/>
        <v>790</v>
      </c>
      <c r="B794" s="25" t="s">
        <v>1101</v>
      </c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</row>
    <row r="795" spans="1:14" ht="14.4">
      <c r="A795" s="9">
        <f t="shared" si="4"/>
        <v>791</v>
      </c>
      <c r="B795" s="25" t="s">
        <v>1103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</row>
    <row r="796" spans="1:14" ht="14.4">
      <c r="A796" s="9">
        <f t="shared" si="4"/>
        <v>792</v>
      </c>
      <c r="B796" s="25" t="s">
        <v>1105</v>
      </c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</row>
    <row r="797" spans="1:14" ht="14.4">
      <c r="A797" s="35">
        <f t="shared" si="4"/>
        <v>793</v>
      </c>
      <c r="B797" s="36" t="s">
        <v>1106</v>
      </c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</row>
    <row r="798" spans="1:14" ht="14.4">
      <c r="A798" s="35">
        <f t="shared" si="4"/>
        <v>794</v>
      </c>
      <c r="B798" s="36" t="s">
        <v>1107</v>
      </c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1:14" ht="14.4">
      <c r="A799" s="9">
        <f t="shared" si="4"/>
        <v>795</v>
      </c>
      <c r="B799" s="25" t="s">
        <v>1108</v>
      </c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</row>
    <row r="800" spans="1:14" ht="14.4">
      <c r="A800" s="9">
        <f t="shared" si="4"/>
        <v>796</v>
      </c>
      <c r="B800" s="25" t="s">
        <v>1109</v>
      </c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</row>
    <row r="801" spans="1:14" ht="14.4">
      <c r="A801" s="9">
        <f t="shared" si="4"/>
        <v>797</v>
      </c>
      <c r="B801" s="25" t="s">
        <v>1110</v>
      </c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</row>
    <row r="802" spans="1:14" ht="14.4">
      <c r="A802" s="9">
        <f t="shared" si="4"/>
        <v>798</v>
      </c>
      <c r="B802" s="25" t="s">
        <v>1111</v>
      </c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</row>
    <row r="803" spans="1:14" ht="14.4">
      <c r="A803" s="9">
        <f t="shared" si="4"/>
        <v>799</v>
      </c>
      <c r="B803" s="25" t="s">
        <v>1112</v>
      </c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</row>
    <row r="804" spans="1:14" ht="14.4">
      <c r="A804" s="9">
        <f t="shared" si="4"/>
        <v>800</v>
      </c>
      <c r="B804" s="25" t="s">
        <v>1113</v>
      </c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</row>
    <row r="805" spans="1:14" ht="14.4">
      <c r="A805" s="9">
        <f t="shared" si="4"/>
        <v>801</v>
      </c>
      <c r="B805" s="25" t="s">
        <v>1114</v>
      </c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</row>
    <row r="806" spans="1:14" ht="14.4">
      <c r="A806" s="9">
        <f t="shared" si="4"/>
        <v>802</v>
      </c>
      <c r="B806" s="25" t="s">
        <v>1115</v>
      </c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</row>
    <row r="807" spans="1:14" ht="14.4">
      <c r="A807" s="9">
        <f t="shared" si="4"/>
        <v>803</v>
      </c>
      <c r="B807" s="25" t="s">
        <v>1116</v>
      </c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</row>
    <row r="808" spans="1:14" ht="14.4">
      <c r="A808" s="9">
        <f t="shared" si="4"/>
        <v>804</v>
      </c>
      <c r="B808" s="25" t="s">
        <v>1117</v>
      </c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</row>
    <row r="809" spans="1:14" ht="14.4">
      <c r="A809" s="9">
        <f t="shared" si="4"/>
        <v>805</v>
      </c>
      <c r="B809" s="25" t="s">
        <v>1119</v>
      </c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</row>
    <row r="810" spans="1:14" ht="14.4">
      <c r="A810" s="9">
        <f t="shared" si="4"/>
        <v>806</v>
      </c>
      <c r="B810" s="25" t="s">
        <v>1120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</row>
    <row r="811" spans="1:14" ht="14.4">
      <c r="A811" s="9">
        <f t="shared" si="4"/>
        <v>807</v>
      </c>
      <c r="B811" s="25" t="s">
        <v>1121</v>
      </c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</row>
    <row r="812" spans="1:14" ht="14.4">
      <c r="A812" s="9">
        <f t="shared" si="4"/>
        <v>808</v>
      </c>
      <c r="B812" s="25" t="s">
        <v>1122</v>
      </c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</row>
    <row r="813" spans="1:14" ht="14.4">
      <c r="A813" s="35">
        <f t="shared" si="4"/>
        <v>809</v>
      </c>
      <c r="B813" s="36" t="s">
        <v>1123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</row>
    <row r="814" spans="1:14" ht="14.4">
      <c r="A814" s="35">
        <f t="shared" si="4"/>
        <v>810</v>
      </c>
      <c r="B814" s="36" t="s">
        <v>1124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</row>
    <row r="815" spans="1:14" ht="14.4">
      <c r="A815" s="35">
        <f t="shared" si="4"/>
        <v>811</v>
      </c>
      <c r="B815" s="36" t="s">
        <v>1125</v>
      </c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</row>
    <row r="816" spans="1:14" ht="14.4">
      <c r="A816" s="9">
        <f t="shared" si="4"/>
        <v>812</v>
      </c>
      <c r="B816" s="25" t="s">
        <v>1126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</row>
    <row r="817" spans="1:14" ht="14.4">
      <c r="A817" s="9">
        <f t="shared" si="4"/>
        <v>813</v>
      </c>
      <c r="B817" s="25" t="s">
        <v>1127</v>
      </c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</row>
    <row r="818" spans="1:14" ht="14.4">
      <c r="A818" s="9">
        <f t="shared" si="4"/>
        <v>814</v>
      </c>
      <c r="B818" s="25" t="s">
        <v>1128</v>
      </c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</row>
    <row r="819" spans="1:14" ht="14.4">
      <c r="A819" s="9">
        <f t="shared" si="4"/>
        <v>815</v>
      </c>
      <c r="B819" s="25" t="s">
        <v>1129</v>
      </c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</row>
    <row r="820" spans="1:14" ht="14.4">
      <c r="A820" s="9">
        <f t="shared" si="4"/>
        <v>816</v>
      </c>
      <c r="B820" s="25" t="s">
        <v>1130</v>
      </c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</row>
    <row r="821" spans="1:14" ht="14.4">
      <c r="A821" s="9">
        <f t="shared" si="4"/>
        <v>817</v>
      </c>
      <c r="B821" s="25" t="s">
        <v>1131</v>
      </c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</row>
    <row r="822" spans="1:14" ht="14.4">
      <c r="A822" s="9">
        <f t="shared" si="4"/>
        <v>818</v>
      </c>
      <c r="B822" s="25" t="s">
        <v>1132</v>
      </c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</row>
    <row r="823" spans="1:14" ht="14.4">
      <c r="A823" s="9">
        <f t="shared" si="4"/>
        <v>819</v>
      </c>
      <c r="B823" s="25" t="s">
        <v>1133</v>
      </c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</row>
    <row r="824" spans="1:14" ht="14.4">
      <c r="A824" s="9">
        <f t="shared" si="4"/>
        <v>820</v>
      </c>
      <c r="B824" s="25" t="s">
        <v>1134</v>
      </c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</row>
    <row r="825" spans="1:14" ht="14.4">
      <c r="A825" s="9">
        <f t="shared" si="4"/>
        <v>821</v>
      </c>
      <c r="B825" s="25" t="s">
        <v>1135</v>
      </c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</row>
    <row r="826" spans="1:14" ht="14.4">
      <c r="A826" s="9">
        <f t="shared" si="4"/>
        <v>822</v>
      </c>
      <c r="B826" s="25" t="s">
        <v>1136</v>
      </c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</row>
    <row r="827" spans="1:14" ht="14.4">
      <c r="A827" s="9">
        <f t="shared" si="4"/>
        <v>823</v>
      </c>
      <c r="B827" s="25" t="s">
        <v>1137</v>
      </c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</row>
    <row r="828" spans="1:14" ht="14.4">
      <c r="A828" s="9">
        <f t="shared" si="4"/>
        <v>824</v>
      </c>
      <c r="B828" s="25" t="s">
        <v>1138</v>
      </c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</row>
    <row r="829" spans="1:14" ht="14.4">
      <c r="A829" s="9">
        <f t="shared" si="4"/>
        <v>825</v>
      </c>
      <c r="B829" s="25" t="s">
        <v>1139</v>
      </c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</row>
    <row r="830" spans="1:14" ht="14.4">
      <c r="A830" s="9">
        <f t="shared" si="4"/>
        <v>826</v>
      </c>
      <c r="B830" s="25" t="s">
        <v>1140</v>
      </c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</row>
    <row r="831" spans="1:14" ht="14.4">
      <c r="A831" s="9">
        <f t="shared" si="4"/>
        <v>827</v>
      </c>
      <c r="B831" s="25" t="s">
        <v>1141</v>
      </c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</row>
    <row r="832" spans="1:14" ht="14.4">
      <c r="A832" s="9">
        <f t="shared" si="4"/>
        <v>828</v>
      </c>
      <c r="B832" s="25" t="s">
        <v>1142</v>
      </c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</row>
    <row r="833" spans="1:14" ht="14.4">
      <c r="A833" s="9">
        <f t="shared" si="4"/>
        <v>829</v>
      </c>
      <c r="B833" s="25" t="s">
        <v>1143</v>
      </c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</row>
    <row r="834" spans="1:14" ht="14.4">
      <c r="A834" s="35">
        <f t="shared" si="4"/>
        <v>830</v>
      </c>
      <c r="B834" s="36" t="s">
        <v>1144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</row>
    <row r="835" spans="1:14" ht="14.4">
      <c r="A835" s="9">
        <f t="shared" si="4"/>
        <v>831</v>
      </c>
      <c r="B835" s="25" t="s">
        <v>1145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</row>
    <row r="836" spans="1:14" ht="14.4">
      <c r="A836" s="9">
        <f t="shared" si="4"/>
        <v>832</v>
      </c>
      <c r="B836" s="25" t="s">
        <v>1146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</row>
    <row r="837" spans="1:14" ht="14.4">
      <c r="A837" s="9">
        <f t="shared" si="4"/>
        <v>833</v>
      </c>
      <c r="B837" s="25" t="s">
        <v>1147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</row>
    <row r="838" spans="1:14" ht="14.4">
      <c r="A838" s="9">
        <f t="shared" si="4"/>
        <v>834</v>
      </c>
      <c r="B838" s="25" t="s">
        <v>1148</v>
      </c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</row>
    <row r="839" spans="1:14" ht="14.4">
      <c r="A839" s="9">
        <f t="shared" si="4"/>
        <v>835</v>
      </c>
      <c r="B839" s="25" t="s">
        <v>1149</v>
      </c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</row>
    <row r="840" spans="1:14" ht="14.4">
      <c r="A840" s="9">
        <f t="shared" si="4"/>
        <v>836</v>
      </c>
      <c r="B840" s="25" t="s">
        <v>1150</v>
      </c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</row>
    <row r="841" spans="1:14" ht="14.4">
      <c r="A841" s="9">
        <f t="shared" si="4"/>
        <v>837</v>
      </c>
      <c r="B841" s="25" t="s">
        <v>1151</v>
      </c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</row>
    <row r="842" spans="1:14" ht="14.4">
      <c r="A842" s="9">
        <f t="shared" si="4"/>
        <v>838</v>
      </c>
      <c r="B842" s="25" t="s">
        <v>1152</v>
      </c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</row>
    <row r="843" spans="1:14" ht="14.4">
      <c r="A843" s="9">
        <f t="shared" si="4"/>
        <v>839</v>
      </c>
      <c r="B843" s="25" t="s">
        <v>1153</v>
      </c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</row>
    <row r="844" spans="1:14" ht="14.4">
      <c r="A844" s="9">
        <f t="shared" si="4"/>
        <v>840</v>
      </c>
      <c r="B844" s="25" t="s">
        <v>1154</v>
      </c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</row>
    <row r="845" spans="1:14" ht="14.4">
      <c r="A845" s="9">
        <f t="shared" si="4"/>
        <v>841</v>
      </c>
      <c r="B845" s="25" t="s">
        <v>1155</v>
      </c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</row>
    <row r="846" spans="1:14" ht="14.4">
      <c r="A846" s="9">
        <f t="shared" si="4"/>
        <v>842</v>
      </c>
      <c r="B846" s="25" t="s">
        <v>1156</v>
      </c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</row>
    <row r="847" spans="1:14" ht="14.4">
      <c r="A847" s="9">
        <f t="shared" si="4"/>
        <v>843</v>
      </c>
      <c r="B847" s="25" t="s">
        <v>1157</v>
      </c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</row>
    <row r="848" spans="1:14" ht="14.4">
      <c r="A848" s="9">
        <f t="shared" si="4"/>
        <v>844</v>
      </c>
      <c r="B848" s="25" t="s">
        <v>1158</v>
      </c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</row>
    <row r="849" spans="1:14" ht="14.4">
      <c r="A849" s="9">
        <f t="shared" si="4"/>
        <v>845</v>
      </c>
      <c r="B849" s="25" t="s">
        <v>1159</v>
      </c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</row>
    <row r="850" spans="1:14" ht="14.4">
      <c r="A850" s="9">
        <f t="shared" si="4"/>
        <v>846</v>
      </c>
      <c r="B850" s="25" t="s">
        <v>1160</v>
      </c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</row>
    <row r="851" spans="1:14" ht="14.4">
      <c r="A851" s="9">
        <f t="shared" si="4"/>
        <v>847</v>
      </c>
      <c r="B851" s="25" t="s">
        <v>1161</v>
      </c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</row>
    <row r="852" spans="1:14" ht="14.4">
      <c r="A852" s="9">
        <f t="shared" si="4"/>
        <v>848</v>
      </c>
      <c r="B852" s="25" t="s">
        <v>1162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</row>
    <row r="853" spans="1:14" ht="14.4">
      <c r="A853" s="9">
        <f t="shared" si="4"/>
        <v>849</v>
      </c>
      <c r="B853" s="25" t="s">
        <v>1163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</row>
    <row r="854" spans="1:14" ht="14.4">
      <c r="A854" s="9">
        <f t="shared" si="4"/>
        <v>850</v>
      </c>
      <c r="B854" s="25" t="s">
        <v>1164</v>
      </c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</row>
    <row r="855" spans="1:14" ht="14.4">
      <c r="A855" s="9">
        <f t="shared" si="4"/>
        <v>851</v>
      </c>
      <c r="B855" s="25" t="s">
        <v>1165</v>
      </c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</row>
    <row r="856" spans="1:14" ht="14.4">
      <c r="A856" s="9">
        <f t="shared" si="4"/>
        <v>852</v>
      </c>
      <c r="B856" s="25" t="s">
        <v>1166</v>
      </c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</row>
    <row r="857" spans="1:14" ht="14.4">
      <c r="A857" s="9">
        <f t="shared" si="4"/>
        <v>853</v>
      </c>
      <c r="B857" s="25" t="s">
        <v>1167</v>
      </c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</row>
    <row r="858" spans="1:14" ht="14.4">
      <c r="A858" s="9">
        <f t="shared" si="4"/>
        <v>854</v>
      </c>
      <c r="B858" s="25" t="s">
        <v>1168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</row>
    <row r="859" spans="1:14" ht="14.4">
      <c r="A859" s="9">
        <f t="shared" si="4"/>
        <v>855</v>
      </c>
      <c r="B859" s="25" t="s">
        <v>1169</v>
      </c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</row>
    <row r="860" spans="1:14" ht="14.4">
      <c r="A860" s="9">
        <f t="shared" si="4"/>
        <v>856</v>
      </c>
      <c r="B860" s="25" t="s">
        <v>1170</v>
      </c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</row>
    <row r="861" spans="1:14" ht="14.4">
      <c r="A861" s="9">
        <f t="shared" si="4"/>
        <v>857</v>
      </c>
      <c r="B861" s="25" t="s">
        <v>1171</v>
      </c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</row>
    <row r="862" spans="1:14" ht="14.4">
      <c r="A862" s="9">
        <f t="shared" si="4"/>
        <v>858</v>
      </c>
      <c r="B862" s="25" t="s">
        <v>1172</v>
      </c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</row>
    <row r="863" spans="1:14" ht="14.4">
      <c r="A863" s="9">
        <f t="shared" si="4"/>
        <v>859</v>
      </c>
      <c r="B863" s="25" t="s">
        <v>1173</v>
      </c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</row>
    <row r="864" spans="1:14" ht="14.4">
      <c r="A864" s="9">
        <f t="shared" si="4"/>
        <v>860</v>
      </c>
      <c r="B864" s="25" t="s">
        <v>1174</v>
      </c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</row>
    <row r="865" spans="1:14" ht="14.4">
      <c r="A865" s="9">
        <f t="shared" si="4"/>
        <v>861</v>
      </c>
      <c r="B865" s="25" t="s">
        <v>1175</v>
      </c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</row>
    <row r="866" spans="1:14" ht="14.4">
      <c r="A866" s="9">
        <f t="shared" si="4"/>
        <v>862</v>
      </c>
      <c r="B866" s="25" t="s">
        <v>1176</v>
      </c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</row>
    <row r="867" spans="1:14" ht="14.4">
      <c r="A867" s="9">
        <f t="shared" si="4"/>
        <v>863</v>
      </c>
      <c r="B867" s="25" t="s">
        <v>1177</v>
      </c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</row>
    <row r="868" spans="1:14" ht="14.4">
      <c r="A868" s="9">
        <f t="shared" si="4"/>
        <v>864</v>
      </c>
      <c r="B868" s="25" t="s">
        <v>1178</v>
      </c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</row>
    <row r="869" spans="1:14" ht="14.4">
      <c r="A869" s="9">
        <f t="shared" si="4"/>
        <v>865</v>
      </c>
      <c r="B869" s="25" t="s">
        <v>1179</v>
      </c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</row>
    <row r="870" spans="1:14" ht="14.4">
      <c r="A870" s="9">
        <f t="shared" si="4"/>
        <v>866</v>
      </c>
      <c r="B870" s="25" t="s">
        <v>1180</v>
      </c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</row>
    <row r="871" spans="1:14" ht="14.4">
      <c r="A871" s="9">
        <f t="shared" si="4"/>
        <v>867</v>
      </c>
      <c r="B871" s="25" t="s">
        <v>1181</v>
      </c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</row>
    <row r="872" spans="1:14" ht="14.4">
      <c r="A872" s="9">
        <f t="shared" si="4"/>
        <v>868</v>
      </c>
      <c r="B872" s="25" t="s">
        <v>1182</v>
      </c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</row>
    <row r="873" spans="1:14" ht="14.4">
      <c r="A873" s="9">
        <f t="shared" si="4"/>
        <v>869</v>
      </c>
      <c r="B873" s="25" t="s">
        <v>1183</v>
      </c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</row>
    <row r="874" spans="1:14" ht="14.4">
      <c r="A874" s="9">
        <f t="shared" si="4"/>
        <v>870</v>
      </c>
      <c r="B874" s="25" t="s">
        <v>1184</v>
      </c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</row>
    <row r="875" spans="1:14" ht="14.4">
      <c r="A875" s="9">
        <f t="shared" si="4"/>
        <v>871</v>
      </c>
      <c r="B875" s="25" t="s">
        <v>1185</v>
      </c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</row>
    <row r="876" spans="1:14" ht="14.4">
      <c r="A876" s="9">
        <f t="shared" si="4"/>
        <v>872</v>
      </c>
      <c r="B876" s="25" t="s">
        <v>1186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</row>
    <row r="877" spans="1:14" ht="14.4">
      <c r="A877" s="9">
        <f t="shared" si="4"/>
        <v>873</v>
      </c>
      <c r="B877" s="25" t="s">
        <v>1187</v>
      </c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</row>
    <row r="878" spans="1:14" ht="14.4">
      <c r="A878" s="9">
        <f t="shared" si="4"/>
        <v>874</v>
      </c>
      <c r="B878" s="25" t="s">
        <v>1188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</row>
    <row r="879" spans="1:14" ht="14.4">
      <c r="A879" s="9">
        <f t="shared" si="4"/>
        <v>875</v>
      </c>
      <c r="B879" s="25" t="s">
        <v>1189</v>
      </c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</row>
    <row r="880" spans="1:14" ht="14.4">
      <c r="A880" s="9">
        <f t="shared" si="4"/>
        <v>876</v>
      </c>
      <c r="B880" s="25" t="s">
        <v>1190</v>
      </c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</row>
    <row r="881" spans="1:14" ht="14.4">
      <c r="A881" s="9">
        <f t="shared" si="4"/>
        <v>877</v>
      </c>
      <c r="B881" s="25" t="s">
        <v>1191</v>
      </c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</row>
    <row r="882" spans="1:14" ht="14.4">
      <c r="A882" s="9">
        <f t="shared" si="4"/>
        <v>878</v>
      </c>
      <c r="B882" s="25" t="s">
        <v>1192</v>
      </c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</row>
    <row r="883" spans="1:14" ht="14.4">
      <c r="A883" s="9">
        <f t="shared" si="4"/>
        <v>879</v>
      </c>
      <c r="B883" s="25" t="s">
        <v>1193</v>
      </c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</row>
    <row r="884" spans="1:14" ht="14.4">
      <c r="A884" s="9">
        <f t="shared" si="4"/>
        <v>880</v>
      </c>
      <c r="B884" s="25" t="s">
        <v>1194</v>
      </c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</row>
    <row r="885" spans="1:14" ht="14.4">
      <c r="A885" s="9">
        <f t="shared" si="4"/>
        <v>881</v>
      </c>
      <c r="B885" s="25" t="s">
        <v>1195</v>
      </c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</row>
    <row r="886" spans="1:14" ht="14.4">
      <c r="A886" s="9">
        <f t="shared" si="4"/>
        <v>882</v>
      </c>
      <c r="B886" s="25" t="s">
        <v>1196</v>
      </c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</row>
    <row r="887" spans="1:14" ht="14.4">
      <c r="A887" s="9">
        <f t="shared" si="4"/>
        <v>883</v>
      </c>
      <c r="B887" s="25" t="s">
        <v>1197</v>
      </c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</row>
    <row r="888" spans="1:14" ht="14.4">
      <c r="A888" s="9">
        <f t="shared" si="4"/>
        <v>884</v>
      </c>
      <c r="B888" s="25" t="s">
        <v>1198</v>
      </c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</row>
    <row r="889" spans="1:14" ht="14.4">
      <c r="A889" s="9">
        <f t="shared" si="4"/>
        <v>885</v>
      </c>
      <c r="B889" s="25" t="s">
        <v>1199</v>
      </c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</row>
    <row r="890" spans="1:14" ht="14.4">
      <c r="A890" s="9">
        <f t="shared" si="4"/>
        <v>886</v>
      </c>
      <c r="B890" s="25" t="s">
        <v>1200</v>
      </c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</row>
    <row r="891" spans="1:14" ht="14.4">
      <c r="A891" s="9">
        <f t="shared" si="4"/>
        <v>887</v>
      </c>
      <c r="B891" s="25" t="s">
        <v>1201</v>
      </c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</row>
    <row r="892" spans="1:14" ht="14.4">
      <c r="A892" s="9">
        <f t="shared" si="4"/>
        <v>888</v>
      </c>
      <c r="B892" s="25" t="s">
        <v>1202</v>
      </c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</row>
    <row r="893" spans="1:14" ht="14.4">
      <c r="A893" s="9">
        <f t="shared" si="4"/>
        <v>889</v>
      </c>
      <c r="B893" s="25" t="s">
        <v>1203</v>
      </c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</row>
    <row r="894" spans="1:14" ht="14.4">
      <c r="A894" s="9">
        <f t="shared" si="4"/>
        <v>890</v>
      </c>
      <c r="B894" s="25" t="s">
        <v>1204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</row>
    <row r="895" spans="1:14" ht="14.4">
      <c r="A895" s="9">
        <f t="shared" si="4"/>
        <v>891</v>
      </c>
      <c r="B895" s="25" t="s">
        <v>1205</v>
      </c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</row>
    <row r="896" spans="1:14" ht="14.4">
      <c r="A896" s="9">
        <f t="shared" si="4"/>
        <v>892</v>
      </c>
      <c r="B896" s="25" t="s">
        <v>1206</v>
      </c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</row>
    <row r="897" spans="1:14" ht="14.4">
      <c r="A897" s="9">
        <f t="shared" si="4"/>
        <v>893</v>
      </c>
      <c r="B897" s="25" t="s">
        <v>1207</v>
      </c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</row>
    <row r="898" spans="1:14" ht="14.4">
      <c r="A898" s="9">
        <f t="shared" si="4"/>
        <v>894</v>
      </c>
      <c r="B898" s="25" t="s">
        <v>1208</v>
      </c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</row>
    <row r="899" spans="1:14" ht="14.4">
      <c r="A899" s="9">
        <f t="shared" si="4"/>
        <v>895</v>
      </c>
      <c r="B899" s="25" t="s">
        <v>1209</v>
      </c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</row>
    <row r="900" spans="1:14" ht="14.4">
      <c r="A900" s="9">
        <f t="shared" si="4"/>
        <v>896</v>
      </c>
      <c r="B900" s="25" t="s">
        <v>1210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</row>
    <row r="901" spans="1:14" ht="14.4">
      <c r="A901" s="9">
        <f t="shared" si="4"/>
        <v>897</v>
      </c>
      <c r="B901" s="25" t="s">
        <v>1211</v>
      </c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</row>
    <row r="902" spans="1:14" ht="14.4">
      <c r="A902" s="9">
        <f t="shared" si="4"/>
        <v>898</v>
      </c>
      <c r="B902" s="25" t="s">
        <v>1212</v>
      </c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</row>
    <row r="903" spans="1:14" ht="14.4">
      <c r="A903" s="9">
        <f t="shared" si="4"/>
        <v>899</v>
      </c>
      <c r="B903" s="25" t="s">
        <v>1213</v>
      </c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</row>
    <row r="904" spans="1:14" ht="14.4">
      <c r="A904" s="9">
        <f t="shared" si="4"/>
        <v>900</v>
      </c>
      <c r="B904" s="25" t="s">
        <v>1214</v>
      </c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</row>
    <row r="905" spans="1:14" ht="14.4">
      <c r="A905" s="9">
        <f t="shared" si="4"/>
        <v>901</v>
      </c>
      <c r="B905" s="25" t="s">
        <v>1215</v>
      </c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</row>
    <row r="906" spans="1:14" ht="14.4">
      <c r="A906" s="9">
        <f t="shared" si="4"/>
        <v>902</v>
      </c>
      <c r="B906" s="25" t="s">
        <v>1216</v>
      </c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</row>
    <row r="907" spans="1:14" ht="14.4">
      <c r="A907" s="9">
        <f t="shared" si="4"/>
        <v>903</v>
      </c>
      <c r="B907" s="25" t="s">
        <v>1217</v>
      </c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</row>
    <row r="908" spans="1:14" ht="14.4">
      <c r="A908" s="9">
        <f t="shared" si="4"/>
        <v>904</v>
      </c>
      <c r="B908" s="25" t="s">
        <v>1218</v>
      </c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</row>
    <row r="909" spans="1:14" ht="14.4">
      <c r="A909" s="9">
        <f t="shared" si="4"/>
        <v>905</v>
      </c>
      <c r="B909" s="25" t="s">
        <v>1219</v>
      </c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</row>
    <row r="910" spans="1:14" ht="14.4">
      <c r="A910" s="9">
        <f t="shared" si="4"/>
        <v>906</v>
      </c>
      <c r="B910" s="25" t="s">
        <v>1220</v>
      </c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</row>
    <row r="911" spans="1:14" ht="14.4">
      <c r="A911" s="9">
        <f t="shared" si="4"/>
        <v>907</v>
      </c>
      <c r="B911" s="25" t="s">
        <v>1221</v>
      </c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</row>
    <row r="912" spans="1:14" ht="14.4">
      <c r="A912" s="9">
        <f t="shared" si="4"/>
        <v>908</v>
      </c>
      <c r="B912" s="25" t="s">
        <v>1222</v>
      </c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</row>
    <row r="913" spans="1:14" ht="14.4">
      <c r="A913" s="9">
        <f t="shared" si="4"/>
        <v>909</v>
      </c>
      <c r="B913" s="25" t="s">
        <v>1223</v>
      </c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</row>
    <row r="914" spans="1:14" ht="14.4">
      <c r="A914" s="9">
        <f t="shared" si="4"/>
        <v>910</v>
      </c>
      <c r="B914" s="25" t="s">
        <v>1224</v>
      </c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</row>
    <row r="915" spans="1:14" ht="14.4">
      <c r="A915" s="9">
        <f t="shared" si="4"/>
        <v>911</v>
      </c>
      <c r="B915" s="25" t="s">
        <v>1225</v>
      </c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</row>
    <row r="916" spans="1:14" ht="14.4">
      <c r="A916" s="9">
        <f t="shared" si="4"/>
        <v>912</v>
      </c>
      <c r="B916" s="25" t="s">
        <v>1226</v>
      </c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</row>
    <row r="917" spans="1:14" ht="14.4">
      <c r="A917" s="9">
        <f t="shared" si="4"/>
        <v>913</v>
      </c>
      <c r="B917" s="25" t="s">
        <v>1227</v>
      </c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</row>
    <row r="918" spans="1:14" ht="14.4">
      <c r="A918" s="9">
        <f t="shared" si="4"/>
        <v>914</v>
      </c>
      <c r="B918" s="25" t="s">
        <v>1228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</row>
    <row r="919" spans="1:14" ht="14.4">
      <c r="A919" s="9">
        <f t="shared" si="4"/>
        <v>915</v>
      </c>
      <c r="B919" s="25" t="s">
        <v>1229</v>
      </c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</row>
    <row r="920" spans="1:14" ht="14.4">
      <c r="A920" s="9">
        <f t="shared" si="4"/>
        <v>916</v>
      </c>
      <c r="B920" s="25" t="s">
        <v>1230</v>
      </c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</row>
    <row r="921" spans="1:14" ht="14.4">
      <c r="A921" s="9">
        <f t="shared" si="4"/>
        <v>917</v>
      </c>
      <c r="B921" s="25" t="s">
        <v>1231</v>
      </c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</row>
    <row r="922" spans="1:14" ht="14.4">
      <c r="A922" s="9">
        <f t="shared" si="4"/>
        <v>918</v>
      </c>
      <c r="B922" s="25" t="s">
        <v>1232</v>
      </c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</row>
    <row r="923" spans="1:14" ht="14.4">
      <c r="A923" s="35">
        <f t="shared" si="4"/>
        <v>919</v>
      </c>
      <c r="B923" s="36" t="s">
        <v>1233</v>
      </c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</row>
    <row r="924" spans="1:14" ht="14.4">
      <c r="A924" s="9">
        <f t="shared" si="4"/>
        <v>920</v>
      </c>
      <c r="B924" s="25" t="s">
        <v>1234</v>
      </c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</row>
    <row r="925" spans="1:14" ht="14.4">
      <c r="A925" s="9">
        <f t="shared" si="4"/>
        <v>921</v>
      </c>
      <c r="B925" s="25" t="s">
        <v>1235</v>
      </c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</row>
    <row r="926" spans="1:14" ht="14.4">
      <c r="A926" s="9">
        <f t="shared" si="4"/>
        <v>922</v>
      </c>
      <c r="B926" s="25" t="s">
        <v>1236</v>
      </c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</row>
    <row r="927" spans="1:14" ht="14.4">
      <c r="A927" s="9">
        <f t="shared" si="4"/>
        <v>923</v>
      </c>
      <c r="B927" s="25" t="s">
        <v>1237</v>
      </c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</row>
    <row r="928" spans="1:14" ht="14.4">
      <c r="A928" s="9">
        <f t="shared" si="4"/>
        <v>924</v>
      </c>
      <c r="B928" s="25" t="s">
        <v>1238</v>
      </c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</row>
    <row r="929" spans="1:14" ht="14.4">
      <c r="A929" s="9">
        <f t="shared" si="4"/>
        <v>925</v>
      </c>
      <c r="B929" s="25" t="s">
        <v>1239</v>
      </c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</row>
    <row r="930" spans="1:14" ht="18.75" customHeight="1">
      <c r="A930" s="9">
        <f t="shared" si="4"/>
        <v>926</v>
      </c>
      <c r="B930" s="25" t="s">
        <v>1240</v>
      </c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</row>
    <row r="931" spans="1:14" ht="14.4">
      <c r="A931" s="9">
        <f t="shared" si="4"/>
        <v>927</v>
      </c>
      <c r="B931" s="25" t="s">
        <v>1241</v>
      </c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</row>
    <row r="932" spans="1:14" ht="14.4">
      <c r="A932" s="9">
        <f t="shared" si="4"/>
        <v>928</v>
      </c>
      <c r="B932" s="25" t="s">
        <v>1242</v>
      </c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</row>
    <row r="933" spans="1:14" ht="14.4">
      <c r="A933" s="9">
        <f t="shared" si="4"/>
        <v>929</v>
      </c>
      <c r="B933" s="25" t="s">
        <v>1243</v>
      </c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</row>
    <row r="934" spans="1:14" ht="14.4">
      <c r="A934" s="9">
        <f t="shared" si="4"/>
        <v>930</v>
      </c>
      <c r="B934" s="25" t="s">
        <v>1244</v>
      </c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</row>
    <row r="935" spans="1:14" ht="14.4">
      <c r="A935" s="9">
        <f t="shared" si="4"/>
        <v>931</v>
      </c>
      <c r="B935" s="25" t="s">
        <v>1245</v>
      </c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</row>
    <row r="936" spans="1:14" ht="14.4">
      <c r="A936" s="9">
        <f t="shared" si="4"/>
        <v>932</v>
      </c>
      <c r="B936" s="25" t="s">
        <v>1246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</row>
    <row r="937" spans="1:14" ht="14.4">
      <c r="A937" s="9">
        <f t="shared" si="4"/>
        <v>933</v>
      </c>
      <c r="B937" s="25" t="s">
        <v>1247</v>
      </c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</row>
    <row r="938" spans="1:14" ht="14.4">
      <c r="A938" s="9">
        <f t="shared" si="4"/>
        <v>934</v>
      </c>
      <c r="B938" s="25" t="s">
        <v>1248</v>
      </c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</row>
    <row r="939" spans="1:14" ht="14.4">
      <c r="A939" s="9">
        <f t="shared" si="4"/>
        <v>935</v>
      </c>
      <c r="B939" s="25" t="s">
        <v>1249</v>
      </c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</row>
    <row r="940" spans="1:14" ht="14.4">
      <c r="A940" s="9">
        <f t="shared" si="4"/>
        <v>936</v>
      </c>
      <c r="B940" s="25" t="s">
        <v>1250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</row>
    <row r="941" spans="1:14" ht="14.4">
      <c r="A941" s="9">
        <f t="shared" si="4"/>
        <v>937</v>
      </c>
      <c r="B941" s="25" t="s">
        <v>1251</v>
      </c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</row>
    <row r="942" spans="1:14" ht="14.4">
      <c r="A942" s="9">
        <f t="shared" si="4"/>
        <v>938</v>
      </c>
      <c r="B942" s="25" t="s">
        <v>1252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</row>
    <row r="943" spans="1:14" ht="14.4">
      <c r="A943" s="9">
        <f t="shared" si="4"/>
        <v>939</v>
      </c>
      <c r="B943" s="25" t="s">
        <v>1253</v>
      </c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</row>
    <row r="944" spans="1:14" ht="14.4">
      <c r="A944" s="9">
        <f t="shared" si="4"/>
        <v>940</v>
      </c>
      <c r="B944" s="25" t="s">
        <v>1254</v>
      </c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</row>
    <row r="945" spans="1:14" ht="14.4">
      <c r="A945" s="9">
        <f t="shared" si="4"/>
        <v>941</v>
      </c>
      <c r="B945" s="25" t="s">
        <v>1255</v>
      </c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</row>
    <row r="946" spans="1:14" ht="14.4">
      <c r="A946" s="9">
        <f t="shared" si="4"/>
        <v>942</v>
      </c>
      <c r="B946" s="25" t="s">
        <v>1256</v>
      </c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</row>
    <row r="947" spans="1:14" ht="14.4">
      <c r="A947" s="9">
        <f t="shared" si="4"/>
        <v>943</v>
      </c>
      <c r="B947" s="25" t="s">
        <v>1257</v>
      </c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</row>
    <row r="948" spans="1:14" ht="14.4">
      <c r="A948" s="9">
        <f t="shared" si="4"/>
        <v>944</v>
      </c>
      <c r="B948" s="25" t="s">
        <v>1258</v>
      </c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1:14" ht="14.4">
      <c r="A949" s="9">
        <f t="shared" si="4"/>
        <v>945</v>
      </c>
      <c r="B949" s="25" t="s">
        <v>1259</v>
      </c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</row>
    <row r="950" spans="1:14" ht="14.4">
      <c r="A950" s="9">
        <f t="shared" si="4"/>
        <v>946</v>
      </c>
      <c r="B950" s="25" t="s">
        <v>1260</v>
      </c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</row>
    <row r="951" spans="1:14" ht="14.4">
      <c r="A951" s="9">
        <f t="shared" si="4"/>
        <v>947</v>
      </c>
      <c r="B951" s="25" t="s">
        <v>1261</v>
      </c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</row>
    <row r="952" spans="1:14" ht="14.4">
      <c r="A952" s="9">
        <f t="shared" si="4"/>
        <v>948</v>
      </c>
      <c r="B952" s="25" t="s">
        <v>1263</v>
      </c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</row>
    <row r="953" spans="1:14" ht="14.4">
      <c r="A953" s="9">
        <f t="shared" si="4"/>
        <v>949</v>
      </c>
      <c r="B953" s="25" t="s">
        <v>1264</v>
      </c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</row>
    <row r="954" spans="1:14" ht="14.4">
      <c r="A954" s="9">
        <f t="shared" si="4"/>
        <v>950</v>
      </c>
      <c r="B954" s="25" t="s">
        <v>1265</v>
      </c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 ht="14.4">
      <c r="A955" s="9">
        <f t="shared" si="4"/>
        <v>951</v>
      </c>
      <c r="B955" s="25" t="s">
        <v>1266</v>
      </c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</row>
    <row r="956" spans="1:14" ht="14.4">
      <c r="A956" s="9">
        <f t="shared" si="4"/>
        <v>952</v>
      </c>
      <c r="B956" s="25" t="s">
        <v>1267</v>
      </c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</row>
    <row r="957" spans="1:14" ht="14.4">
      <c r="A957" s="9">
        <f t="shared" ref="A957:A1176" si="5">ROW()-ROW($A$4)</f>
        <v>953</v>
      </c>
      <c r="B957" s="25" t="s">
        <v>1268</v>
      </c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</row>
    <row r="958" spans="1:14" ht="14.4">
      <c r="A958" s="9">
        <f t="shared" si="5"/>
        <v>954</v>
      </c>
      <c r="B958" s="25" t="s">
        <v>1269</v>
      </c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</row>
    <row r="959" spans="1:14" ht="14.4">
      <c r="A959" s="9">
        <f t="shared" si="5"/>
        <v>955</v>
      </c>
      <c r="B959" s="25" t="s">
        <v>1270</v>
      </c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</row>
    <row r="960" spans="1:14" ht="14.4">
      <c r="A960" s="9">
        <f t="shared" si="5"/>
        <v>956</v>
      </c>
      <c r="B960" s="25" t="s">
        <v>1271</v>
      </c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1:14" ht="14.4">
      <c r="A961" s="9">
        <f t="shared" si="5"/>
        <v>957</v>
      </c>
      <c r="B961" s="25" t="s">
        <v>1272</v>
      </c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</row>
    <row r="962" spans="1:14" ht="14.4">
      <c r="A962" s="9">
        <f t="shared" si="5"/>
        <v>958</v>
      </c>
      <c r="B962" s="25" t="s">
        <v>1273</v>
      </c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</row>
    <row r="963" spans="1:14" ht="14.4">
      <c r="A963" s="9">
        <f t="shared" si="5"/>
        <v>959</v>
      </c>
      <c r="B963" s="25" t="s">
        <v>1274</v>
      </c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</row>
    <row r="964" spans="1:14" ht="14.4">
      <c r="A964" s="9">
        <f t="shared" si="5"/>
        <v>960</v>
      </c>
      <c r="B964" s="25" t="s">
        <v>1275</v>
      </c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</row>
    <row r="965" spans="1:14" ht="14.4">
      <c r="A965" s="9">
        <f t="shared" si="5"/>
        <v>961</v>
      </c>
      <c r="B965" s="25" t="s">
        <v>1276</v>
      </c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</row>
    <row r="966" spans="1:14" ht="14.4">
      <c r="A966" s="9">
        <f t="shared" si="5"/>
        <v>962</v>
      </c>
      <c r="B966" s="25" t="s">
        <v>1277</v>
      </c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1:14" ht="14.4">
      <c r="A967" s="9">
        <f t="shared" si="5"/>
        <v>963</v>
      </c>
      <c r="B967" s="25" t="s">
        <v>1278</v>
      </c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</row>
    <row r="968" spans="1:14" ht="14.4">
      <c r="A968" s="9">
        <f t="shared" si="5"/>
        <v>964</v>
      </c>
      <c r="B968" s="25" t="s">
        <v>1279</v>
      </c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</row>
    <row r="969" spans="1:14" ht="14.4">
      <c r="A969" s="9">
        <f t="shared" si="5"/>
        <v>965</v>
      </c>
      <c r="B969" s="25" t="s">
        <v>1280</v>
      </c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</row>
    <row r="970" spans="1:14" ht="14.4">
      <c r="A970" s="9">
        <f t="shared" si="5"/>
        <v>966</v>
      </c>
      <c r="B970" s="25" t="s">
        <v>1281</v>
      </c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</row>
    <row r="971" spans="1:14" ht="14.4">
      <c r="A971" s="9">
        <f t="shared" si="5"/>
        <v>967</v>
      </c>
      <c r="B971" s="25" t="s">
        <v>1282</v>
      </c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</row>
    <row r="972" spans="1:14" ht="14.4">
      <c r="A972" s="9">
        <f t="shared" si="5"/>
        <v>968</v>
      </c>
      <c r="B972" s="25" t="s">
        <v>1283</v>
      </c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1:14" ht="14.4">
      <c r="A973" s="9">
        <f t="shared" si="5"/>
        <v>969</v>
      </c>
      <c r="B973" s="25" t="s">
        <v>1284</v>
      </c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</row>
    <row r="974" spans="1:14" ht="14.4">
      <c r="A974" s="9">
        <f t="shared" si="5"/>
        <v>970</v>
      </c>
      <c r="B974" s="25" t="s">
        <v>1285</v>
      </c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</row>
    <row r="975" spans="1:14" ht="14.4">
      <c r="A975" s="9">
        <f t="shared" si="5"/>
        <v>971</v>
      </c>
      <c r="B975" s="25" t="s">
        <v>1286</v>
      </c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</row>
    <row r="976" spans="1:14" ht="23.25" customHeight="1">
      <c r="A976" s="9">
        <f t="shared" si="5"/>
        <v>972</v>
      </c>
      <c r="B976" s="25" t="s">
        <v>1287</v>
      </c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</row>
    <row r="977" spans="1:14" ht="14.4">
      <c r="A977" s="9">
        <f t="shared" si="5"/>
        <v>973</v>
      </c>
      <c r="B977" s="25" t="s">
        <v>1288</v>
      </c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</row>
    <row r="978" spans="1:14" ht="14.4">
      <c r="A978" s="9">
        <f t="shared" si="5"/>
        <v>974</v>
      </c>
      <c r="B978" s="25" t="s">
        <v>1289</v>
      </c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1:14" ht="14.4">
      <c r="A979" s="9">
        <f t="shared" si="5"/>
        <v>975</v>
      </c>
      <c r="B979" s="25" t="s">
        <v>1290</v>
      </c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</row>
    <row r="980" spans="1:14" ht="14.4">
      <c r="A980" s="9">
        <f t="shared" si="5"/>
        <v>976</v>
      </c>
      <c r="B980" s="25" t="s">
        <v>1291</v>
      </c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</row>
    <row r="981" spans="1:14" ht="14.4">
      <c r="A981" s="9">
        <f t="shared" si="5"/>
        <v>977</v>
      </c>
      <c r="B981" s="25" t="s">
        <v>1292</v>
      </c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</row>
    <row r="982" spans="1:14" ht="14.4">
      <c r="A982" s="9">
        <f t="shared" si="5"/>
        <v>978</v>
      </c>
      <c r="B982" s="25" t="s">
        <v>1293</v>
      </c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</row>
    <row r="983" spans="1:14" ht="14.4">
      <c r="A983" s="9">
        <f t="shared" si="5"/>
        <v>979</v>
      </c>
      <c r="B983" s="25" t="s">
        <v>1294</v>
      </c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</row>
    <row r="984" spans="1:14" ht="14.4">
      <c r="A984" s="9">
        <f t="shared" si="5"/>
        <v>980</v>
      </c>
      <c r="B984" s="25" t="s">
        <v>1296</v>
      </c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</row>
    <row r="985" spans="1:14" ht="14.4">
      <c r="A985" s="9">
        <f t="shared" si="5"/>
        <v>981</v>
      </c>
      <c r="B985" s="25" t="s">
        <v>1297</v>
      </c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</row>
    <row r="986" spans="1:14" ht="14.4">
      <c r="A986" s="9">
        <f t="shared" si="5"/>
        <v>982</v>
      </c>
      <c r="B986" s="25" t="s">
        <v>1298</v>
      </c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</row>
    <row r="987" spans="1:14" ht="14.4">
      <c r="A987" s="9">
        <f t="shared" si="5"/>
        <v>983</v>
      </c>
      <c r="B987" s="25" t="s">
        <v>1299</v>
      </c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</row>
    <row r="988" spans="1:14" ht="14.4">
      <c r="A988" s="9">
        <f t="shared" si="5"/>
        <v>984</v>
      </c>
      <c r="B988" s="25" t="s">
        <v>1300</v>
      </c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</row>
    <row r="989" spans="1:14" ht="14.4">
      <c r="A989" s="9">
        <f t="shared" si="5"/>
        <v>985</v>
      </c>
      <c r="B989" s="25" t="s">
        <v>1301</v>
      </c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</row>
    <row r="990" spans="1:14" ht="14.4">
      <c r="A990" s="9">
        <f t="shared" si="5"/>
        <v>986</v>
      </c>
      <c r="B990" s="25" t="s">
        <v>1302</v>
      </c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</row>
    <row r="991" spans="1:14" ht="14.4">
      <c r="A991" s="9">
        <f t="shared" si="5"/>
        <v>987</v>
      </c>
      <c r="B991" s="25" t="s">
        <v>1303</v>
      </c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</row>
    <row r="992" spans="1:14" ht="14.4">
      <c r="A992" s="9">
        <f t="shared" si="5"/>
        <v>988</v>
      </c>
      <c r="B992" s="25" t="s">
        <v>1304</v>
      </c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</row>
    <row r="993" spans="1:14" ht="14.4">
      <c r="A993" s="9">
        <f t="shared" si="5"/>
        <v>989</v>
      </c>
      <c r="B993" s="25" t="s">
        <v>1305</v>
      </c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</row>
    <row r="994" spans="1:14" ht="14.4">
      <c r="A994" s="9">
        <f t="shared" si="5"/>
        <v>990</v>
      </c>
      <c r="B994" s="25" t="s">
        <v>1306</v>
      </c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</row>
    <row r="995" spans="1:14" ht="14.4">
      <c r="A995" s="9">
        <f t="shared" si="5"/>
        <v>991</v>
      </c>
      <c r="B995" s="25" t="s">
        <v>1307</v>
      </c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</row>
    <row r="996" spans="1:14" ht="14.4">
      <c r="A996" s="9">
        <f t="shared" si="5"/>
        <v>992</v>
      </c>
      <c r="B996" s="25" t="s">
        <v>1308</v>
      </c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</row>
    <row r="997" spans="1:14" ht="14.4">
      <c r="A997" s="9">
        <f t="shared" si="5"/>
        <v>993</v>
      </c>
      <c r="B997" s="25" t="s">
        <v>1309</v>
      </c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</row>
    <row r="998" spans="1:14" ht="14.4">
      <c r="A998" s="9">
        <f t="shared" si="5"/>
        <v>994</v>
      </c>
      <c r="B998" s="25" t="s">
        <v>1310</v>
      </c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</row>
    <row r="999" spans="1:14" ht="14.4">
      <c r="A999" s="9">
        <f t="shared" si="5"/>
        <v>995</v>
      </c>
      <c r="B999" s="25" t="s">
        <v>1311</v>
      </c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</row>
    <row r="1000" spans="1:14" ht="14.4">
      <c r="A1000" s="9">
        <f t="shared" si="5"/>
        <v>996</v>
      </c>
      <c r="B1000" s="25" t="s">
        <v>1312</v>
      </c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</row>
    <row r="1001" spans="1:14" ht="14.4">
      <c r="A1001" s="9">
        <f t="shared" si="5"/>
        <v>997</v>
      </c>
      <c r="B1001" s="25" t="s">
        <v>1313</v>
      </c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</row>
    <row r="1002" spans="1:14" ht="14.4">
      <c r="A1002" s="9">
        <f t="shared" si="5"/>
        <v>998</v>
      </c>
      <c r="B1002" s="25" t="s">
        <v>1314</v>
      </c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</row>
    <row r="1003" spans="1:14" ht="14.4">
      <c r="A1003" s="9">
        <f t="shared" si="5"/>
        <v>999</v>
      </c>
      <c r="B1003" s="25" t="s">
        <v>1315</v>
      </c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</row>
    <row r="1004" spans="1:14" ht="14.4">
      <c r="A1004" s="9">
        <f t="shared" si="5"/>
        <v>1000</v>
      </c>
      <c r="B1004" s="25" t="s">
        <v>1316</v>
      </c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</row>
    <row r="1005" spans="1:14" ht="14.4">
      <c r="A1005" s="9">
        <f t="shared" si="5"/>
        <v>1001</v>
      </c>
      <c r="B1005" s="25" t="s">
        <v>1317</v>
      </c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</row>
    <row r="1006" spans="1:14" ht="14.4">
      <c r="A1006" s="9">
        <f t="shared" si="5"/>
        <v>1002</v>
      </c>
      <c r="B1006" s="25" t="s">
        <v>1318</v>
      </c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</row>
    <row r="1007" spans="1:14" ht="14.4">
      <c r="A1007" s="9">
        <f t="shared" si="5"/>
        <v>1003</v>
      </c>
      <c r="B1007" s="25" t="s">
        <v>1319</v>
      </c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</row>
    <row r="1008" spans="1:14" ht="22.5" customHeight="1">
      <c r="A1008" s="9">
        <f t="shared" si="5"/>
        <v>1004</v>
      </c>
      <c r="B1008" s="25" t="s">
        <v>1320</v>
      </c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</row>
    <row r="1009" spans="1:14" ht="22.5" customHeight="1">
      <c r="A1009" s="9">
        <f t="shared" si="5"/>
        <v>1005</v>
      </c>
      <c r="B1009" s="25" t="s">
        <v>1321</v>
      </c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</row>
    <row r="1010" spans="1:14" ht="22.5" customHeight="1">
      <c r="A1010" s="9">
        <f t="shared" si="5"/>
        <v>1006</v>
      </c>
      <c r="B1010" s="25" t="s">
        <v>1322</v>
      </c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</row>
    <row r="1011" spans="1:14" ht="14.4">
      <c r="A1011" s="9">
        <f t="shared" si="5"/>
        <v>1007</v>
      </c>
      <c r="B1011" s="25" t="s">
        <v>1323</v>
      </c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</row>
    <row r="1012" spans="1:14" ht="14.4">
      <c r="A1012" s="9">
        <f t="shared" si="5"/>
        <v>1008</v>
      </c>
      <c r="B1012" s="25" t="s">
        <v>1324</v>
      </c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</row>
    <row r="1013" spans="1:14" ht="14.4">
      <c r="A1013" s="9">
        <f t="shared" si="5"/>
        <v>1009</v>
      </c>
      <c r="B1013" s="25" t="s">
        <v>1325</v>
      </c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</row>
    <row r="1014" spans="1:14" ht="14.4">
      <c r="A1014" s="9">
        <f t="shared" si="5"/>
        <v>1010</v>
      </c>
      <c r="B1014" s="25" t="s">
        <v>1326</v>
      </c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</row>
    <row r="1015" spans="1:14" ht="14.4">
      <c r="A1015" s="9">
        <f t="shared" si="5"/>
        <v>1011</v>
      </c>
      <c r="B1015" s="25" t="s">
        <v>1327</v>
      </c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</row>
    <row r="1016" spans="1:14" ht="14.4">
      <c r="A1016" s="9">
        <f t="shared" si="5"/>
        <v>1012</v>
      </c>
      <c r="B1016" s="25" t="s">
        <v>1328</v>
      </c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</row>
    <row r="1017" spans="1:14" ht="14.4">
      <c r="A1017" s="9">
        <f t="shared" si="5"/>
        <v>1013</v>
      </c>
      <c r="B1017" s="25" t="s">
        <v>1329</v>
      </c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</row>
    <row r="1018" spans="1:14" ht="14.4">
      <c r="A1018" s="9">
        <f t="shared" si="5"/>
        <v>1014</v>
      </c>
      <c r="B1018" s="25" t="s">
        <v>1330</v>
      </c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</row>
    <row r="1019" spans="1:14" ht="14.4">
      <c r="A1019" s="9">
        <f t="shared" si="5"/>
        <v>1015</v>
      </c>
      <c r="B1019" s="25" t="s">
        <v>1331</v>
      </c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</row>
    <row r="1020" spans="1:14" ht="14.4">
      <c r="A1020" s="9">
        <f t="shared" si="5"/>
        <v>1016</v>
      </c>
      <c r="B1020" s="25" t="s">
        <v>1332</v>
      </c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</row>
    <row r="1021" spans="1:14" ht="14.4">
      <c r="A1021" s="9">
        <f t="shared" si="5"/>
        <v>1017</v>
      </c>
      <c r="B1021" s="25" t="s">
        <v>1333</v>
      </c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</row>
    <row r="1022" spans="1:14" ht="14.4">
      <c r="A1022" s="9">
        <f t="shared" si="5"/>
        <v>1018</v>
      </c>
      <c r="B1022" s="25" t="s">
        <v>1335</v>
      </c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</row>
    <row r="1023" spans="1:14" ht="14.4">
      <c r="A1023" s="9">
        <f t="shared" si="5"/>
        <v>1019</v>
      </c>
      <c r="B1023" s="25" t="s">
        <v>1336</v>
      </c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</row>
    <row r="1024" spans="1:14" ht="14.4">
      <c r="A1024" s="9">
        <f t="shared" si="5"/>
        <v>1020</v>
      </c>
      <c r="B1024" s="25" t="s">
        <v>1337</v>
      </c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</row>
    <row r="1025" spans="1:14" ht="14.4">
      <c r="A1025" s="9">
        <f t="shared" si="5"/>
        <v>1021</v>
      </c>
      <c r="B1025" s="25" t="s">
        <v>1338</v>
      </c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</row>
    <row r="1026" spans="1:14" ht="14.4">
      <c r="A1026" s="9">
        <f t="shared" si="5"/>
        <v>1022</v>
      </c>
      <c r="B1026" s="25" t="s">
        <v>1339</v>
      </c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</row>
    <row r="1027" spans="1:14" ht="14.4">
      <c r="A1027" s="9">
        <f t="shared" si="5"/>
        <v>1023</v>
      </c>
      <c r="B1027" s="25" t="s">
        <v>1340</v>
      </c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</row>
    <row r="1028" spans="1:14" ht="14.4">
      <c r="A1028" s="9">
        <f t="shared" si="5"/>
        <v>1024</v>
      </c>
      <c r="B1028" s="25" t="s">
        <v>1341</v>
      </c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</row>
    <row r="1029" spans="1:14" ht="14.4">
      <c r="A1029" s="9">
        <f t="shared" si="5"/>
        <v>1025</v>
      </c>
      <c r="B1029" s="25" t="s">
        <v>1342</v>
      </c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</row>
    <row r="1030" spans="1:14" ht="14.4">
      <c r="A1030" s="9">
        <f t="shared" si="5"/>
        <v>1026</v>
      </c>
      <c r="B1030" s="25" t="s">
        <v>1343</v>
      </c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</row>
    <row r="1031" spans="1:14" ht="14.4">
      <c r="A1031" s="9">
        <f t="shared" si="5"/>
        <v>1027</v>
      </c>
      <c r="B1031" s="25" t="s">
        <v>1344</v>
      </c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</row>
    <row r="1032" spans="1:14" ht="14.4">
      <c r="A1032" s="9">
        <f t="shared" si="5"/>
        <v>1028</v>
      </c>
      <c r="B1032" s="25" t="s">
        <v>1345</v>
      </c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</row>
    <row r="1033" spans="1:14" ht="14.4">
      <c r="A1033" s="9">
        <f t="shared" si="5"/>
        <v>1029</v>
      </c>
      <c r="B1033" s="25" t="s">
        <v>1346</v>
      </c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</row>
    <row r="1034" spans="1:14" ht="14.4">
      <c r="A1034" s="9">
        <f t="shared" si="5"/>
        <v>1030</v>
      </c>
      <c r="B1034" s="25" t="s">
        <v>1347</v>
      </c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</row>
    <row r="1035" spans="1:14" ht="14.4">
      <c r="A1035" s="9">
        <f t="shared" si="5"/>
        <v>1031</v>
      </c>
      <c r="B1035" s="25" t="s">
        <v>1348</v>
      </c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</row>
    <row r="1036" spans="1:14" ht="14.4">
      <c r="A1036" s="9">
        <f t="shared" si="5"/>
        <v>1032</v>
      </c>
      <c r="B1036" s="25" t="s">
        <v>1349</v>
      </c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</row>
    <row r="1037" spans="1:14" ht="14.4">
      <c r="A1037" s="9">
        <f t="shared" si="5"/>
        <v>1033</v>
      </c>
      <c r="B1037" s="25" t="s">
        <v>1350</v>
      </c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</row>
    <row r="1038" spans="1:14" ht="14.4">
      <c r="A1038" s="9">
        <f t="shared" si="5"/>
        <v>1034</v>
      </c>
      <c r="B1038" s="25" t="s">
        <v>1351</v>
      </c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</row>
    <row r="1039" spans="1:14" ht="14.4">
      <c r="A1039" s="9">
        <f t="shared" si="5"/>
        <v>1035</v>
      </c>
      <c r="B1039" s="25" t="s">
        <v>1352</v>
      </c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</row>
    <row r="1040" spans="1:14" ht="14.4">
      <c r="A1040" s="9">
        <f t="shared" si="5"/>
        <v>1036</v>
      </c>
      <c r="B1040" s="25" t="s">
        <v>1353</v>
      </c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</row>
    <row r="1041" spans="1:14" ht="14.4">
      <c r="A1041" s="9">
        <f t="shared" si="5"/>
        <v>1037</v>
      </c>
      <c r="B1041" s="25" t="s">
        <v>1354</v>
      </c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</row>
    <row r="1042" spans="1:14" ht="14.4">
      <c r="A1042" s="9">
        <f t="shared" si="5"/>
        <v>1038</v>
      </c>
      <c r="B1042" s="25" t="s">
        <v>1355</v>
      </c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</row>
    <row r="1043" spans="1:14" ht="14.4">
      <c r="A1043" s="9">
        <f t="shared" si="5"/>
        <v>1039</v>
      </c>
      <c r="B1043" s="25" t="s">
        <v>1356</v>
      </c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</row>
    <row r="1044" spans="1:14" ht="14.4">
      <c r="A1044" s="9">
        <f t="shared" si="5"/>
        <v>1040</v>
      </c>
      <c r="B1044" s="25" t="s">
        <v>1357</v>
      </c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</row>
    <row r="1045" spans="1:14" ht="14.4">
      <c r="A1045" s="9">
        <f t="shared" si="5"/>
        <v>1041</v>
      </c>
      <c r="B1045" s="25" t="s">
        <v>1358</v>
      </c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</row>
    <row r="1046" spans="1:14" ht="14.4">
      <c r="A1046" s="9">
        <f t="shared" si="5"/>
        <v>1042</v>
      </c>
      <c r="B1046" s="25" t="s">
        <v>1359</v>
      </c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</row>
    <row r="1047" spans="1:14" ht="14.4">
      <c r="A1047" s="9">
        <f t="shared" si="5"/>
        <v>1043</v>
      </c>
      <c r="B1047" s="25" t="s">
        <v>1360</v>
      </c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</row>
    <row r="1048" spans="1:14" ht="14.4">
      <c r="A1048" s="9">
        <f t="shared" si="5"/>
        <v>1044</v>
      </c>
      <c r="B1048" s="25" t="s">
        <v>1361</v>
      </c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</row>
    <row r="1049" spans="1:14" ht="14.4">
      <c r="A1049" s="9">
        <f t="shared" si="5"/>
        <v>1045</v>
      </c>
      <c r="B1049" s="25" t="s">
        <v>1362</v>
      </c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</row>
    <row r="1050" spans="1:14" ht="14.4">
      <c r="A1050" s="9">
        <f t="shared" si="5"/>
        <v>1046</v>
      </c>
      <c r="B1050" s="25" t="s">
        <v>1363</v>
      </c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</row>
    <row r="1051" spans="1:14" ht="14.4">
      <c r="A1051" s="9">
        <f t="shared" si="5"/>
        <v>1047</v>
      </c>
      <c r="B1051" s="25" t="s">
        <v>1364</v>
      </c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</row>
    <row r="1052" spans="1:14" ht="14.4">
      <c r="A1052" s="9">
        <f t="shared" si="5"/>
        <v>1048</v>
      </c>
      <c r="B1052" s="25" t="s">
        <v>1365</v>
      </c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</row>
    <row r="1053" spans="1:14" ht="14.4">
      <c r="A1053" s="9">
        <f t="shared" si="5"/>
        <v>1049</v>
      </c>
      <c r="B1053" s="25" t="s">
        <v>1366</v>
      </c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</row>
    <row r="1054" spans="1:14" ht="14.4">
      <c r="A1054" s="9">
        <f t="shared" si="5"/>
        <v>1050</v>
      </c>
      <c r="B1054" s="25" t="s">
        <v>1367</v>
      </c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</row>
    <row r="1055" spans="1:14" ht="14.4">
      <c r="A1055" s="9">
        <f t="shared" si="5"/>
        <v>1051</v>
      </c>
      <c r="B1055" s="25" t="s">
        <v>1368</v>
      </c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</row>
    <row r="1056" spans="1:14" ht="14.4">
      <c r="A1056" s="9">
        <f t="shared" si="5"/>
        <v>1052</v>
      </c>
      <c r="B1056" s="25" t="s">
        <v>1369</v>
      </c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</row>
    <row r="1057" spans="1:14" ht="14.4">
      <c r="A1057" s="9">
        <f t="shared" si="5"/>
        <v>1053</v>
      </c>
      <c r="B1057" s="25" t="s">
        <v>1370</v>
      </c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</row>
    <row r="1058" spans="1:14" ht="14.4">
      <c r="A1058" s="9">
        <f t="shared" si="5"/>
        <v>1054</v>
      </c>
      <c r="B1058" s="25" t="s">
        <v>1371</v>
      </c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</row>
    <row r="1059" spans="1:14" ht="14.4">
      <c r="A1059" s="9">
        <f t="shared" si="5"/>
        <v>1055</v>
      </c>
      <c r="B1059" s="25" t="s">
        <v>1372</v>
      </c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</row>
    <row r="1060" spans="1:14" ht="14.4">
      <c r="A1060" s="9">
        <f t="shared" si="5"/>
        <v>1056</v>
      </c>
      <c r="B1060" s="25" t="s">
        <v>1373</v>
      </c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</row>
    <row r="1061" spans="1:14" ht="14.4">
      <c r="A1061" s="9">
        <f t="shared" si="5"/>
        <v>1057</v>
      </c>
      <c r="B1061" s="25" t="s">
        <v>1374</v>
      </c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</row>
    <row r="1062" spans="1:14" ht="14.4">
      <c r="A1062" s="9">
        <f t="shared" si="5"/>
        <v>1058</v>
      </c>
      <c r="B1062" s="25" t="s">
        <v>1375</v>
      </c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</row>
    <row r="1063" spans="1:14" ht="14.4">
      <c r="A1063" s="9">
        <f t="shared" si="5"/>
        <v>1059</v>
      </c>
      <c r="B1063" s="25" t="s">
        <v>1376</v>
      </c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</row>
    <row r="1064" spans="1:14" ht="14.4">
      <c r="A1064" s="9">
        <f t="shared" si="5"/>
        <v>1060</v>
      </c>
      <c r="B1064" s="25" t="s">
        <v>1377</v>
      </c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</row>
    <row r="1065" spans="1:14" ht="14.4">
      <c r="A1065" s="9">
        <f t="shared" si="5"/>
        <v>1061</v>
      </c>
      <c r="B1065" s="25" t="s">
        <v>1378</v>
      </c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</row>
    <row r="1066" spans="1:14" ht="14.4">
      <c r="A1066" s="9">
        <f t="shared" si="5"/>
        <v>1062</v>
      </c>
      <c r="B1066" s="25" t="s">
        <v>1379</v>
      </c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</row>
    <row r="1067" spans="1:14" ht="14.4">
      <c r="A1067" s="9">
        <f t="shared" si="5"/>
        <v>1063</v>
      </c>
      <c r="B1067" s="25" t="s">
        <v>1380</v>
      </c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</row>
    <row r="1068" spans="1:14" ht="14.4">
      <c r="A1068" s="9">
        <f t="shared" si="5"/>
        <v>1064</v>
      </c>
      <c r="B1068" s="25" t="s">
        <v>1381</v>
      </c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</row>
    <row r="1069" spans="1:14" ht="14.4">
      <c r="A1069" s="9">
        <f t="shared" si="5"/>
        <v>1065</v>
      </c>
      <c r="B1069" s="25" t="s">
        <v>1382</v>
      </c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</row>
    <row r="1070" spans="1:14" ht="14.4">
      <c r="A1070" s="9">
        <f t="shared" si="5"/>
        <v>1066</v>
      </c>
      <c r="B1070" s="25" t="s">
        <v>1383</v>
      </c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</row>
    <row r="1071" spans="1:14" ht="14.4">
      <c r="A1071" s="9">
        <f t="shared" si="5"/>
        <v>1067</v>
      </c>
      <c r="B1071" s="25" t="s">
        <v>1384</v>
      </c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</row>
    <row r="1072" spans="1:14" ht="14.4">
      <c r="A1072" s="9">
        <f t="shared" si="5"/>
        <v>1068</v>
      </c>
      <c r="B1072" s="25" t="s">
        <v>1385</v>
      </c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</row>
    <row r="1073" spans="1:14" ht="14.4">
      <c r="A1073" s="9">
        <f t="shared" si="5"/>
        <v>1069</v>
      </c>
      <c r="B1073" s="25" t="s">
        <v>1386</v>
      </c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</row>
    <row r="1074" spans="1:14" ht="14.4">
      <c r="A1074" s="9">
        <f t="shared" si="5"/>
        <v>1070</v>
      </c>
      <c r="B1074" s="25" t="s">
        <v>1387</v>
      </c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</row>
    <row r="1075" spans="1:14" ht="14.4">
      <c r="A1075" s="9">
        <f t="shared" si="5"/>
        <v>1071</v>
      </c>
      <c r="B1075" s="25" t="s">
        <v>1388</v>
      </c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</row>
    <row r="1076" spans="1:14" ht="14.4">
      <c r="A1076" s="9">
        <f t="shared" si="5"/>
        <v>1072</v>
      </c>
      <c r="B1076" s="25" t="s">
        <v>1389</v>
      </c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</row>
    <row r="1077" spans="1:14" ht="14.4">
      <c r="A1077" s="9">
        <f t="shared" si="5"/>
        <v>1073</v>
      </c>
      <c r="B1077" s="25" t="s">
        <v>1390</v>
      </c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</row>
    <row r="1078" spans="1:14" ht="14.4">
      <c r="A1078" s="9">
        <f t="shared" si="5"/>
        <v>1074</v>
      </c>
      <c r="B1078" s="25" t="s">
        <v>1391</v>
      </c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</row>
    <row r="1079" spans="1:14" ht="14.4">
      <c r="A1079" s="9">
        <f t="shared" si="5"/>
        <v>1075</v>
      </c>
      <c r="B1079" s="25" t="s">
        <v>1392</v>
      </c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</row>
    <row r="1080" spans="1:14" ht="14.4">
      <c r="A1080" s="9">
        <f t="shared" si="5"/>
        <v>1076</v>
      </c>
      <c r="B1080" s="25" t="s">
        <v>1393</v>
      </c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</row>
    <row r="1081" spans="1:14" ht="14.4">
      <c r="A1081" s="9">
        <f t="shared" si="5"/>
        <v>1077</v>
      </c>
      <c r="B1081" s="25" t="s">
        <v>1394</v>
      </c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</row>
    <row r="1082" spans="1:14" ht="14.4">
      <c r="A1082" s="9">
        <f t="shared" si="5"/>
        <v>1078</v>
      </c>
      <c r="B1082" s="25" t="s">
        <v>1395</v>
      </c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</row>
    <row r="1083" spans="1:14" ht="14.4">
      <c r="A1083" s="9">
        <f t="shared" si="5"/>
        <v>1079</v>
      </c>
      <c r="B1083" s="25" t="s">
        <v>1396</v>
      </c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</row>
    <row r="1084" spans="1:14" ht="14.4">
      <c r="A1084" s="9">
        <f t="shared" si="5"/>
        <v>1080</v>
      </c>
      <c r="B1084" s="25" t="s">
        <v>1397</v>
      </c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</row>
    <row r="1085" spans="1:14" ht="14.4">
      <c r="A1085" s="9">
        <f t="shared" si="5"/>
        <v>1081</v>
      </c>
      <c r="B1085" s="25" t="s">
        <v>1398</v>
      </c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</row>
    <row r="1086" spans="1:14" ht="14.4">
      <c r="A1086" s="9">
        <f t="shared" si="5"/>
        <v>1082</v>
      </c>
      <c r="B1086" s="25" t="s">
        <v>1399</v>
      </c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</row>
    <row r="1087" spans="1:14" ht="14.4">
      <c r="A1087" s="9">
        <f t="shared" si="5"/>
        <v>1083</v>
      </c>
      <c r="B1087" s="25" t="s">
        <v>1400</v>
      </c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</row>
    <row r="1088" spans="1:14" ht="14.4">
      <c r="A1088" s="9">
        <f t="shared" si="5"/>
        <v>1084</v>
      </c>
      <c r="B1088" s="25" t="s">
        <v>1401</v>
      </c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</row>
    <row r="1089" spans="1:14" ht="14.4">
      <c r="A1089" s="9">
        <f t="shared" si="5"/>
        <v>1085</v>
      </c>
      <c r="B1089" s="25" t="s">
        <v>1402</v>
      </c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</row>
    <row r="1090" spans="1:14" ht="14.4">
      <c r="A1090" s="9">
        <f t="shared" si="5"/>
        <v>1086</v>
      </c>
      <c r="B1090" s="25" t="s">
        <v>1403</v>
      </c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</row>
    <row r="1091" spans="1:14" ht="14.4">
      <c r="A1091" s="9">
        <f t="shared" si="5"/>
        <v>1087</v>
      </c>
      <c r="B1091" s="25" t="s">
        <v>1404</v>
      </c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</row>
    <row r="1092" spans="1:14" ht="14.4">
      <c r="A1092" s="9">
        <f t="shared" si="5"/>
        <v>1088</v>
      </c>
      <c r="B1092" s="25" t="s">
        <v>1405</v>
      </c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</row>
    <row r="1093" spans="1:14" ht="14.4">
      <c r="A1093" s="9">
        <f t="shared" si="5"/>
        <v>1089</v>
      </c>
      <c r="B1093" s="25" t="s">
        <v>1406</v>
      </c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</row>
    <row r="1094" spans="1:14" ht="14.4">
      <c r="A1094" s="9">
        <f t="shared" si="5"/>
        <v>1090</v>
      </c>
      <c r="B1094" s="25" t="s">
        <v>1407</v>
      </c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</row>
    <row r="1095" spans="1:14" ht="14.4">
      <c r="A1095" s="9">
        <f t="shared" si="5"/>
        <v>1091</v>
      </c>
      <c r="B1095" s="25" t="s">
        <v>1408</v>
      </c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</row>
    <row r="1096" spans="1:14" ht="14.4">
      <c r="A1096" s="9">
        <f t="shared" si="5"/>
        <v>1092</v>
      </c>
      <c r="B1096" s="25" t="s">
        <v>1409</v>
      </c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</row>
    <row r="1097" spans="1:14" ht="14.4">
      <c r="A1097" s="9">
        <f t="shared" si="5"/>
        <v>1093</v>
      </c>
      <c r="B1097" s="25" t="s">
        <v>1410</v>
      </c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</row>
    <row r="1098" spans="1:14" ht="14.4">
      <c r="A1098" s="9">
        <f t="shared" si="5"/>
        <v>1094</v>
      </c>
      <c r="B1098" s="25" t="s">
        <v>1411</v>
      </c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1:14" ht="14.4">
      <c r="A1099" s="9">
        <f t="shared" si="5"/>
        <v>1095</v>
      </c>
      <c r="B1099" s="25" t="s">
        <v>1412</v>
      </c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</row>
    <row r="1100" spans="1:14" ht="14.4">
      <c r="A1100" s="9">
        <f t="shared" si="5"/>
        <v>1096</v>
      </c>
      <c r="B1100" s="25" t="s">
        <v>1413</v>
      </c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</row>
    <row r="1101" spans="1:14" ht="14.4">
      <c r="A1101" s="9">
        <f t="shared" si="5"/>
        <v>1097</v>
      </c>
      <c r="B1101" s="25" t="s">
        <v>1414</v>
      </c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</row>
    <row r="1102" spans="1:14" ht="14.4">
      <c r="A1102" s="9">
        <f t="shared" si="5"/>
        <v>1098</v>
      </c>
      <c r="B1102" s="25" t="s">
        <v>1415</v>
      </c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</row>
    <row r="1103" spans="1:14" ht="14.4">
      <c r="A1103" s="9">
        <f t="shared" si="5"/>
        <v>1099</v>
      </c>
      <c r="B1103" s="25" t="s">
        <v>1416</v>
      </c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</row>
    <row r="1104" spans="1:14" ht="14.4">
      <c r="A1104" s="9">
        <f t="shared" si="5"/>
        <v>1100</v>
      </c>
      <c r="B1104" s="25" t="s">
        <v>1417</v>
      </c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</row>
    <row r="1105" spans="1:14" ht="14.4">
      <c r="A1105" s="9">
        <f t="shared" si="5"/>
        <v>1101</v>
      </c>
      <c r="B1105" s="25" t="s">
        <v>1418</v>
      </c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</row>
    <row r="1106" spans="1:14" ht="14.4">
      <c r="A1106" s="9">
        <f t="shared" si="5"/>
        <v>1102</v>
      </c>
      <c r="B1106" s="25" t="s">
        <v>1419</v>
      </c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</row>
    <row r="1107" spans="1:14" ht="14.4">
      <c r="A1107" s="9">
        <f t="shared" si="5"/>
        <v>1103</v>
      </c>
      <c r="B1107" s="25" t="s">
        <v>1420</v>
      </c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</row>
    <row r="1108" spans="1:14" ht="14.4">
      <c r="A1108" s="9">
        <f t="shared" si="5"/>
        <v>1104</v>
      </c>
      <c r="B1108" s="25" t="s">
        <v>1422</v>
      </c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</row>
    <row r="1109" spans="1:14" ht="14.4">
      <c r="A1109" s="9">
        <f t="shared" si="5"/>
        <v>1105</v>
      </c>
      <c r="B1109" s="25" t="s">
        <v>1423</v>
      </c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</row>
    <row r="1110" spans="1:14" ht="14.4">
      <c r="A1110" s="9">
        <f t="shared" si="5"/>
        <v>1106</v>
      </c>
      <c r="B1110" s="25" t="s">
        <v>1424</v>
      </c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</row>
    <row r="1111" spans="1:14" ht="14.4">
      <c r="A1111" s="9">
        <f t="shared" si="5"/>
        <v>1107</v>
      </c>
      <c r="B1111" s="25" t="s">
        <v>1425</v>
      </c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</row>
    <row r="1112" spans="1:14" ht="14.4">
      <c r="A1112" s="9">
        <f t="shared" si="5"/>
        <v>1108</v>
      </c>
      <c r="B1112" s="25" t="s">
        <v>1426</v>
      </c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</row>
    <row r="1113" spans="1:14" ht="14.4">
      <c r="A1113" s="9">
        <f t="shared" si="5"/>
        <v>1109</v>
      </c>
      <c r="B1113" s="25" t="s">
        <v>1427</v>
      </c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</row>
    <row r="1114" spans="1:14" ht="14.4">
      <c r="A1114" s="9">
        <f t="shared" si="5"/>
        <v>1110</v>
      </c>
      <c r="B1114" s="25" t="s">
        <v>1428</v>
      </c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</row>
    <row r="1115" spans="1:14" ht="14.4">
      <c r="A1115" s="9">
        <f t="shared" si="5"/>
        <v>1111</v>
      </c>
      <c r="B1115" s="25" t="s">
        <v>1429</v>
      </c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</row>
    <row r="1116" spans="1:14" ht="14.4">
      <c r="A1116" s="9">
        <f t="shared" si="5"/>
        <v>1112</v>
      </c>
      <c r="B1116" s="25" t="s">
        <v>1430</v>
      </c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</row>
    <row r="1117" spans="1:14" ht="14.4">
      <c r="A1117" s="9">
        <f t="shared" si="5"/>
        <v>1113</v>
      </c>
      <c r="B1117" s="25" t="s">
        <v>1431</v>
      </c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</row>
    <row r="1118" spans="1:14" ht="14.4">
      <c r="A1118" s="9">
        <f t="shared" si="5"/>
        <v>1114</v>
      </c>
      <c r="B1118" s="25" t="s">
        <v>1432</v>
      </c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</row>
    <row r="1119" spans="1:14" ht="14.4">
      <c r="A1119" s="9">
        <f t="shared" si="5"/>
        <v>1115</v>
      </c>
      <c r="B1119" s="25" t="s">
        <v>1433</v>
      </c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</row>
    <row r="1120" spans="1:14" ht="14.4">
      <c r="A1120" s="9">
        <f t="shared" si="5"/>
        <v>1116</v>
      </c>
      <c r="B1120" s="25" t="s">
        <v>1434</v>
      </c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</row>
    <row r="1121" spans="1:14" ht="14.4">
      <c r="A1121" s="9">
        <f t="shared" si="5"/>
        <v>1117</v>
      </c>
      <c r="B1121" s="25" t="s">
        <v>1435</v>
      </c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</row>
    <row r="1122" spans="1:14" ht="14.4">
      <c r="A1122" s="9">
        <f t="shared" si="5"/>
        <v>1118</v>
      </c>
      <c r="B1122" s="25" t="s">
        <v>1436</v>
      </c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</row>
    <row r="1123" spans="1:14" ht="14.4">
      <c r="A1123" s="9">
        <f t="shared" si="5"/>
        <v>1119</v>
      </c>
      <c r="B1123" s="25" t="s">
        <v>1437</v>
      </c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</row>
    <row r="1124" spans="1:14" ht="14.4">
      <c r="A1124" s="9">
        <f t="shared" si="5"/>
        <v>1120</v>
      </c>
      <c r="B1124" s="25" t="s">
        <v>1438</v>
      </c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</row>
    <row r="1125" spans="1:14" ht="14.4">
      <c r="A1125" s="9">
        <f t="shared" si="5"/>
        <v>1121</v>
      </c>
      <c r="B1125" s="25" t="s">
        <v>1439</v>
      </c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</row>
    <row r="1126" spans="1:14" ht="14.4">
      <c r="A1126" s="9">
        <f t="shared" si="5"/>
        <v>1122</v>
      </c>
      <c r="B1126" s="25" t="s">
        <v>1440</v>
      </c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</row>
    <row r="1127" spans="1:14" ht="14.4">
      <c r="A1127" s="9">
        <f t="shared" si="5"/>
        <v>1123</v>
      </c>
      <c r="B1127" s="25" t="s">
        <v>1441</v>
      </c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</row>
    <row r="1128" spans="1:14" ht="14.4">
      <c r="A1128" s="9">
        <f t="shared" si="5"/>
        <v>1124</v>
      </c>
      <c r="B1128" s="25" t="s">
        <v>1442</v>
      </c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</row>
    <row r="1129" spans="1:14" ht="14.4">
      <c r="A1129" s="9">
        <f t="shared" si="5"/>
        <v>1125</v>
      </c>
      <c r="B1129" s="25" t="s">
        <v>1443</v>
      </c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</row>
    <row r="1130" spans="1:14" ht="14.4">
      <c r="A1130" s="9">
        <f t="shared" si="5"/>
        <v>1126</v>
      </c>
      <c r="B1130" s="25" t="s">
        <v>1444</v>
      </c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</row>
    <row r="1131" spans="1:14" ht="14.4">
      <c r="A1131" s="9">
        <f t="shared" si="5"/>
        <v>1127</v>
      </c>
      <c r="B1131" s="25" t="s">
        <v>1445</v>
      </c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</row>
    <row r="1132" spans="1:14" ht="14.4">
      <c r="A1132" s="9">
        <f t="shared" si="5"/>
        <v>1128</v>
      </c>
      <c r="B1132" s="25" t="s">
        <v>1446</v>
      </c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</row>
    <row r="1133" spans="1:14" ht="14.4">
      <c r="A1133" s="9">
        <f t="shared" si="5"/>
        <v>1129</v>
      </c>
      <c r="B1133" s="25" t="s">
        <v>1447</v>
      </c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</row>
    <row r="1134" spans="1:14" ht="14.4">
      <c r="A1134" s="9">
        <f t="shared" si="5"/>
        <v>1130</v>
      </c>
      <c r="B1134" s="25" t="s">
        <v>1448</v>
      </c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</row>
    <row r="1135" spans="1:14" ht="14.4">
      <c r="A1135" s="9">
        <f t="shared" si="5"/>
        <v>1131</v>
      </c>
      <c r="B1135" s="25" t="s">
        <v>1449</v>
      </c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</row>
    <row r="1136" spans="1:14" ht="14.4">
      <c r="A1136" s="9">
        <f t="shared" si="5"/>
        <v>1132</v>
      </c>
      <c r="B1136" s="25" t="s">
        <v>1450</v>
      </c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</row>
    <row r="1137" spans="1:14" ht="14.4">
      <c r="A1137" s="9">
        <f t="shared" si="5"/>
        <v>1133</v>
      </c>
      <c r="B1137" s="25" t="s">
        <v>1452</v>
      </c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</row>
    <row r="1138" spans="1:14" ht="14.4">
      <c r="A1138" s="9">
        <f t="shared" si="5"/>
        <v>1134</v>
      </c>
      <c r="B1138" s="25" t="s">
        <v>1453</v>
      </c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</row>
    <row r="1139" spans="1:14" ht="14.4">
      <c r="A1139" s="9">
        <f t="shared" si="5"/>
        <v>1135</v>
      </c>
      <c r="B1139" s="25" t="s">
        <v>1454</v>
      </c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</row>
    <row r="1140" spans="1:14" ht="14.4">
      <c r="A1140" s="9">
        <f t="shared" si="5"/>
        <v>1136</v>
      </c>
      <c r="B1140" s="25" t="s">
        <v>1455</v>
      </c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</row>
    <row r="1141" spans="1:14" ht="14.4">
      <c r="A1141" s="9">
        <f t="shared" si="5"/>
        <v>1137</v>
      </c>
      <c r="B1141" s="25" t="s">
        <v>1456</v>
      </c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</row>
    <row r="1142" spans="1:14" ht="14.4">
      <c r="A1142" s="9">
        <f t="shared" si="5"/>
        <v>1138</v>
      </c>
      <c r="B1142" s="25" t="s">
        <v>1457</v>
      </c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</row>
    <row r="1143" spans="1:14" ht="14.4">
      <c r="A1143" s="9">
        <f t="shared" si="5"/>
        <v>1139</v>
      </c>
      <c r="B1143" s="25" t="s">
        <v>1458</v>
      </c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</row>
    <row r="1144" spans="1:14" ht="14.4">
      <c r="A1144" s="9">
        <f t="shared" si="5"/>
        <v>1140</v>
      </c>
      <c r="B1144" s="25" t="s">
        <v>1459</v>
      </c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</row>
    <row r="1145" spans="1:14" ht="14.4">
      <c r="A1145" s="9">
        <f t="shared" si="5"/>
        <v>1141</v>
      </c>
      <c r="B1145" s="25" t="s">
        <v>1460</v>
      </c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</row>
    <row r="1146" spans="1:14" ht="14.4">
      <c r="A1146" s="9">
        <f t="shared" si="5"/>
        <v>1142</v>
      </c>
      <c r="B1146" s="25" t="s">
        <v>1461</v>
      </c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</row>
    <row r="1147" spans="1:14" ht="14.4">
      <c r="A1147" s="9">
        <f t="shared" si="5"/>
        <v>1143</v>
      </c>
      <c r="B1147" s="25" t="s">
        <v>1462</v>
      </c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</row>
    <row r="1148" spans="1:14" ht="14.4">
      <c r="A1148" s="9">
        <f t="shared" si="5"/>
        <v>1144</v>
      </c>
      <c r="B1148" s="25" t="s">
        <v>1463</v>
      </c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</row>
    <row r="1149" spans="1:14" ht="14.4">
      <c r="A1149" s="9">
        <f t="shared" si="5"/>
        <v>1145</v>
      </c>
      <c r="B1149" s="25" t="s">
        <v>1464</v>
      </c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</row>
    <row r="1150" spans="1:14" ht="14.4">
      <c r="A1150" s="9">
        <f t="shared" si="5"/>
        <v>1146</v>
      </c>
      <c r="B1150" s="25" t="s">
        <v>1466</v>
      </c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</row>
    <row r="1151" spans="1:14" ht="14.4">
      <c r="A1151" s="9">
        <f t="shared" si="5"/>
        <v>1147</v>
      </c>
      <c r="B1151" s="25" t="s">
        <v>1467</v>
      </c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</row>
    <row r="1152" spans="1:14" ht="14.4">
      <c r="A1152" s="9">
        <f t="shared" si="5"/>
        <v>1148</v>
      </c>
      <c r="B1152" s="25" t="s">
        <v>1468</v>
      </c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</row>
    <row r="1153" spans="1:14" ht="14.4">
      <c r="A1153" s="9">
        <f t="shared" si="5"/>
        <v>1149</v>
      </c>
      <c r="B1153" s="25" t="s">
        <v>1469</v>
      </c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</row>
    <row r="1154" spans="1:14" ht="14.4">
      <c r="A1154" s="9">
        <f t="shared" si="5"/>
        <v>1150</v>
      </c>
      <c r="B1154" s="25" t="s">
        <v>1470</v>
      </c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</row>
    <row r="1155" spans="1:14" ht="14.4">
      <c r="A1155" s="9">
        <f t="shared" si="5"/>
        <v>1151</v>
      </c>
      <c r="B1155" s="25" t="s">
        <v>1471</v>
      </c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</row>
    <row r="1156" spans="1:14" ht="14.4">
      <c r="A1156" s="9">
        <f t="shared" si="5"/>
        <v>1152</v>
      </c>
      <c r="B1156" s="25" t="s">
        <v>1472</v>
      </c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</row>
    <row r="1157" spans="1:14" ht="14.4">
      <c r="A1157" s="9">
        <f t="shared" si="5"/>
        <v>1153</v>
      </c>
      <c r="B1157" s="25" t="s">
        <v>1473</v>
      </c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</row>
    <row r="1158" spans="1:14" ht="14.4">
      <c r="A1158" s="9">
        <f t="shared" si="5"/>
        <v>1154</v>
      </c>
      <c r="B1158" s="25" t="s">
        <v>1474</v>
      </c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</row>
    <row r="1159" spans="1:14" ht="14.4">
      <c r="A1159" s="9">
        <f t="shared" si="5"/>
        <v>1155</v>
      </c>
      <c r="B1159" s="25" t="s">
        <v>1475</v>
      </c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</row>
    <row r="1160" spans="1:14" ht="14.4">
      <c r="A1160" s="9">
        <f t="shared" si="5"/>
        <v>1156</v>
      </c>
      <c r="B1160" s="25" t="s">
        <v>1476</v>
      </c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</row>
    <row r="1161" spans="1:14" ht="14.4">
      <c r="A1161" s="9">
        <f t="shared" si="5"/>
        <v>1157</v>
      </c>
      <c r="B1161" s="25" t="s">
        <v>1477</v>
      </c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</row>
    <row r="1162" spans="1:14" ht="14.4">
      <c r="A1162" s="9">
        <f t="shared" si="5"/>
        <v>1158</v>
      </c>
      <c r="B1162" s="25" t="s">
        <v>1478</v>
      </c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</row>
    <row r="1163" spans="1:14" ht="14.4">
      <c r="A1163" s="9">
        <f t="shared" si="5"/>
        <v>1159</v>
      </c>
      <c r="B1163" s="25" t="s">
        <v>1479</v>
      </c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</row>
    <row r="1164" spans="1:14" ht="14.4">
      <c r="A1164" s="9">
        <f t="shared" si="5"/>
        <v>1160</v>
      </c>
      <c r="B1164" s="25" t="s">
        <v>1480</v>
      </c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</row>
    <row r="1165" spans="1:14" ht="14.4">
      <c r="A1165" s="9">
        <f t="shared" si="5"/>
        <v>1161</v>
      </c>
      <c r="B1165" s="25" t="s">
        <v>1481</v>
      </c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</row>
    <row r="1166" spans="1:14" ht="14.4">
      <c r="A1166" s="9">
        <f t="shared" si="5"/>
        <v>1162</v>
      </c>
      <c r="B1166" s="25" t="s">
        <v>1482</v>
      </c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</row>
    <row r="1167" spans="1:14" ht="14.4">
      <c r="A1167" s="9">
        <f t="shared" si="5"/>
        <v>1163</v>
      </c>
      <c r="B1167" s="25" t="s">
        <v>1483</v>
      </c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</row>
    <row r="1168" spans="1:14" ht="14.4">
      <c r="A1168" s="9">
        <f t="shared" si="5"/>
        <v>1164</v>
      </c>
      <c r="B1168" s="25" t="s">
        <v>1484</v>
      </c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</row>
    <row r="1169" spans="1:14" ht="14.4">
      <c r="A1169" s="9">
        <f t="shared" si="5"/>
        <v>1165</v>
      </c>
      <c r="B1169" s="25" t="s">
        <v>1485</v>
      </c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</row>
    <row r="1170" spans="1:14" ht="14.4">
      <c r="A1170" s="9">
        <f t="shared" si="5"/>
        <v>1166</v>
      </c>
      <c r="B1170" s="25" t="s">
        <v>1486</v>
      </c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</row>
    <row r="1171" spans="1:14" ht="14.4">
      <c r="A1171" s="9">
        <f t="shared" si="5"/>
        <v>1167</v>
      </c>
      <c r="B1171" s="25" t="s">
        <v>1487</v>
      </c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</row>
    <row r="1172" spans="1:14" ht="14.4">
      <c r="A1172" s="9">
        <f t="shared" si="5"/>
        <v>1168</v>
      </c>
      <c r="B1172" s="25" t="s">
        <v>1488</v>
      </c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</row>
    <row r="1173" spans="1:14" ht="14.4">
      <c r="A1173" s="9">
        <f t="shared" si="5"/>
        <v>1169</v>
      </c>
      <c r="B1173" s="25" t="s">
        <v>1489</v>
      </c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</row>
    <row r="1174" spans="1:14" ht="14.4">
      <c r="A1174" s="9">
        <f t="shared" si="5"/>
        <v>1170</v>
      </c>
      <c r="B1174" s="25" t="s">
        <v>1490</v>
      </c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</row>
    <row r="1175" spans="1:14" ht="14.4">
      <c r="A1175" s="9">
        <f t="shared" si="5"/>
        <v>1171</v>
      </c>
      <c r="B1175" s="25" t="s">
        <v>1491</v>
      </c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</row>
    <row r="1176" spans="1:14" ht="14.4">
      <c r="A1176" s="9">
        <f t="shared" si="5"/>
        <v>1172</v>
      </c>
      <c r="B1176" s="25" t="s">
        <v>1492</v>
      </c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</row>
    <row r="1177" spans="1:14" ht="14.4">
      <c r="A1177" s="9"/>
      <c r="B1177" s="25" t="s">
        <v>1494</v>
      </c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</row>
    <row r="1178" spans="1:14" ht="14.4">
      <c r="A1178" s="9">
        <f t="shared" ref="A1178:A1394" si="6">ROW()-ROW($A$4)</f>
        <v>1174</v>
      </c>
      <c r="B1178" s="25" t="s">
        <v>1495</v>
      </c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</row>
    <row r="1179" spans="1:14" ht="14.4">
      <c r="A1179" s="9">
        <f t="shared" si="6"/>
        <v>1175</v>
      </c>
      <c r="B1179" s="25" t="s">
        <v>1496</v>
      </c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</row>
    <row r="1180" spans="1:14" ht="14.4">
      <c r="A1180" s="9">
        <f t="shared" si="6"/>
        <v>1176</v>
      </c>
      <c r="B1180" s="25" t="s">
        <v>1497</v>
      </c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</row>
    <row r="1181" spans="1:14" ht="14.4">
      <c r="A1181" s="9">
        <f t="shared" si="6"/>
        <v>1177</v>
      </c>
      <c r="B1181" s="25" t="s">
        <v>1498</v>
      </c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</row>
    <row r="1182" spans="1:14" ht="14.4">
      <c r="A1182" s="9">
        <f t="shared" si="6"/>
        <v>1178</v>
      </c>
      <c r="B1182" s="25" t="s">
        <v>1499</v>
      </c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</row>
    <row r="1183" spans="1:14" ht="14.4">
      <c r="A1183" s="9">
        <f t="shared" si="6"/>
        <v>1179</v>
      </c>
      <c r="B1183" s="25" t="s">
        <v>1500</v>
      </c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</row>
    <row r="1184" spans="1:14" ht="14.4">
      <c r="A1184" s="9">
        <f t="shared" si="6"/>
        <v>1180</v>
      </c>
      <c r="B1184" s="25" t="s">
        <v>1501</v>
      </c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</row>
    <row r="1185" spans="1:14" ht="14.4">
      <c r="A1185" s="9">
        <f t="shared" si="6"/>
        <v>1181</v>
      </c>
      <c r="B1185" s="25" t="s">
        <v>1503</v>
      </c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</row>
    <row r="1186" spans="1:14" ht="14.4">
      <c r="A1186" s="9">
        <f t="shared" si="6"/>
        <v>1182</v>
      </c>
      <c r="B1186" s="25" t="s">
        <v>1504</v>
      </c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</row>
    <row r="1187" spans="1:14" ht="14.4">
      <c r="A1187" s="9">
        <f t="shared" si="6"/>
        <v>1183</v>
      </c>
      <c r="B1187" s="25" t="s">
        <v>1505</v>
      </c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</row>
    <row r="1188" spans="1:14" ht="14.4">
      <c r="A1188" s="9">
        <f t="shared" si="6"/>
        <v>1184</v>
      </c>
      <c r="B1188" s="25" t="s">
        <v>1506</v>
      </c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</row>
    <row r="1189" spans="1:14" ht="14.4">
      <c r="A1189" s="9">
        <f t="shared" si="6"/>
        <v>1185</v>
      </c>
      <c r="B1189" s="25" t="s">
        <v>1507</v>
      </c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</row>
    <row r="1190" spans="1:14" ht="14.4">
      <c r="A1190" s="9">
        <f t="shared" si="6"/>
        <v>1186</v>
      </c>
      <c r="B1190" s="25" t="s">
        <v>1508</v>
      </c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</row>
    <row r="1191" spans="1:14" ht="14.4">
      <c r="A1191" s="9">
        <f t="shared" si="6"/>
        <v>1187</v>
      </c>
      <c r="B1191" s="25" t="s">
        <v>1509</v>
      </c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</row>
    <row r="1192" spans="1:14" ht="14.4">
      <c r="A1192" s="9">
        <f t="shared" si="6"/>
        <v>1188</v>
      </c>
      <c r="B1192" s="25" t="s">
        <v>1510</v>
      </c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</row>
    <row r="1193" spans="1:14" ht="14.4">
      <c r="A1193" s="9">
        <f t="shared" si="6"/>
        <v>1189</v>
      </c>
      <c r="B1193" s="25" t="s">
        <v>1511</v>
      </c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</row>
    <row r="1194" spans="1:14" ht="14.4">
      <c r="A1194" s="9">
        <f t="shared" si="6"/>
        <v>1190</v>
      </c>
      <c r="B1194" s="25" t="s">
        <v>1512</v>
      </c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</row>
    <row r="1195" spans="1:14" ht="14.4">
      <c r="A1195" s="9">
        <f t="shared" si="6"/>
        <v>1191</v>
      </c>
      <c r="B1195" s="25" t="s">
        <v>1513</v>
      </c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</row>
    <row r="1196" spans="1:14" ht="14.4">
      <c r="A1196" s="9">
        <f t="shared" si="6"/>
        <v>1192</v>
      </c>
      <c r="B1196" s="25" t="s">
        <v>1514</v>
      </c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</row>
    <row r="1197" spans="1:14" ht="14.4">
      <c r="A1197" s="9">
        <f t="shared" si="6"/>
        <v>1193</v>
      </c>
      <c r="B1197" s="25" t="s">
        <v>1515</v>
      </c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</row>
    <row r="1198" spans="1:14" ht="14.4">
      <c r="A1198" s="9">
        <f t="shared" si="6"/>
        <v>1194</v>
      </c>
      <c r="B1198" s="25" t="s">
        <v>1516</v>
      </c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</row>
    <row r="1199" spans="1:14" ht="14.4">
      <c r="A1199" s="9">
        <f t="shared" si="6"/>
        <v>1195</v>
      </c>
      <c r="B1199" s="25" t="s">
        <v>1517</v>
      </c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</row>
    <row r="1200" spans="1:14" ht="14.4">
      <c r="A1200" s="9">
        <f t="shared" si="6"/>
        <v>1196</v>
      </c>
      <c r="B1200" s="25" t="s">
        <v>1518</v>
      </c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</row>
    <row r="1201" spans="1:14" ht="14.4">
      <c r="A1201" s="9">
        <f t="shared" si="6"/>
        <v>1197</v>
      </c>
      <c r="B1201" s="25" t="s">
        <v>1519</v>
      </c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</row>
    <row r="1202" spans="1:14" ht="14.4">
      <c r="A1202" s="9">
        <f t="shared" si="6"/>
        <v>1198</v>
      </c>
      <c r="B1202" s="25" t="s">
        <v>1520</v>
      </c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</row>
    <row r="1203" spans="1:14" ht="14.4">
      <c r="A1203" s="9">
        <f t="shared" si="6"/>
        <v>1199</v>
      </c>
      <c r="B1203" s="25" t="s">
        <v>1521</v>
      </c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</row>
    <row r="1204" spans="1:14" ht="14.4">
      <c r="A1204" s="9">
        <f t="shared" si="6"/>
        <v>1200</v>
      </c>
      <c r="B1204" s="25" t="s">
        <v>1522</v>
      </c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</row>
    <row r="1205" spans="1:14" ht="14.4">
      <c r="A1205" s="9">
        <f t="shared" si="6"/>
        <v>1201</v>
      </c>
      <c r="B1205" s="25" t="s">
        <v>1523</v>
      </c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</row>
    <row r="1206" spans="1:14" ht="14.4">
      <c r="A1206" s="9">
        <f t="shared" si="6"/>
        <v>1202</v>
      </c>
      <c r="B1206" s="25" t="s">
        <v>1524</v>
      </c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</row>
    <row r="1207" spans="1:14" ht="14.4">
      <c r="A1207" s="9">
        <f t="shared" si="6"/>
        <v>1203</v>
      </c>
      <c r="B1207" s="25" t="s">
        <v>1525</v>
      </c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</row>
    <row r="1208" spans="1:14" ht="14.4">
      <c r="A1208" s="9">
        <f t="shared" si="6"/>
        <v>1204</v>
      </c>
      <c r="B1208" s="25" t="s">
        <v>1526</v>
      </c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</row>
    <row r="1209" spans="1:14" ht="14.4">
      <c r="A1209" s="9">
        <f t="shared" si="6"/>
        <v>1205</v>
      </c>
      <c r="B1209" s="25" t="s">
        <v>1527</v>
      </c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</row>
    <row r="1210" spans="1:14" ht="14.4">
      <c r="A1210" s="9">
        <f t="shared" si="6"/>
        <v>1206</v>
      </c>
      <c r="B1210" s="25" t="s">
        <v>1528</v>
      </c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</row>
    <row r="1211" spans="1:14" ht="14.4">
      <c r="A1211" s="9">
        <f t="shared" si="6"/>
        <v>1207</v>
      </c>
      <c r="B1211" s="25" t="s">
        <v>1529</v>
      </c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</row>
    <row r="1212" spans="1:14" ht="14.4">
      <c r="A1212" s="9">
        <f t="shared" si="6"/>
        <v>1208</v>
      </c>
      <c r="B1212" s="25" t="s">
        <v>1530</v>
      </c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</row>
    <row r="1213" spans="1:14" ht="14.4">
      <c r="A1213" s="9">
        <f t="shared" si="6"/>
        <v>1209</v>
      </c>
      <c r="B1213" s="25" t="s">
        <v>1531</v>
      </c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</row>
    <row r="1214" spans="1:14" ht="14.4">
      <c r="A1214" s="9">
        <f t="shared" si="6"/>
        <v>1210</v>
      </c>
      <c r="B1214" s="25" t="s">
        <v>1532</v>
      </c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</row>
    <row r="1215" spans="1:14" ht="14.4">
      <c r="A1215" s="9">
        <f t="shared" si="6"/>
        <v>1211</v>
      </c>
      <c r="B1215" s="25" t="s">
        <v>1533</v>
      </c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</row>
    <row r="1216" spans="1:14" ht="14.4">
      <c r="A1216" s="9">
        <f t="shared" si="6"/>
        <v>1212</v>
      </c>
      <c r="B1216" s="25" t="s">
        <v>1534</v>
      </c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</row>
    <row r="1217" spans="1:14" ht="14.4">
      <c r="A1217" s="9">
        <f t="shared" si="6"/>
        <v>1213</v>
      </c>
      <c r="B1217" s="25" t="s">
        <v>1535</v>
      </c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</row>
    <row r="1218" spans="1:14" ht="14.4">
      <c r="A1218" s="9">
        <f t="shared" si="6"/>
        <v>1214</v>
      </c>
      <c r="B1218" s="25" t="s">
        <v>1536</v>
      </c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</row>
    <row r="1219" spans="1:14" ht="14.4">
      <c r="A1219" s="9">
        <f t="shared" si="6"/>
        <v>1215</v>
      </c>
      <c r="B1219" s="25" t="s">
        <v>1538</v>
      </c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</row>
    <row r="1220" spans="1:14" ht="14.4">
      <c r="A1220" s="9">
        <f t="shared" si="6"/>
        <v>1216</v>
      </c>
      <c r="B1220" s="25" t="s">
        <v>1539</v>
      </c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</row>
    <row r="1221" spans="1:14" ht="14.4">
      <c r="A1221" s="9">
        <f t="shared" si="6"/>
        <v>1217</v>
      </c>
      <c r="B1221" s="25" t="s">
        <v>1540</v>
      </c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</row>
    <row r="1222" spans="1:14" ht="14.4">
      <c r="A1222" s="9">
        <f t="shared" si="6"/>
        <v>1218</v>
      </c>
      <c r="B1222" s="25" t="s">
        <v>1541</v>
      </c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</row>
    <row r="1223" spans="1:14" ht="14.4">
      <c r="A1223" s="9">
        <f t="shared" si="6"/>
        <v>1219</v>
      </c>
      <c r="B1223" s="25" t="s">
        <v>1542</v>
      </c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</row>
    <row r="1224" spans="1:14" ht="14.4">
      <c r="A1224" s="9">
        <f t="shared" si="6"/>
        <v>1220</v>
      </c>
      <c r="B1224" s="25" t="s">
        <v>1543</v>
      </c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</row>
    <row r="1225" spans="1:14" ht="14.4">
      <c r="A1225" s="9">
        <f t="shared" si="6"/>
        <v>1221</v>
      </c>
      <c r="B1225" s="25" t="s">
        <v>1544</v>
      </c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</row>
    <row r="1226" spans="1:14" ht="14.4">
      <c r="A1226" s="9">
        <f t="shared" si="6"/>
        <v>1222</v>
      </c>
      <c r="B1226" s="25" t="s">
        <v>1545</v>
      </c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</row>
    <row r="1227" spans="1:14" ht="14.4">
      <c r="A1227" s="9">
        <f t="shared" si="6"/>
        <v>1223</v>
      </c>
      <c r="B1227" s="25" t="s">
        <v>1546</v>
      </c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</row>
    <row r="1228" spans="1:14" ht="14.4">
      <c r="A1228" s="9">
        <f t="shared" si="6"/>
        <v>1224</v>
      </c>
      <c r="B1228" s="25" t="s">
        <v>1547</v>
      </c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</row>
    <row r="1229" spans="1:14" ht="14.4">
      <c r="A1229" s="9">
        <f t="shared" si="6"/>
        <v>1225</v>
      </c>
      <c r="B1229" s="25" t="s">
        <v>1548</v>
      </c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</row>
    <row r="1230" spans="1:14" ht="14.4">
      <c r="A1230" s="9">
        <f t="shared" si="6"/>
        <v>1226</v>
      </c>
      <c r="B1230" s="25" t="s">
        <v>1549</v>
      </c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</row>
    <row r="1231" spans="1:14" ht="14.4">
      <c r="A1231" s="9">
        <f t="shared" si="6"/>
        <v>1227</v>
      </c>
      <c r="B1231" s="25" t="s">
        <v>1550</v>
      </c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</row>
    <row r="1232" spans="1:14" ht="14.4">
      <c r="A1232" s="9">
        <f t="shared" si="6"/>
        <v>1228</v>
      </c>
      <c r="B1232" s="25" t="s">
        <v>1551</v>
      </c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</row>
    <row r="1233" spans="1:14" ht="14.4">
      <c r="A1233" s="9">
        <f t="shared" si="6"/>
        <v>1229</v>
      </c>
      <c r="B1233" s="25" t="s">
        <v>1552</v>
      </c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</row>
    <row r="1234" spans="1:14" ht="14.4">
      <c r="A1234" s="9">
        <f t="shared" si="6"/>
        <v>1230</v>
      </c>
      <c r="B1234" s="25" t="s">
        <v>1553</v>
      </c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</row>
    <row r="1235" spans="1:14" ht="14.4">
      <c r="A1235" s="9">
        <f t="shared" si="6"/>
        <v>1231</v>
      </c>
      <c r="B1235" s="25" t="s">
        <v>1554</v>
      </c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</row>
    <row r="1236" spans="1:14" ht="14.4">
      <c r="A1236" s="9">
        <f t="shared" si="6"/>
        <v>1232</v>
      </c>
      <c r="B1236" s="25" t="s">
        <v>1555</v>
      </c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</row>
    <row r="1237" spans="1:14" ht="14.4">
      <c r="A1237" s="9">
        <f t="shared" si="6"/>
        <v>1233</v>
      </c>
      <c r="B1237" s="25" t="s">
        <v>1556</v>
      </c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</row>
    <row r="1238" spans="1:14" ht="14.4">
      <c r="A1238" s="9">
        <f t="shared" si="6"/>
        <v>1234</v>
      </c>
      <c r="B1238" s="25" t="s">
        <v>1557</v>
      </c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</row>
    <row r="1239" spans="1:14" ht="14.4">
      <c r="A1239" s="9">
        <f t="shared" si="6"/>
        <v>1235</v>
      </c>
      <c r="B1239" s="25" t="s">
        <v>1558</v>
      </c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</row>
    <row r="1240" spans="1:14" ht="14.4">
      <c r="A1240" s="9">
        <f t="shared" si="6"/>
        <v>1236</v>
      </c>
      <c r="B1240" s="25" t="s">
        <v>1559</v>
      </c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</row>
    <row r="1241" spans="1:14" ht="14.4">
      <c r="A1241" s="9">
        <f t="shared" si="6"/>
        <v>1237</v>
      </c>
      <c r="B1241" s="25" t="s">
        <v>1560</v>
      </c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</row>
    <row r="1242" spans="1:14" ht="14.4">
      <c r="A1242" s="9">
        <f t="shared" si="6"/>
        <v>1238</v>
      </c>
      <c r="B1242" s="25" t="s">
        <v>1561</v>
      </c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</row>
    <row r="1243" spans="1:14" ht="14.4">
      <c r="A1243" s="9">
        <f t="shared" si="6"/>
        <v>1239</v>
      </c>
      <c r="B1243" s="25" t="s">
        <v>1562</v>
      </c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</row>
    <row r="1244" spans="1:14" ht="14.4">
      <c r="A1244" s="9">
        <f t="shared" si="6"/>
        <v>1240</v>
      </c>
      <c r="B1244" s="25" t="s">
        <v>1563</v>
      </c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</row>
    <row r="1245" spans="1:14" ht="14.4">
      <c r="A1245" s="9">
        <f t="shared" si="6"/>
        <v>1241</v>
      </c>
      <c r="B1245" s="25" t="s">
        <v>1564</v>
      </c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</row>
    <row r="1246" spans="1:14" ht="14.4">
      <c r="A1246" s="9">
        <f t="shared" si="6"/>
        <v>1242</v>
      </c>
      <c r="B1246" s="25" t="s">
        <v>1565</v>
      </c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</row>
    <row r="1247" spans="1:14" ht="14.4">
      <c r="A1247" s="9">
        <f t="shared" si="6"/>
        <v>1243</v>
      </c>
      <c r="B1247" s="25" t="s">
        <v>1566</v>
      </c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</row>
    <row r="1248" spans="1:14" ht="14.4">
      <c r="A1248" s="9">
        <f t="shared" si="6"/>
        <v>1244</v>
      </c>
      <c r="B1248" s="25" t="s">
        <v>1567</v>
      </c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1:14" ht="14.4">
      <c r="A1249" s="9">
        <f t="shared" si="6"/>
        <v>1245</v>
      </c>
      <c r="B1249" s="25" t="s">
        <v>1568</v>
      </c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</row>
    <row r="1250" spans="1:14" ht="14.4">
      <c r="A1250" s="9">
        <f t="shared" si="6"/>
        <v>1246</v>
      </c>
      <c r="B1250" s="25" t="s">
        <v>1569</v>
      </c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</row>
    <row r="1251" spans="1:14" ht="14.4">
      <c r="A1251" s="9">
        <f t="shared" si="6"/>
        <v>1247</v>
      </c>
      <c r="B1251" s="25" t="s">
        <v>1570</v>
      </c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</row>
    <row r="1252" spans="1:14" ht="14.4">
      <c r="A1252" s="9">
        <f t="shared" si="6"/>
        <v>1248</v>
      </c>
      <c r="B1252" s="25" t="s">
        <v>1572</v>
      </c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</row>
    <row r="1253" spans="1:14" ht="14.4">
      <c r="A1253" s="9">
        <f t="shared" si="6"/>
        <v>1249</v>
      </c>
      <c r="B1253" s="25" t="s">
        <v>1574</v>
      </c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</row>
    <row r="1254" spans="1:14" ht="14.4">
      <c r="A1254" s="9">
        <f t="shared" si="6"/>
        <v>1250</v>
      </c>
      <c r="B1254" s="25" t="s">
        <v>1575</v>
      </c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</row>
    <row r="1255" spans="1:14" ht="14.4">
      <c r="A1255" s="9">
        <f t="shared" si="6"/>
        <v>1251</v>
      </c>
      <c r="B1255" s="25" t="s">
        <v>1576</v>
      </c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</row>
    <row r="1256" spans="1:14" ht="14.4">
      <c r="A1256" s="9">
        <f t="shared" si="6"/>
        <v>1252</v>
      </c>
      <c r="B1256" s="25" t="s">
        <v>1577</v>
      </c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</row>
    <row r="1257" spans="1:14" ht="14.4">
      <c r="A1257" s="9">
        <f t="shared" si="6"/>
        <v>1253</v>
      </c>
      <c r="B1257" s="25" t="s">
        <v>1578</v>
      </c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</row>
    <row r="1258" spans="1:14" ht="14.4">
      <c r="A1258" s="9">
        <f t="shared" si="6"/>
        <v>1254</v>
      </c>
      <c r="B1258" s="25" t="s">
        <v>1579</v>
      </c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</row>
    <row r="1259" spans="1:14" ht="14.4">
      <c r="A1259" s="9">
        <f t="shared" si="6"/>
        <v>1255</v>
      </c>
      <c r="B1259" s="25" t="s">
        <v>1580</v>
      </c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</row>
    <row r="1260" spans="1:14" ht="14.4">
      <c r="A1260" s="9">
        <f t="shared" si="6"/>
        <v>1256</v>
      </c>
      <c r="B1260" s="25" t="s">
        <v>1581</v>
      </c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</row>
    <row r="1261" spans="1:14" ht="14.4">
      <c r="A1261" s="9">
        <f t="shared" si="6"/>
        <v>1257</v>
      </c>
      <c r="B1261" s="25" t="s">
        <v>1582</v>
      </c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</row>
    <row r="1262" spans="1:14" ht="14.4">
      <c r="A1262" s="9">
        <f t="shared" si="6"/>
        <v>1258</v>
      </c>
      <c r="B1262" s="25" t="s">
        <v>1583</v>
      </c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</row>
    <row r="1263" spans="1:14" ht="14.4">
      <c r="A1263" s="9">
        <f t="shared" si="6"/>
        <v>1259</v>
      </c>
      <c r="B1263" s="25" t="s">
        <v>1584</v>
      </c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</row>
    <row r="1264" spans="1:14" ht="14.4">
      <c r="A1264" s="9">
        <f t="shared" si="6"/>
        <v>1260</v>
      </c>
      <c r="B1264" s="25" t="s">
        <v>1585</v>
      </c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</row>
    <row r="1265" spans="1:14" ht="14.4">
      <c r="A1265" s="9">
        <f t="shared" si="6"/>
        <v>1261</v>
      </c>
      <c r="B1265" s="25" t="s">
        <v>1586</v>
      </c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</row>
    <row r="1266" spans="1:14" ht="14.4">
      <c r="A1266" s="9">
        <f t="shared" si="6"/>
        <v>1262</v>
      </c>
      <c r="B1266" s="25" t="s">
        <v>1587</v>
      </c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</row>
    <row r="1267" spans="1:14" ht="14.4">
      <c r="A1267" s="9">
        <f t="shared" si="6"/>
        <v>1263</v>
      </c>
      <c r="B1267" s="25" t="s">
        <v>1588</v>
      </c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</row>
    <row r="1268" spans="1:14" ht="14.4">
      <c r="A1268" s="9">
        <f t="shared" si="6"/>
        <v>1264</v>
      </c>
      <c r="B1268" s="25" t="s">
        <v>1589</v>
      </c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</row>
    <row r="1269" spans="1:14" ht="14.4">
      <c r="A1269" s="9">
        <f t="shared" si="6"/>
        <v>1265</v>
      </c>
      <c r="B1269" s="25" t="s">
        <v>1590</v>
      </c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</row>
    <row r="1270" spans="1:14" ht="14.4">
      <c r="A1270" s="9">
        <f t="shared" si="6"/>
        <v>1266</v>
      </c>
      <c r="B1270" s="25" t="s">
        <v>1591</v>
      </c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</row>
    <row r="1271" spans="1:14" ht="14.4">
      <c r="A1271" s="9">
        <f t="shared" si="6"/>
        <v>1267</v>
      </c>
      <c r="B1271" s="25" t="s">
        <v>1592</v>
      </c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</row>
    <row r="1272" spans="1:14" ht="14.4">
      <c r="A1272" s="9">
        <f t="shared" si="6"/>
        <v>1268</v>
      </c>
      <c r="B1272" s="25" t="s">
        <v>1593</v>
      </c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</row>
    <row r="1273" spans="1:14" ht="14.4">
      <c r="A1273" s="9">
        <f t="shared" si="6"/>
        <v>1269</v>
      </c>
      <c r="B1273" s="25" t="s">
        <v>1594</v>
      </c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</row>
    <row r="1274" spans="1:14" ht="14.4">
      <c r="A1274" s="9">
        <f t="shared" si="6"/>
        <v>1270</v>
      </c>
      <c r="B1274" s="25" t="s">
        <v>1595</v>
      </c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</row>
    <row r="1275" spans="1:14" ht="14.4">
      <c r="A1275" s="9">
        <f t="shared" si="6"/>
        <v>1271</v>
      </c>
      <c r="B1275" s="25" t="s">
        <v>1596</v>
      </c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</row>
    <row r="1276" spans="1:14" ht="14.4">
      <c r="A1276" s="9">
        <f t="shared" si="6"/>
        <v>1272</v>
      </c>
      <c r="B1276" s="25" t="s">
        <v>1597</v>
      </c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</row>
    <row r="1277" spans="1:14" ht="14.4">
      <c r="A1277" s="9">
        <f t="shared" si="6"/>
        <v>1273</v>
      </c>
      <c r="B1277" s="25" t="s">
        <v>1598</v>
      </c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</row>
    <row r="1278" spans="1:14" ht="14.4">
      <c r="A1278" s="9">
        <f t="shared" si="6"/>
        <v>1274</v>
      </c>
      <c r="B1278" s="25" t="s">
        <v>1599</v>
      </c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</row>
    <row r="1279" spans="1:14" ht="14.4">
      <c r="A1279" s="9">
        <f t="shared" si="6"/>
        <v>1275</v>
      </c>
      <c r="B1279" s="25" t="s">
        <v>1600</v>
      </c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</row>
    <row r="1280" spans="1:14" ht="14.4">
      <c r="A1280" s="9">
        <f t="shared" si="6"/>
        <v>1276</v>
      </c>
      <c r="B1280" s="25" t="s">
        <v>1601</v>
      </c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</row>
    <row r="1281" spans="1:14" ht="14.4">
      <c r="A1281" s="9">
        <f t="shared" si="6"/>
        <v>1277</v>
      </c>
      <c r="B1281" s="25" t="s">
        <v>1602</v>
      </c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</row>
    <row r="1282" spans="1:14" ht="14.4">
      <c r="A1282" s="9">
        <f t="shared" si="6"/>
        <v>1278</v>
      </c>
      <c r="B1282" s="25" t="s">
        <v>1603</v>
      </c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</row>
    <row r="1283" spans="1:14" ht="14.4">
      <c r="A1283" s="9">
        <f t="shared" si="6"/>
        <v>1279</v>
      </c>
      <c r="B1283" s="25" t="s">
        <v>1604</v>
      </c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</row>
    <row r="1284" spans="1:14" ht="14.4">
      <c r="A1284" s="9">
        <f t="shared" si="6"/>
        <v>1280</v>
      </c>
      <c r="B1284" s="25" t="s">
        <v>1605</v>
      </c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</row>
    <row r="1285" spans="1:14" ht="14.4">
      <c r="A1285" s="9">
        <f t="shared" si="6"/>
        <v>1281</v>
      </c>
      <c r="B1285" s="25" t="s">
        <v>1606</v>
      </c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</row>
    <row r="1286" spans="1:14" ht="14.4">
      <c r="A1286" s="9">
        <f t="shared" si="6"/>
        <v>1282</v>
      </c>
      <c r="B1286" s="25" t="s">
        <v>1607</v>
      </c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</row>
    <row r="1287" spans="1:14" ht="14.4">
      <c r="A1287" s="9">
        <f t="shared" si="6"/>
        <v>1283</v>
      </c>
      <c r="B1287" s="25" t="s">
        <v>1608</v>
      </c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</row>
    <row r="1288" spans="1:14" ht="14.4">
      <c r="A1288" s="9">
        <f t="shared" si="6"/>
        <v>1284</v>
      </c>
      <c r="B1288" s="25" t="s">
        <v>1609</v>
      </c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</row>
    <row r="1289" spans="1:14" ht="14.4">
      <c r="A1289" s="9">
        <f t="shared" si="6"/>
        <v>1285</v>
      </c>
      <c r="B1289" s="25" t="s">
        <v>1610</v>
      </c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</row>
    <row r="1290" spans="1:14" ht="14.4">
      <c r="A1290" s="9">
        <f t="shared" si="6"/>
        <v>1286</v>
      </c>
      <c r="B1290" s="25" t="s">
        <v>1611</v>
      </c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</row>
    <row r="1291" spans="1:14" ht="14.4">
      <c r="A1291" s="9">
        <f t="shared" si="6"/>
        <v>1287</v>
      </c>
      <c r="B1291" s="25" t="s">
        <v>1612</v>
      </c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</row>
    <row r="1292" spans="1:14" ht="14.4">
      <c r="A1292" s="9">
        <f t="shared" si="6"/>
        <v>1288</v>
      </c>
      <c r="B1292" s="25" t="s">
        <v>1613</v>
      </c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</row>
    <row r="1293" spans="1:14" ht="14.4">
      <c r="A1293" s="9">
        <f t="shared" si="6"/>
        <v>1289</v>
      </c>
      <c r="B1293" s="25" t="s">
        <v>1614</v>
      </c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</row>
    <row r="1294" spans="1:14" ht="14.4">
      <c r="A1294" s="9">
        <f t="shared" si="6"/>
        <v>1290</v>
      </c>
      <c r="B1294" s="25" t="s">
        <v>1615</v>
      </c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</row>
    <row r="1295" spans="1:14" ht="14.4">
      <c r="A1295" s="9">
        <f t="shared" si="6"/>
        <v>1291</v>
      </c>
      <c r="B1295" s="25" t="s">
        <v>1616</v>
      </c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</row>
    <row r="1296" spans="1:14" ht="14.4">
      <c r="A1296" s="9">
        <f t="shared" si="6"/>
        <v>1292</v>
      </c>
      <c r="B1296" s="25" t="s">
        <v>1617</v>
      </c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</row>
    <row r="1297" spans="1:14" ht="14.4">
      <c r="A1297" s="9">
        <f t="shared" si="6"/>
        <v>1293</v>
      </c>
      <c r="B1297" s="25" t="s">
        <v>1618</v>
      </c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</row>
    <row r="1298" spans="1:14" ht="14.4">
      <c r="A1298" s="9">
        <f t="shared" si="6"/>
        <v>1294</v>
      </c>
      <c r="B1298" s="25" t="s">
        <v>1619</v>
      </c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</row>
    <row r="1299" spans="1:14" ht="14.4">
      <c r="A1299" s="9">
        <f t="shared" si="6"/>
        <v>1295</v>
      </c>
      <c r="B1299" s="25" t="s">
        <v>1620</v>
      </c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</row>
    <row r="1300" spans="1:14" ht="14.4">
      <c r="A1300" s="9">
        <f t="shared" si="6"/>
        <v>1296</v>
      </c>
      <c r="B1300" s="25" t="s">
        <v>1621</v>
      </c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</row>
    <row r="1301" spans="1:14" ht="14.4">
      <c r="A1301" s="9">
        <f t="shared" si="6"/>
        <v>1297</v>
      </c>
      <c r="B1301" s="25" t="s">
        <v>1622</v>
      </c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</row>
    <row r="1302" spans="1:14" ht="14.4">
      <c r="A1302" s="9">
        <f t="shared" si="6"/>
        <v>1298</v>
      </c>
      <c r="B1302" s="25" t="s">
        <v>1623</v>
      </c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</row>
    <row r="1303" spans="1:14" ht="14.4">
      <c r="A1303" s="9">
        <f t="shared" si="6"/>
        <v>1299</v>
      </c>
      <c r="B1303" s="25" t="s">
        <v>1624</v>
      </c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</row>
    <row r="1304" spans="1:14" ht="14.4">
      <c r="A1304" s="9">
        <f t="shared" si="6"/>
        <v>1300</v>
      </c>
      <c r="B1304" s="25" t="s">
        <v>1625</v>
      </c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</row>
    <row r="1305" spans="1:14" ht="14.4">
      <c r="A1305" s="9">
        <f t="shared" si="6"/>
        <v>1301</v>
      </c>
      <c r="B1305" s="25" t="s">
        <v>1626</v>
      </c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</row>
    <row r="1306" spans="1:14" ht="14.4">
      <c r="A1306" s="9">
        <f t="shared" si="6"/>
        <v>1302</v>
      </c>
      <c r="B1306" s="25" t="s">
        <v>1627</v>
      </c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</row>
    <row r="1307" spans="1:14" ht="14.4">
      <c r="A1307" s="9">
        <f t="shared" si="6"/>
        <v>1303</v>
      </c>
      <c r="B1307" s="25" t="s">
        <v>1628</v>
      </c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</row>
    <row r="1308" spans="1:14" ht="14.4">
      <c r="A1308" s="9">
        <f t="shared" si="6"/>
        <v>1304</v>
      </c>
      <c r="B1308" s="25" t="s">
        <v>1629</v>
      </c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</row>
    <row r="1309" spans="1:14" ht="14.4">
      <c r="A1309" s="9">
        <f t="shared" si="6"/>
        <v>1305</v>
      </c>
      <c r="B1309" s="25" t="s">
        <v>1630</v>
      </c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</row>
    <row r="1310" spans="1:14" ht="14.4">
      <c r="A1310" s="9">
        <f t="shared" si="6"/>
        <v>1306</v>
      </c>
      <c r="B1310" s="25" t="s">
        <v>1631</v>
      </c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</row>
    <row r="1311" spans="1:14" ht="14.4">
      <c r="A1311" s="9">
        <f t="shared" si="6"/>
        <v>1307</v>
      </c>
      <c r="B1311" s="25" t="s">
        <v>1632</v>
      </c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</row>
    <row r="1312" spans="1:14" ht="14.4">
      <c r="A1312" s="9">
        <f t="shared" si="6"/>
        <v>1308</v>
      </c>
      <c r="B1312" s="25" t="s">
        <v>1633</v>
      </c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</row>
    <row r="1313" spans="1:14" ht="14.4">
      <c r="A1313" s="9">
        <f t="shared" si="6"/>
        <v>1309</v>
      </c>
      <c r="B1313" s="25" t="s">
        <v>1634</v>
      </c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</row>
    <row r="1314" spans="1:14" ht="14.4">
      <c r="A1314" s="9">
        <f t="shared" si="6"/>
        <v>1310</v>
      </c>
      <c r="B1314" s="25" t="s">
        <v>1635</v>
      </c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</row>
    <row r="1315" spans="1:14" ht="14.4">
      <c r="A1315" s="9">
        <f t="shared" si="6"/>
        <v>1311</v>
      </c>
      <c r="B1315" s="25" t="s">
        <v>1636</v>
      </c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</row>
    <row r="1316" spans="1:14" ht="14.4">
      <c r="A1316" s="9">
        <f t="shared" si="6"/>
        <v>1312</v>
      </c>
      <c r="B1316" s="25" t="s">
        <v>1637</v>
      </c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</row>
    <row r="1317" spans="1:14" ht="14.4">
      <c r="A1317" s="9">
        <f t="shared" si="6"/>
        <v>1313</v>
      </c>
      <c r="B1317" s="25" t="s">
        <v>1638</v>
      </c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</row>
    <row r="1318" spans="1:14" ht="14.4">
      <c r="A1318" s="9">
        <f t="shared" si="6"/>
        <v>1314</v>
      </c>
      <c r="B1318" s="25" t="s">
        <v>1639</v>
      </c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</row>
    <row r="1319" spans="1:14" ht="14.4">
      <c r="A1319" s="9">
        <f t="shared" si="6"/>
        <v>1315</v>
      </c>
      <c r="B1319" s="25" t="s">
        <v>1640</v>
      </c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</row>
    <row r="1320" spans="1:14" ht="14.4">
      <c r="A1320" s="9">
        <f t="shared" si="6"/>
        <v>1316</v>
      </c>
      <c r="B1320" s="25" t="s">
        <v>1641</v>
      </c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</row>
    <row r="1321" spans="1:14" ht="14.4">
      <c r="A1321" s="9">
        <f t="shared" si="6"/>
        <v>1317</v>
      </c>
      <c r="B1321" s="25" t="s">
        <v>1642</v>
      </c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</row>
    <row r="1322" spans="1:14" ht="14.4">
      <c r="A1322" s="9">
        <f t="shared" si="6"/>
        <v>1318</v>
      </c>
      <c r="B1322" s="25" t="s">
        <v>1643</v>
      </c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</row>
    <row r="1323" spans="1:14" ht="14.4">
      <c r="A1323" s="9">
        <f t="shared" si="6"/>
        <v>1319</v>
      </c>
      <c r="B1323" s="25" t="s">
        <v>1644</v>
      </c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</row>
    <row r="1324" spans="1:14" ht="14.4">
      <c r="A1324" s="9">
        <f t="shared" si="6"/>
        <v>1320</v>
      </c>
      <c r="B1324" s="25" t="s">
        <v>1645</v>
      </c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</row>
    <row r="1325" spans="1:14" ht="14.4">
      <c r="A1325" s="9">
        <f t="shared" si="6"/>
        <v>1321</v>
      </c>
      <c r="B1325" s="25" t="s">
        <v>1646</v>
      </c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</row>
    <row r="1326" spans="1:14" ht="14.4">
      <c r="A1326" s="9">
        <f t="shared" si="6"/>
        <v>1322</v>
      </c>
      <c r="B1326" s="25" t="s">
        <v>1647</v>
      </c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</row>
    <row r="1327" spans="1:14" ht="14.4">
      <c r="A1327" s="9">
        <f t="shared" si="6"/>
        <v>1323</v>
      </c>
      <c r="B1327" s="25" t="s">
        <v>1648</v>
      </c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</row>
    <row r="1328" spans="1:14" ht="14.4">
      <c r="A1328" s="9">
        <f t="shared" si="6"/>
        <v>1324</v>
      </c>
      <c r="B1328" s="25" t="s">
        <v>1649</v>
      </c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</row>
    <row r="1329" spans="1:14" ht="14.4">
      <c r="A1329" s="9">
        <f t="shared" si="6"/>
        <v>1325</v>
      </c>
      <c r="B1329" s="25" t="s">
        <v>1650</v>
      </c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</row>
    <row r="1330" spans="1:14" ht="14.4">
      <c r="A1330" s="9">
        <f t="shared" si="6"/>
        <v>1326</v>
      </c>
      <c r="B1330" s="25" t="s">
        <v>1651</v>
      </c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</row>
    <row r="1331" spans="1:14" ht="14.4">
      <c r="A1331" s="9">
        <f t="shared" si="6"/>
        <v>1327</v>
      </c>
      <c r="B1331" s="25" t="s">
        <v>1652</v>
      </c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</row>
    <row r="1332" spans="1:14" ht="14.4">
      <c r="A1332" s="9">
        <f t="shared" si="6"/>
        <v>1328</v>
      </c>
      <c r="B1332" s="25" t="s">
        <v>1653</v>
      </c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</row>
    <row r="1333" spans="1:14" ht="14.4">
      <c r="A1333" s="9">
        <f t="shared" si="6"/>
        <v>1329</v>
      </c>
      <c r="B1333" s="25" t="s">
        <v>1654</v>
      </c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</row>
    <row r="1334" spans="1:14" ht="14.4">
      <c r="A1334" s="9">
        <f t="shared" si="6"/>
        <v>1330</v>
      </c>
      <c r="B1334" s="25" t="s">
        <v>1655</v>
      </c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</row>
    <row r="1335" spans="1:14" ht="14.4">
      <c r="A1335" s="9">
        <f t="shared" si="6"/>
        <v>1331</v>
      </c>
      <c r="B1335" s="25" t="s">
        <v>1656</v>
      </c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</row>
    <row r="1336" spans="1:14" ht="14.4">
      <c r="A1336" s="9">
        <f t="shared" si="6"/>
        <v>1332</v>
      </c>
      <c r="B1336" s="25" t="s">
        <v>1657</v>
      </c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</row>
    <row r="1337" spans="1:14" ht="14.4">
      <c r="A1337" s="9">
        <f t="shared" si="6"/>
        <v>1333</v>
      </c>
      <c r="B1337" s="25" t="s">
        <v>1658</v>
      </c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</row>
    <row r="1338" spans="1:14" ht="14.4">
      <c r="A1338" s="9">
        <f t="shared" si="6"/>
        <v>1334</v>
      </c>
      <c r="B1338" s="25" t="s">
        <v>1659</v>
      </c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</row>
    <row r="1339" spans="1:14" ht="14.4">
      <c r="A1339" s="9">
        <f t="shared" si="6"/>
        <v>1335</v>
      </c>
      <c r="B1339" s="25" t="s">
        <v>1660</v>
      </c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</row>
    <row r="1340" spans="1:14" ht="14.4">
      <c r="A1340" s="9">
        <f t="shared" si="6"/>
        <v>1336</v>
      </c>
      <c r="B1340" s="25" t="s">
        <v>1661</v>
      </c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</row>
    <row r="1341" spans="1:14" ht="14.4">
      <c r="A1341" s="9">
        <f t="shared" si="6"/>
        <v>1337</v>
      </c>
      <c r="B1341" s="25" t="s">
        <v>1662</v>
      </c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</row>
    <row r="1342" spans="1:14" ht="14.4">
      <c r="A1342" s="9">
        <f t="shared" si="6"/>
        <v>1338</v>
      </c>
      <c r="B1342" s="25" t="s">
        <v>1663</v>
      </c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</row>
    <row r="1343" spans="1:14" ht="14.4">
      <c r="A1343" s="9">
        <f t="shared" si="6"/>
        <v>1339</v>
      </c>
      <c r="B1343" s="25" t="s">
        <v>1664</v>
      </c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</row>
    <row r="1344" spans="1:14" ht="14.4">
      <c r="A1344" s="9">
        <f t="shared" si="6"/>
        <v>1340</v>
      </c>
      <c r="B1344" s="25" t="s">
        <v>1665</v>
      </c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1:14" ht="14.4">
      <c r="A1345" s="9">
        <f t="shared" si="6"/>
        <v>1341</v>
      </c>
      <c r="B1345" s="25" t="s">
        <v>1666</v>
      </c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</row>
    <row r="1346" spans="1:14" ht="14.4">
      <c r="A1346" s="9">
        <f t="shared" si="6"/>
        <v>1342</v>
      </c>
      <c r="B1346" s="25" t="s">
        <v>1667</v>
      </c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</row>
    <row r="1347" spans="1:14" ht="14.4">
      <c r="A1347" s="9">
        <f t="shared" si="6"/>
        <v>1343</v>
      </c>
      <c r="B1347" s="25" t="s">
        <v>1668</v>
      </c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</row>
    <row r="1348" spans="1:14" ht="14.4">
      <c r="A1348" s="9">
        <f t="shared" si="6"/>
        <v>1344</v>
      </c>
      <c r="B1348" s="25" t="s">
        <v>1669</v>
      </c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</row>
    <row r="1349" spans="1:14" ht="14.4">
      <c r="A1349" s="9">
        <f t="shared" si="6"/>
        <v>1345</v>
      </c>
      <c r="B1349" s="25" t="s">
        <v>1670</v>
      </c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</row>
    <row r="1350" spans="1:14" ht="14.4">
      <c r="A1350" s="9">
        <f t="shared" si="6"/>
        <v>1346</v>
      </c>
      <c r="B1350" s="25" t="s">
        <v>1671</v>
      </c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</row>
    <row r="1351" spans="1:14" ht="14.4">
      <c r="A1351" s="9">
        <f t="shared" si="6"/>
        <v>1347</v>
      </c>
      <c r="B1351" s="25" t="s">
        <v>1672</v>
      </c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</row>
    <row r="1352" spans="1:14" ht="14.4">
      <c r="A1352" s="9">
        <f t="shared" si="6"/>
        <v>1348</v>
      </c>
      <c r="B1352" s="25" t="s">
        <v>1673</v>
      </c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</row>
    <row r="1353" spans="1:14" ht="14.4">
      <c r="A1353" s="9">
        <f t="shared" si="6"/>
        <v>1349</v>
      </c>
      <c r="B1353" s="25" t="s">
        <v>1674</v>
      </c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</row>
    <row r="1354" spans="1:14" ht="14.4">
      <c r="A1354" s="9">
        <f t="shared" si="6"/>
        <v>1350</v>
      </c>
      <c r="B1354" s="25" t="s">
        <v>1675</v>
      </c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</row>
    <row r="1355" spans="1:14" ht="14.4">
      <c r="A1355" s="9">
        <f t="shared" si="6"/>
        <v>1351</v>
      </c>
      <c r="B1355" s="25" t="s">
        <v>1676</v>
      </c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</row>
    <row r="1356" spans="1:14" ht="14.4">
      <c r="A1356" s="9">
        <f t="shared" si="6"/>
        <v>1352</v>
      </c>
      <c r="B1356" s="25" t="s">
        <v>1677</v>
      </c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</row>
    <row r="1357" spans="1:14" ht="14.4">
      <c r="A1357" s="9">
        <f t="shared" si="6"/>
        <v>1353</v>
      </c>
      <c r="B1357" s="25" t="s">
        <v>1678</v>
      </c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</row>
    <row r="1358" spans="1:14" ht="14.4">
      <c r="A1358" s="9">
        <f t="shared" si="6"/>
        <v>1354</v>
      </c>
      <c r="B1358" s="25" t="s">
        <v>1679</v>
      </c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</row>
    <row r="1359" spans="1:14" ht="14.4">
      <c r="A1359" s="9">
        <f t="shared" si="6"/>
        <v>1355</v>
      </c>
      <c r="B1359" s="25" t="s">
        <v>1680</v>
      </c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</row>
    <row r="1360" spans="1:14" ht="14.4">
      <c r="A1360" s="9">
        <f t="shared" si="6"/>
        <v>1356</v>
      </c>
      <c r="B1360" s="25" t="s">
        <v>1681</v>
      </c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</row>
    <row r="1361" spans="1:14" ht="14.4">
      <c r="A1361" s="9">
        <f t="shared" si="6"/>
        <v>1357</v>
      </c>
      <c r="B1361" s="25" t="s">
        <v>1682</v>
      </c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</row>
    <row r="1362" spans="1:14" ht="14.4">
      <c r="A1362" s="9">
        <f t="shared" si="6"/>
        <v>1358</v>
      </c>
      <c r="B1362" s="25" t="s">
        <v>1683</v>
      </c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</row>
    <row r="1363" spans="1:14" ht="14.4">
      <c r="A1363" s="9">
        <f t="shared" si="6"/>
        <v>1359</v>
      </c>
      <c r="B1363" s="25" t="s">
        <v>1684</v>
      </c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</row>
    <row r="1364" spans="1:14" ht="14.4">
      <c r="A1364" s="9">
        <f t="shared" si="6"/>
        <v>1360</v>
      </c>
      <c r="B1364" s="25" t="s">
        <v>1685</v>
      </c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</row>
    <row r="1365" spans="1:14" ht="14.4">
      <c r="A1365" s="9">
        <f t="shared" si="6"/>
        <v>1361</v>
      </c>
      <c r="B1365" s="25" t="s">
        <v>1686</v>
      </c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</row>
    <row r="1366" spans="1:14" ht="14.4">
      <c r="A1366" s="9">
        <f t="shared" si="6"/>
        <v>1362</v>
      </c>
      <c r="B1366" s="25" t="s">
        <v>1687</v>
      </c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</row>
    <row r="1367" spans="1:14" ht="14.4">
      <c r="A1367" s="9">
        <f t="shared" si="6"/>
        <v>1363</v>
      </c>
      <c r="B1367" s="25" t="s">
        <v>1688</v>
      </c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</row>
    <row r="1368" spans="1:14" ht="14.4">
      <c r="A1368" s="9">
        <f t="shared" si="6"/>
        <v>1364</v>
      </c>
      <c r="B1368" s="25" t="s">
        <v>1689</v>
      </c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</row>
    <row r="1369" spans="1:14" ht="14.4">
      <c r="A1369" s="9">
        <f t="shared" si="6"/>
        <v>1365</v>
      </c>
      <c r="B1369" s="25" t="s">
        <v>1690</v>
      </c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</row>
    <row r="1370" spans="1:14" ht="14.4">
      <c r="A1370" s="9">
        <f t="shared" si="6"/>
        <v>1366</v>
      </c>
      <c r="B1370" s="25" t="s">
        <v>1691</v>
      </c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</row>
    <row r="1371" spans="1:14" ht="14.4">
      <c r="A1371" s="9">
        <f t="shared" si="6"/>
        <v>1367</v>
      </c>
      <c r="B1371" s="25" t="s">
        <v>105</v>
      </c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</row>
    <row r="1372" spans="1:14" ht="14.4">
      <c r="A1372" s="35">
        <f t="shared" si="6"/>
        <v>1368</v>
      </c>
      <c r="B1372" s="36" t="s">
        <v>1692</v>
      </c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</row>
    <row r="1373" spans="1:14" ht="14.4">
      <c r="A1373" s="9">
        <f t="shared" si="6"/>
        <v>1369</v>
      </c>
      <c r="B1373" s="25" t="s">
        <v>1693</v>
      </c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</row>
    <row r="1374" spans="1:14" ht="14.4">
      <c r="A1374" s="9">
        <f t="shared" si="6"/>
        <v>1370</v>
      </c>
      <c r="B1374" s="25" t="s">
        <v>1694</v>
      </c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</row>
    <row r="1375" spans="1:14" ht="14.4">
      <c r="A1375" s="9">
        <f t="shared" si="6"/>
        <v>1371</v>
      </c>
      <c r="B1375" s="25" t="s">
        <v>1695</v>
      </c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</row>
    <row r="1376" spans="1:14" ht="14.4">
      <c r="A1376" s="9">
        <f t="shared" si="6"/>
        <v>1372</v>
      </c>
      <c r="B1376" s="25" t="s">
        <v>1696</v>
      </c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</row>
    <row r="1377" spans="1:14" ht="14.4">
      <c r="A1377" s="9">
        <f t="shared" si="6"/>
        <v>1373</v>
      </c>
      <c r="B1377" s="25" t="s">
        <v>1697</v>
      </c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</row>
    <row r="1378" spans="1:14" ht="14.4">
      <c r="A1378" s="9">
        <f t="shared" si="6"/>
        <v>1374</v>
      </c>
      <c r="B1378" s="25" t="s">
        <v>1698</v>
      </c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</row>
    <row r="1379" spans="1:14" ht="14.4">
      <c r="A1379" s="9">
        <f t="shared" si="6"/>
        <v>1375</v>
      </c>
      <c r="B1379" s="25" t="s">
        <v>1699</v>
      </c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</row>
    <row r="1380" spans="1:14" ht="14.4">
      <c r="A1380" s="9">
        <f t="shared" si="6"/>
        <v>1376</v>
      </c>
      <c r="B1380" s="25" t="s">
        <v>1700</v>
      </c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</row>
    <row r="1381" spans="1:14" ht="14.4">
      <c r="A1381" s="9">
        <f t="shared" si="6"/>
        <v>1377</v>
      </c>
      <c r="B1381" s="25" t="s">
        <v>1701</v>
      </c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</row>
    <row r="1382" spans="1:14" ht="14.4">
      <c r="A1382" s="9">
        <f t="shared" si="6"/>
        <v>1378</v>
      </c>
      <c r="B1382" s="25" t="s">
        <v>1702</v>
      </c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</row>
    <row r="1383" spans="1:14" ht="14.4">
      <c r="A1383" s="9">
        <f t="shared" si="6"/>
        <v>1379</v>
      </c>
      <c r="B1383" s="25" t="s">
        <v>1704</v>
      </c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</row>
    <row r="1384" spans="1:14" ht="14.4">
      <c r="A1384" s="9">
        <f t="shared" si="6"/>
        <v>1380</v>
      </c>
      <c r="B1384" s="25" t="s">
        <v>1705</v>
      </c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</row>
    <row r="1385" spans="1:14" ht="14.4">
      <c r="A1385" s="9">
        <f t="shared" si="6"/>
        <v>1381</v>
      </c>
      <c r="B1385" s="25" t="s">
        <v>1706</v>
      </c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</row>
    <row r="1386" spans="1:14" ht="14.4">
      <c r="A1386" s="9">
        <f t="shared" si="6"/>
        <v>1382</v>
      </c>
      <c r="B1386" s="25" t="s">
        <v>1707</v>
      </c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</row>
    <row r="1387" spans="1:14" ht="14.4">
      <c r="A1387" s="9">
        <f t="shared" si="6"/>
        <v>1383</v>
      </c>
      <c r="B1387" s="25" t="s">
        <v>1708</v>
      </c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</row>
    <row r="1388" spans="1:14" ht="14.4">
      <c r="A1388" s="9">
        <f t="shared" si="6"/>
        <v>1384</v>
      </c>
      <c r="B1388" s="25" t="s">
        <v>1709</v>
      </c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</row>
    <row r="1389" spans="1:14" ht="14.4">
      <c r="A1389" s="9">
        <f t="shared" si="6"/>
        <v>1385</v>
      </c>
      <c r="B1389" s="23" t="s">
        <v>1710</v>
      </c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</row>
    <row r="1390" spans="1:14" ht="14.4">
      <c r="A1390" s="9">
        <f t="shared" si="6"/>
        <v>1386</v>
      </c>
      <c r="B1390" s="25" t="s">
        <v>1711</v>
      </c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</row>
    <row r="1391" spans="1:14" ht="14.4">
      <c r="A1391" s="9">
        <f t="shared" si="6"/>
        <v>1387</v>
      </c>
      <c r="B1391" s="25" t="s">
        <v>1712</v>
      </c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</row>
    <row r="1392" spans="1:14" ht="14.4">
      <c r="A1392" s="9">
        <f t="shared" si="6"/>
        <v>1388</v>
      </c>
      <c r="B1392" s="25" t="s">
        <v>1714</v>
      </c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</row>
    <row r="1393" spans="1:14" ht="14.4">
      <c r="A1393" s="9">
        <f t="shared" si="6"/>
        <v>1389</v>
      </c>
      <c r="B1393" s="25" t="s">
        <v>116</v>
      </c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</row>
    <row r="1394" spans="1:14" ht="14.4">
      <c r="A1394" s="9">
        <f t="shared" si="6"/>
        <v>1390</v>
      </c>
      <c r="B1394" s="25" t="s">
        <v>1716</v>
      </c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</row>
    <row r="1395" spans="1:14" ht="14.4">
      <c r="A1395" s="9">
        <v>1843</v>
      </c>
      <c r="B1395" s="25" t="s">
        <v>1718</v>
      </c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</row>
    <row r="1396" spans="1:14" ht="14.4">
      <c r="A1396" s="9">
        <f t="shared" ref="A1396:A1650" si="7">ROW()-ROW($A$4)</f>
        <v>1392</v>
      </c>
      <c r="B1396" s="25" t="s">
        <v>1719</v>
      </c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</row>
    <row r="1397" spans="1:14" ht="14.4">
      <c r="A1397" s="9">
        <f t="shared" si="7"/>
        <v>1393</v>
      </c>
      <c r="B1397" s="25" t="s">
        <v>1720</v>
      </c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</row>
    <row r="1398" spans="1:14" ht="14.4">
      <c r="A1398" s="9">
        <f t="shared" si="7"/>
        <v>1394</v>
      </c>
      <c r="B1398" s="25" t="s">
        <v>1721</v>
      </c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1:14" ht="14.4">
      <c r="A1399" s="9">
        <f t="shared" si="7"/>
        <v>1395</v>
      </c>
      <c r="B1399" s="25" t="s">
        <v>1722</v>
      </c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</row>
    <row r="1400" spans="1:14" ht="14.4">
      <c r="A1400" s="9">
        <f t="shared" si="7"/>
        <v>1396</v>
      </c>
      <c r="B1400" s="25" t="s">
        <v>1723</v>
      </c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</row>
    <row r="1401" spans="1:14" ht="14.4">
      <c r="A1401" s="9">
        <f t="shared" si="7"/>
        <v>1397</v>
      </c>
      <c r="B1401" s="25" t="s">
        <v>1724</v>
      </c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</row>
    <row r="1402" spans="1:14" ht="14.4">
      <c r="A1402" s="9">
        <f t="shared" si="7"/>
        <v>1398</v>
      </c>
      <c r="B1402" s="25" t="s">
        <v>1725</v>
      </c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</row>
    <row r="1403" spans="1:14" ht="14.4">
      <c r="A1403" s="9">
        <f t="shared" si="7"/>
        <v>1399</v>
      </c>
      <c r="B1403" s="25" t="s">
        <v>1726</v>
      </c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</row>
    <row r="1404" spans="1:14" ht="14.4">
      <c r="A1404" s="9">
        <f t="shared" si="7"/>
        <v>1400</v>
      </c>
      <c r="B1404" s="25" t="s">
        <v>1727</v>
      </c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</row>
    <row r="1405" spans="1:14" ht="14.4">
      <c r="A1405" s="9">
        <f t="shared" si="7"/>
        <v>1401</v>
      </c>
      <c r="B1405" s="25" t="s">
        <v>1728</v>
      </c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</row>
    <row r="1406" spans="1:14" ht="14.4">
      <c r="A1406" s="9">
        <f t="shared" si="7"/>
        <v>1402</v>
      </c>
      <c r="B1406" s="25" t="s">
        <v>1729</v>
      </c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</row>
    <row r="1407" spans="1:14" ht="14.4">
      <c r="A1407" s="9">
        <f t="shared" si="7"/>
        <v>1403</v>
      </c>
      <c r="B1407" s="25" t="s">
        <v>1730</v>
      </c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</row>
    <row r="1408" spans="1:14" ht="14.4">
      <c r="A1408" s="9">
        <f t="shared" si="7"/>
        <v>1404</v>
      </c>
      <c r="B1408" s="25" t="s">
        <v>1731</v>
      </c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</row>
    <row r="1409" spans="1:14" ht="14.4">
      <c r="A1409" s="9">
        <f t="shared" si="7"/>
        <v>1405</v>
      </c>
      <c r="B1409" s="25" t="s">
        <v>1732</v>
      </c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</row>
    <row r="1410" spans="1:14" ht="14.4">
      <c r="A1410" s="9">
        <f t="shared" si="7"/>
        <v>1406</v>
      </c>
      <c r="B1410" s="25" t="s">
        <v>1733</v>
      </c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</row>
    <row r="1411" spans="1:14" ht="14.4">
      <c r="A1411" s="9">
        <f t="shared" si="7"/>
        <v>1407</v>
      </c>
      <c r="B1411" s="25" t="s">
        <v>1734</v>
      </c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</row>
    <row r="1412" spans="1:14" ht="14.4">
      <c r="A1412" s="9">
        <f t="shared" si="7"/>
        <v>1408</v>
      </c>
      <c r="B1412" s="25" t="s">
        <v>1735</v>
      </c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</row>
    <row r="1413" spans="1:14" ht="14.4">
      <c r="A1413" s="9">
        <f t="shared" si="7"/>
        <v>1409</v>
      </c>
      <c r="B1413" s="25" t="s">
        <v>1736</v>
      </c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</row>
    <row r="1414" spans="1:14" ht="14.4">
      <c r="A1414" s="9">
        <f t="shared" si="7"/>
        <v>1410</v>
      </c>
      <c r="B1414" s="25" t="s">
        <v>1737</v>
      </c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</row>
    <row r="1415" spans="1:14" ht="15.6">
      <c r="A1415" s="9">
        <f t="shared" si="7"/>
        <v>1411</v>
      </c>
      <c r="B1415" s="49" t="s">
        <v>1738</v>
      </c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</row>
    <row r="1416" spans="1:14" ht="15.6">
      <c r="A1416" s="9">
        <f t="shared" si="7"/>
        <v>1412</v>
      </c>
      <c r="B1416" s="49" t="s">
        <v>1739</v>
      </c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</row>
    <row r="1417" spans="1:14" ht="15.6">
      <c r="A1417" s="9">
        <f t="shared" si="7"/>
        <v>1413</v>
      </c>
      <c r="B1417" s="49" t="s">
        <v>1740</v>
      </c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</row>
    <row r="1418" spans="1:14" ht="15.6">
      <c r="A1418" s="9">
        <f t="shared" si="7"/>
        <v>1414</v>
      </c>
      <c r="B1418" s="49" t="s">
        <v>1741</v>
      </c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</row>
    <row r="1419" spans="1:14" ht="15.6">
      <c r="A1419" s="9">
        <f t="shared" si="7"/>
        <v>1415</v>
      </c>
      <c r="B1419" s="49" t="s">
        <v>1742</v>
      </c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</row>
    <row r="1420" spans="1:14" ht="15.6">
      <c r="A1420" s="9">
        <f t="shared" si="7"/>
        <v>1416</v>
      </c>
      <c r="B1420" s="49" t="s">
        <v>1743</v>
      </c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</row>
    <row r="1421" spans="1:14" ht="15.6">
      <c r="A1421" s="9">
        <f t="shared" si="7"/>
        <v>1417</v>
      </c>
      <c r="B1421" s="49" t="s">
        <v>1744</v>
      </c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</row>
    <row r="1422" spans="1:14" ht="15.6">
      <c r="A1422" s="9">
        <f t="shared" si="7"/>
        <v>1418</v>
      </c>
      <c r="B1422" s="49" t="s">
        <v>1745</v>
      </c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</row>
    <row r="1423" spans="1:14" ht="15.6">
      <c r="A1423" s="9">
        <f t="shared" si="7"/>
        <v>1419</v>
      </c>
      <c r="B1423" s="49" t="s">
        <v>1746</v>
      </c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</row>
    <row r="1424" spans="1:14" ht="15.6">
      <c r="A1424" s="9">
        <f t="shared" si="7"/>
        <v>1420</v>
      </c>
      <c r="B1424" s="49" t="s">
        <v>1747</v>
      </c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</row>
    <row r="1425" spans="1:14" ht="15.6">
      <c r="A1425" s="9">
        <f t="shared" si="7"/>
        <v>1421</v>
      </c>
      <c r="B1425" s="49" t="s">
        <v>1748</v>
      </c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</row>
    <row r="1426" spans="1:14" ht="15.6">
      <c r="A1426" s="9">
        <f t="shared" si="7"/>
        <v>1422</v>
      </c>
      <c r="B1426" s="49" t="s">
        <v>1749</v>
      </c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</row>
    <row r="1427" spans="1:14" ht="15.6">
      <c r="A1427" s="9">
        <f t="shared" si="7"/>
        <v>1423</v>
      </c>
      <c r="B1427" s="49" t="s">
        <v>1750</v>
      </c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</row>
    <row r="1428" spans="1:14" ht="15.6">
      <c r="A1428" s="9">
        <f t="shared" si="7"/>
        <v>1424</v>
      </c>
      <c r="B1428" s="49" t="s">
        <v>1751</v>
      </c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</row>
    <row r="1429" spans="1:14" ht="15.6">
      <c r="A1429" s="9">
        <f t="shared" si="7"/>
        <v>1425</v>
      </c>
      <c r="B1429" s="49" t="s">
        <v>1752</v>
      </c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</row>
    <row r="1430" spans="1:14" ht="15.6">
      <c r="A1430" s="9">
        <f t="shared" si="7"/>
        <v>1426</v>
      </c>
      <c r="B1430" s="49" t="s">
        <v>1753</v>
      </c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</row>
    <row r="1431" spans="1:14" ht="15.6">
      <c r="A1431" s="9">
        <f t="shared" si="7"/>
        <v>1427</v>
      </c>
      <c r="B1431" s="49" t="s">
        <v>1754</v>
      </c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</row>
    <row r="1432" spans="1:14" ht="15.6">
      <c r="A1432" s="9">
        <f t="shared" si="7"/>
        <v>1428</v>
      </c>
      <c r="B1432" s="49" t="s">
        <v>1755</v>
      </c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</row>
    <row r="1433" spans="1:14" ht="15.6">
      <c r="A1433" s="9">
        <f t="shared" si="7"/>
        <v>1429</v>
      </c>
      <c r="B1433" s="49" t="s">
        <v>1756</v>
      </c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</row>
    <row r="1434" spans="1:14" ht="15.6">
      <c r="A1434" s="9">
        <f t="shared" si="7"/>
        <v>1430</v>
      </c>
      <c r="B1434" s="49" t="s">
        <v>1757</v>
      </c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</row>
    <row r="1435" spans="1:14" ht="15.6">
      <c r="A1435" s="9">
        <f t="shared" si="7"/>
        <v>1431</v>
      </c>
      <c r="B1435" s="49" t="s">
        <v>1758</v>
      </c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</row>
    <row r="1436" spans="1:14" ht="15.6">
      <c r="A1436" s="9">
        <f t="shared" si="7"/>
        <v>1432</v>
      </c>
      <c r="B1436" s="49" t="s">
        <v>1759</v>
      </c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</row>
    <row r="1437" spans="1:14" ht="15.6">
      <c r="A1437" s="9">
        <f t="shared" si="7"/>
        <v>1433</v>
      </c>
      <c r="B1437" s="49" t="s">
        <v>1760</v>
      </c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</row>
    <row r="1438" spans="1:14" ht="15.6">
      <c r="A1438" s="9">
        <f t="shared" si="7"/>
        <v>1434</v>
      </c>
      <c r="B1438" s="49" t="s">
        <v>1761</v>
      </c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</row>
    <row r="1439" spans="1:14" ht="15.6">
      <c r="A1439" s="9">
        <f t="shared" si="7"/>
        <v>1435</v>
      </c>
      <c r="B1439" s="49" t="s">
        <v>1762</v>
      </c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</row>
    <row r="1440" spans="1:14" ht="15.6">
      <c r="A1440" s="9">
        <f t="shared" si="7"/>
        <v>1436</v>
      </c>
      <c r="B1440" s="49" t="s">
        <v>1763</v>
      </c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</row>
    <row r="1441" spans="1:14" ht="15.6">
      <c r="A1441" s="9">
        <f t="shared" si="7"/>
        <v>1437</v>
      </c>
      <c r="B1441" s="49" t="s">
        <v>1764</v>
      </c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</row>
    <row r="1442" spans="1:14" ht="15.6">
      <c r="A1442" s="9">
        <f t="shared" si="7"/>
        <v>1438</v>
      </c>
      <c r="B1442" s="49" t="s">
        <v>1765</v>
      </c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</row>
    <row r="1443" spans="1:14" ht="15.6">
      <c r="A1443" s="9">
        <f t="shared" si="7"/>
        <v>1439</v>
      </c>
      <c r="B1443" s="49" t="s">
        <v>1766</v>
      </c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</row>
    <row r="1444" spans="1:14" ht="15.6">
      <c r="A1444" s="9">
        <f t="shared" si="7"/>
        <v>1440</v>
      </c>
      <c r="B1444" s="49" t="s">
        <v>1767</v>
      </c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</row>
    <row r="1445" spans="1:14" ht="15.6">
      <c r="A1445" s="9">
        <f t="shared" si="7"/>
        <v>1441</v>
      </c>
      <c r="B1445" s="49" t="s">
        <v>1768</v>
      </c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</row>
    <row r="1446" spans="1:14" ht="15.6">
      <c r="A1446" s="9">
        <f t="shared" si="7"/>
        <v>1442</v>
      </c>
      <c r="B1446" s="49" t="s">
        <v>1769</v>
      </c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</row>
    <row r="1447" spans="1:14" ht="15.6">
      <c r="A1447" s="9">
        <f t="shared" si="7"/>
        <v>1443</v>
      </c>
      <c r="B1447" s="49" t="s">
        <v>1770</v>
      </c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</row>
    <row r="1448" spans="1:14" ht="15.6">
      <c r="A1448" s="9">
        <f t="shared" si="7"/>
        <v>1444</v>
      </c>
      <c r="B1448" s="49" t="s">
        <v>1771</v>
      </c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</row>
    <row r="1449" spans="1:14" ht="15.6">
      <c r="A1449" s="9">
        <f t="shared" si="7"/>
        <v>1445</v>
      </c>
      <c r="B1449" s="49" t="s">
        <v>1772</v>
      </c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</row>
    <row r="1450" spans="1:14" ht="15.6">
      <c r="A1450" s="9">
        <f t="shared" si="7"/>
        <v>1446</v>
      </c>
      <c r="B1450" s="49" t="s">
        <v>1773</v>
      </c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</row>
    <row r="1451" spans="1:14" ht="15.6">
      <c r="A1451" s="9">
        <f t="shared" si="7"/>
        <v>1447</v>
      </c>
      <c r="B1451" s="49" t="s">
        <v>1774</v>
      </c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</row>
    <row r="1452" spans="1:14" ht="15.6">
      <c r="A1452" s="9">
        <f t="shared" si="7"/>
        <v>1448</v>
      </c>
      <c r="B1452" s="49" t="s">
        <v>1775</v>
      </c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</row>
    <row r="1453" spans="1:14" ht="15.6">
      <c r="A1453" s="9">
        <f t="shared" si="7"/>
        <v>1449</v>
      </c>
      <c r="B1453" s="49" t="s">
        <v>1776</v>
      </c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</row>
    <row r="1454" spans="1:14" ht="15.6">
      <c r="A1454" s="9">
        <f t="shared" si="7"/>
        <v>1450</v>
      </c>
      <c r="B1454" s="49" t="s">
        <v>1777</v>
      </c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</row>
    <row r="1455" spans="1:14" ht="15.6">
      <c r="A1455" s="9">
        <f t="shared" si="7"/>
        <v>1451</v>
      </c>
      <c r="B1455" s="49" t="s">
        <v>1778</v>
      </c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</row>
    <row r="1456" spans="1:14" ht="15.6">
      <c r="A1456" s="9">
        <f t="shared" si="7"/>
        <v>1452</v>
      </c>
      <c r="B1456" s="49" t="s">
        <v>1779</v>
      </c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</row>
    <row r="1457" spans="1:14" ht="15.6">
      <c r="A1457" s="9">
        <f t="shared" si="7"/>
        <v>1453</v>
      </c>
      <c r="B1457" s="49" t="s">
        <v>1780</v>
      </c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</row>
    <row r="1458" spans="1:14" ht="15.6">
      <c r="A1458" s="9">
        <f t="shared" si="7"/>
        <v>1454</v>
      </c>
      <c r="B1458" s="49" t="s">
        <v>1781</v>
      </c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</row>
    <row r="1459" spans="1:14" ht="15.6">
      <c r="A1459" s="9">
        <f t="shared" si="7"/>
        <v>1455</v>
      </c>
      <c r="B1459" s="49" t="s">
        <v>1782</v>
      </c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</row>
    <row r="1460" spans="1:14" ht="15.6">
      <c r="A1460" s="9">
        <f t="shared" si="7"/>
        <v>1456</v>
      </c>
      <c r="B1460" s="49" t="s">
        <v>1783</v>
      </c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</row>
    <row r="1461" spans="1:14" ht="15.6">
      <c r="A1461" s="9">
        <f t="shared" si="7"/>
        <v>1457</v>
      </c>
      <c r="B1461" s="49" t="s">
        <v>1784</v>
      </c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</row>
    <row r="1462" spans="1:14" ht="14.4">
      <c r="A1462" s="9">
        <f t="shared" si="7"/>
        <v>1458</v>
      </c>
      <c r="B1462" s="25" t="s">
        <v>1785</v>
      </c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</row>
    <row r="1463" spans="1:14" ht="14.4">
      <c r="A1463" s="9">
        <f t="shared" si="7"/>
        <v>1459</v>
      </c>
      <c r="B1463" s="25" t="s">
        <v>1786</v>
      </c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</row>
    <row r="1464" spans="1:14" ht="14.4">
      <c r="A1464" s="9">
        <f t="shared" si="7"/>
        <v>1460</v>
      </c>
      <c r="B1464" s="25" t="s">
        <v>1787</v>
      </c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</row>
    <row r="1465" spans="1:14" ht="14.4">
      <c r="A1465" s="9">
        <f t="shared" si="7"/>
        <v>1461</v>
      </c>
      <c r="B1465" s="25" t="s">
        <v>1788</v>
      </c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</row>
    <row r="1466" spans="1:14" ht="14.4">
      <c r="A1466" s="9">
        <f t="shared" si="7"/>
        <v>1462</v>
      </c>
      <c r="B1466" s="25" t="s">
        <v>1789</v>
      </c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</row>
    <row r="1467" spans="1:14" ht="14.4">
      <c r="A1467" s="9">
        <f t="shared" si="7"/>
        <v>1463</v>
      </c>
      <c r="B1467" s="25" t="s">
        <v>1790</v>
      </c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</row>
    <row r="1468" spans="1:14" ht="14.4">
      <c r="A1468" s="9">
        <f t="shared" si="7"/>
        <v>1464</v>
      </c>
      <c r="B1468" s="25" t="s">
        <v>1791</v>
      </c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</row>
    <row r="1469" spans="1:14" ht="14.4">
      <c r="A1469" s="9">
        <f t="shared" si="7"/>
        <v>1465</v>
      </c>
      <c r="B1469" s="25" t="s">
        <v>1792</v>
      </c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</row>
    <row r="1470" spans="1:14" ht="14.4">
      <c r="A1470" s="9">
        <f t="shared" si="7"/>
        <v>1466</v>
      </c>
      <c r="B1470" s="25" t="s">
        <v>1793</v>
      </c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</row>
    <row r="1471" spans="1:14" ht="14.4">
      <c r="A1471" s="9">
        <f t="shared" si="7"/>
        <v>1467</v>
      </c>
      <c r="B1471" s="25" t="s">
        <v>1794</v>
      </c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</row>
    <row r="1472" spans="1:14" ht="14.4">
      <c r="A1472" s="9">
        <f t="shared" si="7"/>
        <v>1468</v>
      </c>
      <c r="B1472" s="25" t="s">
        <v>1795</v>
      </c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</row>
    <row r="1473" spans="1:14" ht="14.4">
      <c r="A1473" s="9">
        <f t="shared" si="7"/>
        <v>1469</v>
      </c>
      <c r="B1473" s="25" t="s">
        <v>1796</v>
      </c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</row>
    <row r="1474" spans="1:14" ht="14.4">
      <c r="A1474" s="9">
        <f t="shared" si="7"/>
        <v>1470</v>
      </c>
      <c r="B1474" s="25" t="s">
        <v>1797</v>
      </c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</row>
    <row r="1475" spans="1:14" ht="14.4">
      <c r="A1475" s="9">
        <f t="shared" si="7"/>
        <v>1471</v>
      </c>
      <c r="B1475" s="25" t="s">
        <v>1798</v>
      </c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</row>
    <row r="1476" spans="1:14" ht="14.4">
      <c r="A1476" s="9">
        <f t="shared" si="7"/>
        <v>1472</v>
      </c>
      <c r="B1476" s="25" t="s">
        <v>1799</v>
      </c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</row>
    <row r="1477" spans="1:14" ht="14.4">
      <c r="A1477" s="9">
        <f t="shared" si="7"/>
        <v>1473</v>
      </c>
      <c r="B1477" s="25" t="s">
        <v>1800</v>
      </c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</row>
    <row r="1478" spans="1:14" ht="14.4">
      <c r="A1478" s="9">
        <f t="shared" si="7"/>
        <v>1474</v>
      </c>
      <c r="B1478" s="25" t="s">
        <v>1801</v>
      </c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</row>
    <row r="1479" spans="1:14" ht="14.4">
      <c r="A1479" s="9">
        <f t="shared" si="7"/>
        <v>1475</v>
      </c>
      <c r="B1479" s="25" t="s">
        <v>1802</v>
      </c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</row>
    <row r="1480" spans="1:14" ht="14.4">
      <c r="A1480" s="9">
        <f t="shared" si="7"/>
        <v>1476</v>
      </c>
      <c r="B1480" s="25" t="s">
        <v>1803</v>
      </c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</row>
    <row r="1481" spans="1:14" ht="14.4">
      <c r="A1481" s="9">
        <f t="shared" si="7"/>
        <v>1477</v>
      </c>
      <c r="B1481" s="25" t="s">
        <v>1804</v>
      </c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</row>
    <row r="1482" spans="1:14" ht="14.4">
      <c r="A1482" s="9">
        <f t="shared" si="7"/>
        <v>1478</v>
      </c>
      <c r="B1482" s="25" t="s">
        <v>1805</v>
      </c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</row>
    <row r="1483" spans="1:14" ht="14.4">
      <c r="A1483" s="9">
        <f t="shared" si="7"/>
        <v>1479</v>
      </c>
      <c r="B1483" s="25" t="s">
        <v>1807</v>
      </c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</row>
    <row r="1484" spans="1:14" ht="14.4">
      <c r="A1484" s="9">
        <f t="shared" si="7"/>
        <v>1480</v>
      </c>
      <c r="B1484" s="25" t="s">
        <v>1808</v>
      </c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</row>
    <row r="1485" spans="1:14" ht="14.4">
      <c r="A1485" s="9">
        <f t="shared" si="7"/>
        <v>1481</v>
      </c>
      <c r="B1485" s="25" t="s">
        <v>1809</v>
      </c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</row>
    <row r="1486" spans="1:14" ht="14.4">
      <c r="A1486" s="9">
        <f t="shared" si="7"/>
        <v>1482</v>
      </c>
      <c r="B1486" s="25" t="s">
        <v>1810</v>
      </c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</row>
    <row r="1487" spans="1:14" ht="14.4">
      <c r="A1487" s="9">
        <f t="shared" si="7"/>
        <v>1483</v>
      </c>
      <c r="B1487" s="25" t="s">
        <v>1811</v>
      </c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</row>
    <row r="1488" spans="1:14" ht="14.4">
      <c r="A1488" s="9">
        <f t="shared" si="7"/>
        <v>1484</v>
      </c>
      <c r="B1488" s="25" t="s">
        <v>1812</v>
      </c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</row>
    <row r="1489" spans="1:14" ht="14.4">
      <c r="A1489" s="9">
        <f t="shared" si="7"/>
        <v>1485</v>
      </c>
      <c r="B1489" s="25" t="s">
        <v>1813</v>
      </c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</row>
    <row r="1490" spans="1:14" ht="14.4">
      <c r="A1490" s="9">
        <f t="shared" si="7"/>
        <v>1486</v>
      </c>
      <c r="B1490" s="25" t="s">
        <v>1814</v>
      </c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</row>
    <row r="1491" spans="1:14" ht="14.4">
      <c r="A1491" s="9">
        <f t="shared" si="7"/>
        <v>1487</v>
      </c>
      <c r="B1491" s="25" t="s">
        <v>1815</v>
      </c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</row>
    <row r="1492" spans="1:14" ht="14.4">
      <c r="A1492" s="9">
        <f t="shared" si="7"/>
        <v>1488</v>
      </c>
      <c r="B1492" s="25" t="s">
        <v>1816</v>
      </c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</row>
    <row r="1493" spans="1:14" ht="14.4">
      <c r="A1493" s="9">
        <f t="shared" si="7"/>
        <v>1489</v>
      </c>
      <c r="B1493" s="25" t="s">
        <v>1817</v>
      </c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</row>
    <row r="1494" spans="1:14" ht="14.4">
      <c r="A1494" s="9">
        <f t="shared" si="7"/>
        <v>1490</v>
      </c>
      <c r="B1494" s="25" t="s">
        <v>1818</v>
      </c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</row>
    <row r="1495" spans="1:14" ht="14.4">
      <c r="A1495" s="9">
        <f t="shared" si="7"/>
        <v>1491</v>
      </c>
      <c r="B1495" s="25" t="s">
        <v>1819</v>
      </c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</row>
    <row r="1496" spans="1:14" ht="14.4">
      <c r="A1496" s="9">
        <f t="shared" si="7"/>
        <v>1492</v>
      </c>
      <c r="B1496" s="25" t="s">
        <v>1820</v>
      </c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</row>
    <row r="1497" spans="1:14" ht="14.4">
      <c r="A1497" s="9">
        <f t="shared" si="7"/>
        <v>1493</v>
      </c>
      <c r="B1497" s="25" t="s">
        <v>1821</v>
      </c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</row>
    <row r="1498" spans="1:14" ht="14.4">
      <c r="A1498" s="9">
        <f t="shared" si="7"/>
        <v>1494</v>
      </c>
      <c r="B1498" s="25" t="s">
        <v>1822</v>
      </c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</row>
    <row r="1499" spans="1:14" ht="14.4">
      <c r="A1499" s="9">
        <f t="shared" si="7"/>
        <v>1495</v>
      </c>
      <c r="B1499" s="25" t="s">
        <v>1823</v>
      </c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</row>
    <row r="1500" spans="1:14" ht="14.4">
      <c r="A1500" s="9">
        <f t="shared" si="7"/>
        <v>1496</v>
      </c>
      <c r="B1500" s="25" t="s">
        <v>1824</v>
      </c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1:14" ht="14.4">
      <c r="A1501" s="9">
        <f t="shared" si="7"/>
        <v>1497</v>
      </c>
      <c r="B1501" s="25" t="s">
        <v>1825</v>
      </c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</row>
    <row r="1502" spans="1:14" ht="14.4">
      <c r="A1502" s="9">
        <f t="shared" si="7"/>
        <v>1498</v>
      </c>
      <c r="B1502" s="25" t="s">
        <v>1826</v>
      </c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</row>
    <row r="1503" spans="1:14" ht="14.4">
      <c r="A1503" s="9">
        <f t="shared" si="7"/>
        <v>1499</v>
      </c>
      <c r="B1503" s="25" t="s">
        <v>1827</v>
      </c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</row>
    <row r="1504" spans="1:14" ht="14.4">
      <c r="A1504" s="9">
        <f t="shared" si="7"/>
        <v>1500</v>
      </c>
      <c r="B1504" s="25" t="s">
        <v>1828</v>
      </c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</row>
    <row r="1505" spans="1:14" ht="14.4">
      <c r="A1505" s="9">
        <f t="shared" si="7"/>
        <v>1501</v>
      </c>
      <c r="B1505" s="25" t="s">
        <v>1829</v>
      </c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</row>
    <row r="1506" spans="1:14" ht="14.4">
      <c r="A1506" s="9">
        <f t="shared" si="7"/>
        <v>1502</v>
      </c>
      <c r="B1506" s="25" t="s">
        <v>1830</v>
      </c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</row>
    <row r="1507" spans="1:14" ht="14.4">
      <c r="A1507" s="9">
        <f t="shared" si="7"/>
        <v>1503</v>
      </c>
      <c r="B1507" s="25" t="s">
        <v>1831</v>
      </c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</row>
    <row r="1508" spans="1:14" ht="14.4">
      <c r="A1508" s="9">
        <f t="shared" si="7"/>
        <v>1504</v>
      </c>
      <c r="B1508" s="25" t="s">
        <v>1832</v>
      </c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</row>
    <row r="1509" spans="1:14" ht="14.4">
      <c r="A1509" s="9">
        <f t="shared" si="7"/>
        <v>1505</v>
      </c>
      <c r="B1509" s="25" t="s">
        <v>1833</v>
      </c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</row>
    <row r="1510" spans="1:14" ht="14.4">
      <c r="A1510" s="9">
        <f t="shared" si="7"/>
        <v>1506</v>
      </c>
      <c r="B1510" s="25" t="s">
        <v>1834</v>
      </c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</row>
    <row r="1511" spans="1:14" ht="14.4">
      <c r="A1511" s="9">
        <f t="shared" si="7"/>
        <v>1507</v>
      </c>
      <c r="B1511" s="25" t="s">
        <v>1835</v>
      </c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</row>
    <row r="1512" spans="1:14" ht="14.4">
      <c r="A1512" s="9">
        <f t="shared" si="7"/>
        <v>1508</v>
      </c>
      <c r="B1512" s="25" t="s">
        <v>1836</v>
      </c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</row>
    <row r="1513" spans="1:14" ht="14.4">
      <c r="A1513" s="9">
        <f t="shared" si="7"/>
        <v>1509</v>
      </c>
      <c r="B1513" s="25" t="s">
        <v>1837</v>
      </c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</row>
    <row r="1514" spans="1:14" ht="14.4">
      <c r="A1514" s="9">
        <f t="shared" si="7"/>
        <v>1510</v>
      </c>
      <c r="B1514" s="25" t="s">
        <v>1838</v>
      </c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</row>
    <row r="1515" spans="1:14" ht="14.4">
      <c r="A1515" s="9">
        <f t="shared" si="7"/>
        <v>1511</v>
      </c>
      <c r="B1515" s="25" t="s">
        <v>1839</v>
      </c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</row>
    <row r="1516" spans="1:14" ht="14.4">
      <c r="A1516" s="9">
        <f t="shared" si="7"/>
        <v>1512</v>
      </c>
      <c r="B1516" s="25" t="s">
        <v>1840</v>
      </c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</row>
    <row r="1517" spans="1:14" ht="14.4">
      <c r="A1517" s="9">
        <f t="shared" si="7"/>
        <v>1513</v>
      </c>
      <c r="B1517" s="25" t="s">
        <v>1841</v>
      </c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</row>
    <row r="1518" spans="1:14" ht="14.4">
      <c r="A1518" s="9">
        <f t="shared" si="7"/>
        <v>1514</v>
      </c>
      <c r="B1518" s="25" t="s">
        <v>1842</v>
      </c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</row>
    <row r="1519" spans="1:14" ht="14.4">
      <c r="A1519" s="9">
        <f t="shared" si="7"/>
        <v>1515</v>
      </c>
      <c r="B1519" s="25" t="s">
        <v>1843</v>
      </c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</row>
    <row r="1520" spans="1:14" ht="14.4">
      <c r="A1520" s="9">
        <f t="shared" si="7"/>
        <v>1516</v>
      </c>
      <c r="B1520" s="25" t="s">
        <v>1844</v>
      </c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</row>
    <row r="1521" spans="1:14" ht="14.4">
      <c r="A1521" s="9">
        <f t="shared" si="7"/>
        <v>1517</v>
      </c>
      <c r="B1521" s="25" t="s">
        <v>1845</v>
      </c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</row>
    <row r="1522" spans="1:14" ht="14.4">
      <c r="A1522" s="9">
        <f t="shared" si="7"/>
        <v>1518</v>
      </c>
      <c r="B1522" s="25" t="s">
        <v>1846</v>
      </c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</row>
    <row r="1523" spans="1:14" ht="14.4">
      <c r="A1523" s="9">
        <f t="shared" si="7"/>
        <v>1519</v>
      </c>
      <c r="B1523" s="25" t="s">
        <v>1847</v>
      </c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</row>
    <row r="1524" spans="1:14" ht="14.4">
      <c r="A1524" s="9">
        <f t="shared" si="7"/>
        <v>1520</v>
      </c>
      <c r="B1524" s="25" t="s">
        <v>1848</v>
      </c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</row>
    <row r="1525" spans="1:14" ht="14.4">
      <c r="A1525" s="9">
        <f t="shared" si="7"/>
        <v>1521</v>
      </c>
      <c r="B1525" s="25" t="s">
        <v>1849</v>
      </c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</row>
    <row r="1526" spans="1:14" ht="14.4">
      <c r="A1526" s="9">
        <f t="shared" si="7"/>
        <v>1522</v>
      </c>
      <c r="B1526" s="25" t="s">
        <v>1850</v>
      </c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</row>
    <row r="1527" spans="1:14" ht="14.4">
      <c r="A1527" s="9">
        <f t="shared" si="7"/>
        <v>1523</v>
      </c>
      <c r="B1527" s="25" t="s">
        <v>1851</v>
      </c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</row>
    <row r="1528" spans="1:14" ht="14.4">
      <c r="A1528" s="9">
        <f t="shared" si="7"/>
        <v>1524</v>
      </c>
      <c r="B1528" s="25" t="s">
        <v>1852</v>
      </c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</row>
    <row r="1529" spans="1:14" ht="14.4">
      <c r="A1529" s="9">
        <f t="shared" si="7"/>
        <v>1525</v>
      </c>
      <c r="B1529" s="25" t="s">
        <v>1853</v>
      </c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</row>
    <row r="1530" spans="1:14" ht="14.4">
      <c r="A1530" s="9">
        <f t="shared" si="7"/>
        <v>1526</v>
      </c>
      <c r="B1530" s="25" t="s">
        <v>1854</v>
      </c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</row>
    <row r="1531" spans="1:14" ht="14.4">
      <c r="A1531" s="9">
        <f t="shared" si="7"/>
        <v>1527</v>
      </c>
      <c r="B1531" s="25" t="s">
        <v>1855</v>
      </c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</row>
    <row r="1532" spans="1:14" ht="14.4">
      <c r="A1532" s="9">
        <f t="shared" si="7"/>
        <v>1528</v>
      </c>
      <c r="B1532" s="25" t="s">
        <v>1856</v>
      </c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</row>
    <row r="1533" spans="1:14" ht="14.4">
      <c r="A1533" s="9">
        <f t="shared" si="7"/>
        <v>1529</v>
      </c>
      <c r="B1533" s="25" t="s">
        <v>1857</v>
      </c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</row>
    <row r="1534" spans="1:14" ht="14.4">
      <c r="A1534" s="9">
        <f t="shared" si="7"/>
        <v>1530</v>
      </c>
      <c r="B1534" s="25" t="s">
        <v>1858</v>
      </c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</row>
    <row r="1535" spans="1:14" ht="14.4">
      <c r="A1535" s="9">
        <f t="shared" si="7"/>
        <v>1531</v>
      </c>
      <c r="B1535" s="25" t="s">
        <v>1859</v>
      </c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</row>
    <row r="1536" spans="1:14" ht="14.4">
      <c r="A1536" s="9">
        <f t="shared" si="7"/>
        <v>1532</v>
      </c>
      <c r="B1536" s="25" t="s">
        <v>1860</v>
      </c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</row>
    <row r="1537" spans="1:14" ht="14.4">
      <c r="A1537" s="9">
        <f t="shared" si="7"/>
        <v>1533</v>
      </c>
      <c r="B1537" s="25" t="s">
        <v>1861</v>
      </c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</row>
    <row r="1538" spans="1:14" ht="14.4">
      <c r="A1538" s="9">
        <f t="shared" si="7"/>
        <v>1534</v>
      </c>
      <c r="B1538" s="25" t="s">
        <v>1862</v>
      </c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</row>
    <row r="1539" spans="1:14" ht="14.4">
      <c r="A1539" s="9">
        <f t="shared" si="7"/>
        <v>1535</v>
      </c>
      <c r="B1539" s="25" t="s">
        <v>1863</v>
      </c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</row>
    <row r="1540" spans="1:14" ht="14.4">
      <c r="A1540" s="9">
        <f t="shared" si="7"/>
        <v>1536</v>
      </c>
      <c r="B1540" s="25" t="s">
        <v>1864</v>
      </c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</row>
    <row r="1541" spans="1:14" ht="14.4">
      <c r="A1541" s="9">
        <f t="shared" si="7"/>
        <v>1537</v>
      </c>
      <c r="B1541" s="25" t="s">
        <v>1865</v>
      </c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</row>
    <row r="1542" spans="1:14" ht="14.4">
      <c r="A1542" s="9">
        <f t="shared" si="7"/>
        <v>1538</v>
      </c>
      <c r="B1542" s="25" t="s">
        <v>1866</v>
      </c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</row>
    <row r="1543" spans="1:14" ht="14.4">
      <c r="A1543" s="9">
        <f t="shared" si="7"/>
        <v>1539</v>
      </c>
      <c r="B1543" s="25" t="s">
        <v>1867</v>
      </c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</row>
    <row r="1544" spans="1:14" ht="14.4">
      <c r="A1544" s="9">
        <f t="shared" si="7"/>
        <v>1540</v>
      </c>
      <c r="B1544" s="25" t="s">
        <v>1868</v>
      </c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</row>
    <row r="1545" spans="1:14" ht="14.4">
      <c r="A1545" s="9">
        <f t="shared" si="7"/>
        <v>1541</v>
      </c>
      <c r="B1545" s="25" t="s">
        <v>1869</v>
      </c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</row>
    <row r="1546" spans="1:14" ht="14.4">
      <c r="A1546" s="9">
        <f t="shared" si="7"/>
        <v>1542</v>
      </c>
      <c r="B1546" s="25" t="s">
        <v>1870</v>
      </c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</row>
    <row r="1547" spans="1:14" ht="14.4">
      <c r="A1547" s="9">
        <f t="shared" si="7"/>
        <v>1543</v>
      </c>
      <c r="B1547" s="25" t="s">
        <v>1871</v>
      </c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</row>
    <row r="1548" spans="1:14" ht="14.4">
      <c r="A1548" s="9">
        <f t="shared" si="7"/>
        <v>1544</v>
      </c>
      <c r="B1548" s="25" t="s">
        <v>1872</v>
      </c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1:14" ht="14.4">
      <c r="A1549" s="9">
        <f t="shared" si="7"/>
        <v>1545</v>
      </c>
      <c r="B1549" s="25" t="s">
        <v>1873</v>
      </c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</row>
    <row r="1550" spans="1:14" ht="14.4">
      <c r="A1550" s="9">
        <f t="shared" si="7"/>
        <v>1546</v>
      </c>
      <c r="B1550" s="25" t="s">
        <v>1874</v>
      </c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</row>
    <row r="1551" spans="1:14" ht="14.4">
      <c r="A1551" s="9">
        <f t="shared" si="7"/>
        <v>1547</v>
      </c>
      <c r="B1551" s="25" t="s">
        <v>1875</v>
      </c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</row>
    <row r="1552" spans="1:14" ht="14.4">
      <c r="A1552" s="9">
        <f t="shared" si="7"/>
        <v>1548</v>
      </c>
      <c r="B1552" s="25" t="s">
        <v>1876</v>
      </c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</row>
    <row r="1553" spans="1:14" ht="14.4">
      <c r="A1553" s="9">
        <f t="shared" si="7"/>
        <v>1549</v>
      </c>
      <c r="B1553" s="25" t="s">
        <v>1877</v>
      </c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</row>
    <row r="1554" spans="1:14" ht="14.4">
      <c r="A1554" s="9">
        <f t="shared" si="7"/>
        <v>1550</v>
      </c>
      <c r="B1554" s="25" t="s">
        <v>1878</v>
      </c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</row>
    <row r="1555" spans="1:14" ht="14.4">
      <c r="A1555" s="9">
        <f t="shared" si="7"/>
        <v>1551</v>
      </c>
      <c r="B1555" s="25" t="s">
        <v>1879</v>
      </c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</row>
    <row r="1556" spans="1:14" ht="14.4">
      <c r="A1556" s="9">
        <f t="shared" si="7"/>
        <v>1552</v>
      </c>
      <c r="B1556" s="25" t="s">
        <v>1880</v>
      </c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</row>
    <row r="1557" spans="1:14" ht="14.4">
      <c r="A1557" s="9">
        <f t="shared" si="7"/>
        <v>1553</v>
      </c>
      <c r="B1557" s="25" t="s">
        <v>1881</v>
      </c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</row>
    <row r="1558" spans="1:14" ht="14.4">
      <c r="A1558" s="9">
        <f t="shared" si="7"/>
        <v>1554</v>
      </c>
      <c r="B1558" s="25" t="s">
        <v>1882</v>
      </c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</row>
    <row r="1559" spans="1:14" ht="14.4">
      <c r="A1559" s="9">
        <f t="shared" si="7"/>
        <v>1555</v>
      </c>
      <c r="B1559" s="25" t="s">
        <v>1883</v>
      </c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</row>
    <row r="1560" spans="1:14" ht="14.4">
      <c r="A1560" s="9">
        <f t="shared" si="7"/>
        <v>1556</v>
      </c>
      <c r="B1560" s="25" t="s">
        <v>1884</v>
      </c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</row>
    <row r="1561" spans="1:14" ht="14.4">
      <c r="A1561" s="9">
        <f t="shared" si="7"/>
        <v>1557</v>
      </c>
      <c r="B1561" s="25" t="s">
        <v>1885</v>
      </c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</row>
    <row r="1562" spans="1:14" ht="14.4">
      <c r="A1562" s="9">
        <f t="shared" si="7"/>
        <v>1558</v>
      </c>
      <c r="B1562" s="25" t="s">
        <v>1886</v>
      </c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</row>
    <row r="1563" spans="1:14" ht="14.4">
      <c r="A1563" s="9">
        <f t="shared" si="7"/>
        <v>1559</v>
      </c>
      <c r="B1563" s="25" t="s">
        <v>1887</v>
      </c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</row>
    <row r="1564" spans="1:14" ht="14.4">
      <c r="A1564" s="9">
        <f t="shared" si="7"/>
        <v>1560</v>
      </c>
      <c r="B1564" s="25" t="s">
        <v>1888</v>
      </c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</row>
    <row r="1565" spans="1:14" ht="14.4">
      <c r="A1565" s="9">
        <f t="shared" si="7"/>
        <v>1561</v>
      </c>
      <c r="B1565" s="25" t="s">
        <v>1889</v>
      </c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</row>
    <row r="1566" spans="1:14" ht="14.4">
      <c r="A1566" s="9">
        <f t="shared" si="7"/>
        <v>1562</v>
      </c>
      <c r="B1566" s="25" t="s">
        <v>1890</v>
      </c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</row>
    <row r="1567" spans="1:14" ht="14.4">
      <c r="A1567" s="9">
        <f t="shared" si="7"/>
        <v>1563</v>
      </c>
      <c r="B1567" s="25" t="s">
        <v>1891</v>
      </c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</row>
    <row r="1568" spans="1:14" ht="14.4">
      <c r="A1568" s="9">
        <f t="shared" si="7"/>
        <v>1564</v>
      </c>
      <c r="B1568" s="25" t="s">
        <v>1892</v>
      </c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</row>
    <row r="1569" spans="1:14" ht="14.4">
      <c r="A1569" s="9">
        <f t="shared" si="7"/>
        <v>1565</v>
      </c>
      <c r="B1569" s="25" t="s">
        <v>1893</v>
      </c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</row>
    <row r="1570" spans="1:14" ht="14.4">
      <c r="A1570" s="9">
        <f t="shared" si="7"/>
        <v>1566</v>
      </c>
      <c r="B1570" s="25" t="s">
        <v>1894</v>
      </c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</row>
    <row r="1571" spans="1:14" ht="14.4">
      <c r="A1571" s="9">
        <f t="shared" si="7"/>
        <v>1567</v>
      </c>
      <c r="B1571" s="25" t="s">
        <v>1895</v>
      </c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</row>
    <row r="1572" spans="1:14" ht="14.4">
      <c r="A1572" s="9">
        <f t="shared" si="7"/>
        <v>1568</v>
      </c>
      <c r="B1572" s="25" t="s">
        <v>1896</v>
      </c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</row>
    <row r="1573" spans="1:14" ht="14.4">
      <c r="A1573" s="9">
        <f t="shared" si="7"/>
        <v>1569</v>
      </c>
      <c r="B1573" s="25" t="s">
        <v>1897</v>
      </c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</row>
    <row r="1574" spans="1:14" ht="14.4">
      <c r="A1574" s="9">
        <f t="shared" si="7"/>
        <v>1570</v>
      </c>
      <c r="B1574" s="25" t="s">
        <v>1898</v>
      </c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</row>
    <row r="1575" spans="1:14" ht="14.4">
      <c r="A1575" s="9">
        <f t="shared" si="7"/>
        <v>1571</v>
      </c>
      <c r="B1575" s="25" t="s">
        <v>1899</v>
      </c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</row>
    <row r="1576" spans="1:14" ht="14.4">
      <c r="A1576" s="9">
        <f t="shared" si="7"/>
        <v>1572</v>
      </c>
      <c r="B1576" s="25" t="s">
        <v>1900</v>
      </c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</row>
    <row r="1577" spans="1:14" ht="14.4">
      <c r="A1577" s="9">
        <f t="shared" si="7"/>
        <v>1573</v>
      </c>
      <c r="B1577" s="25" t="s">
        <v>1901</v>
      </c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</row>
    <row r="1578" spans="1:14" ht="14.4">
      <c r="A1578" s="9">
        <f t="shared" si="7"/>
        <v>1574</v>
      </c>
      <c r="B1578" s="25" t="s">
        <v>1902</v>
      </c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</row>
    <row r="1579" spans="1:14" ht="14.4">
      <c r="A1579" s="9">
        <f t="shared" si="7"/>
        <v>1575</v>
      </c>
      <c r="B1579" s="25" t="s">
        <v>1903</v>
      </c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</row>
    <row r="1580" spans="1:14" ht="14.4">
      <c r="A1580" s="9">
        <f t="shared" si="7"/>
        <v>1576</v>
      </c>
      <c r="B1580" s="25" t="s">
        <v>1904</v>
      </c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</row>
    <row r="1581" spans="1:14" ht="14.4">
      <c r="A1581" s="9">
        <f t="shared" si="7"/>
        <v>1577</v>
      </c>
      <c r="B1581" s="25" t="s">
        <v>1905</v>
      </c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</row>
    <row r="1582" spans="1:14" ht="14.4">
      <c r="A1582" s="9">
        <f t="shared" si="7"/>
        <v>1578</v>
      </c>
      <c r="B1582" s="25" t="s">
        <v>1906</v>
      </c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</row>
    <row r="1583" spans="1:14" ht="14.4">
      <c r="A1583" s="9">
        <f t="shared" si="7"/>
        <v>1579</v>
      </c>
      <c r="B1583" s="25" t="s">
        <v>1907</v>
      </c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</row>
    <row r="1584" spans="1:14" ht="14.4">
      <c r="A1584" s="9">
        <f t="shared" si="7"/>
        <v>1580</v>
      </c>
      <c r="B1584" s="25" t="s">
        <v>1908</v>
      </c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</row>
    <row r="1585" spans="1:14" ht="14.4">
      <c r="A1585" s="9">
        <f t="shared" si="7"/>
        <v>1581</v>
      </c>
      <c r="B1585" s="25" t="s">
        <v>1909</v>
      </c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</row>
    <row r="1586" spans="1:14" ht="14.4">
      <c r="A1586" s="9">
        <f t="shared" si="7"/>
        <v>1582</v>
      </c>
      <c r="B1586" s="25" t="s">
        <v>1910</v>
      </c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</row>
    <row r="1587" spans="1:14" ht="14.4">
      <c r="A1587" s="9">
        <f t="shared" si="7"/>
        <v>1583</v>
      </c>
      <c r="B1587" s="25" t="s">
        <v>1911</v>
      </c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</row>
    <row r="1588" spans="1:14" ht="14.4">
      <c r="A1588" s="9">
        <f t="shared" si="7"/>
        <v>1584</v>
      </c>
      <c r="B1588" s="25" t="s">
        <v>1912</v>
      </c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</row>
    <row r="1589" spans="1:14" ht="14.4">
      <c r="A1589" s="9">
        <f t="shared" si="7"/>
        <v>1585</v>
      </c>
      <c r="B1589" s="25" t="s">
        <v>1913</v>
      </c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</row>
    <row r="1590" spans="1:14" ht="14.4">
      <c r="A1590" s="9">
        <f t="shared" si="7"/>
        <v>1586</v>
      </c>
      <c r="B1590" s="25" t="s">
        <v>1914</v>
      </c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</row>
    <row r="1591" spans="1:14" ht="14.4">
      <c r="A1591" s="9">
        <f t="shared" si="7"/>
        <v>1587</v>
      </c>
      <c r="B1591" s="25" t="s">
        <v>1915</v>
      </c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</row>
    <row r="1592" spans="1:14" ht="14.4">
      <c r="A1592" s="9">
        <f t="shared" si="7"/>
        <v>1588</v>
      </c>
      <c r="B1592" s="25" t="s">
        <v>1916</v>
      </c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</row>
    <row r="1593" spans="1:14" ht="14.4">
      <c r="A1593" s="9">
        <f t="shared" si="7"/>
        <v>1589</v>
      </c>
      <c r="B1593" s="25" t="s">
        <v>1917</v>
      </c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</row>
    <row r="1594" spans="1:14" ht="14.4">
      <c r="A1594" s="9">
        <f t="shared" si="7"/>
        <v>1590</v>
      </c>
      <c r="B1594" s="25" t="s">
        <v>1918</v>
      </c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</row>
    <row r="1595" spans="1:14" ht="14.4">
      <c r="A1595" s="9">
        <f t="shared" si="7"/>
        <v>1591</v>
      </c>
      <c r="B1595" s="25" t="s">
        <v>1919</v>
      </c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</row>
    <row r="1596" spans="1:14" ht="14.4">
      <c r="A1596" s="9">
        <f t="shared" si="7"/>
        <v>1592</v>
      </c>
      <c r="B1596" s="25" t="s">
        <v>1920</v>
      </c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</row>
    <row r="1597" spans="1:14" ht="14.4">
      <c r="A1597" s="9">
        <f t="shared" si="7"/>
        <v>1593</v>
      </c>
      <c r="B1597" s="25" t="s">
        <v>1921</v>
      </c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</row>
    <row r="1598" spans="1:14" ht="14.4">
      <c r="A1598" s="9">
        <f t="shared" si="7"/>
        <v>1594</v>
      </c>
      <c r="B1598" s="25" t="s">
        <v>1922</v>
      </c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</row>
    <row r="1599" spans="1:14" ht="14.4">
      <c r="A1599" s="9">
        <f t="shared" si="7"/>
        <v>1595</v>
      </c>
      <c r="B1599" s="25" t="s">
        <v>1923</v>
      </c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</row>
    <row r="1600" spans="1:14" ht="14.4">
      <c r="A1600" s="9">
        <f t="shared" si="7"/>
        <v>1596</v>
      </c>
      <c r="B1600" s="25" t="s">
        <v>1924</v>
      </c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</row>
    <row r="1601" spans="1:14" ht="14.4">
      <c r="A1601" s="9">
        <f t="shared" si="7"/>
        <v>1597</v>
      </c>
      <c r="B1601" s="25" t="s">
        <v>1925</v>
      </c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</row>
    <row r="1602" spans="1:14" ht="14.4">
      <c r="A1602" s="9">
        <f t="shared" si="7"/>
        <v>1598</v>
      </c>
      <c r="B1602" s="25" t="s">
        <v>1926</v>
      </c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</row>
    <row r="1603" spans="1:14" ht="14.4">
      <c r="A1603" s="9">
        <f t="shared" si="7"/>
        <v>1599</v>
      </c>
      <c r="B1603" s="25" t="s">
        <v>1927</v>
      </c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</row>
    <row r="1604" spans="1:14" ht="14.4">
      <c r="A1604" s="9">
        <f t="shared" si="7"/>
        <v>1600</v>
      </c>
      <c r="B1604" s="25" t="s">
        <v>1928</v>
      </c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</row>
    <row r="1605" spans="1:14" ht="14.4">
      <c r="A1605" s="9">
        <f t="shared" si="7"/>
        <v>1601</v>
      </c>
      <c r="B1605" s="25" t="s">
        <v>1929</v>
      </c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</row>
    <row r="1606" spans="1:14" ht="14.4">
      <c r="A1606" s="9">
        <f t="shared" si="7"/>
        <v>1602</v>
      </c>
      <c r="B1606" s="25" t="s">
        <v>1930</v>
      </c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</row>
    <row r="1607" spans="1:14" ht="14.4">
      <c r="A1607" s="9">
        <f t="shared" si="7"/>
        <v>1603</v>
      </c>
      <c r="B1607" s="25" t="s">
        <v>1931</v>
      </c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</row>
    <row r="1608" spans="1:14" ht="14.4">
      <c r="A1608" s="9">
        <f t="shared" si="7"/>
        <v>1604</v>
      </c>
      <c r="B1608" s="25" t="s">
        <v>1932</v>
      </c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</row>
    <row r="1609" spans="1:14" ht="14.4">
      <c r="A1609" s="9">
        <f t="shared" si="7"/>
        <v>1605</v>
      </c>
      <c r="B1609" s="25" t="s">
        <v>1933</v>
      </c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</row>
    <row r="1610" spans="1:14" ht="14.4">
      <c r="A1610" s="9">
        <f t="shared" si="7"/>
        <v>1606</v>
      </c>
      <c r="B1610" s="25" t="s">
        <v>1934</v>
      </c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</row>
    <row r="1611" spans="1:14" ht="14.4">
      <c r="A1611" s="9">
        <f t="shared" si="7"/>
        <v>1607</v>
      </c>
      <c r="B1611" s="25" t="s">
        <v>1935</v>
      </c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</row>
    <row r="1612" spans="1:14" ht="14.4">
      <c r="A1612" s="9">
        <f t="shared" si="7"/>
        <v>1608</v>
      </c>
      <c r="B1612" s="25" t="s">
        <v>1936</v>
      </c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</row>
    <row r="1613" spans="1:14" ht="14.4">
      <c r="A1613" s="9">
        <f t="shared" si="7"/>
        <v>1609</v>
      </c>
      <c r="B1613" s="25" t="s">
        <v>1937</v>
      </c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</row>
    <row r="1614" spans="1:14" ht="14.4">
      <c r="A1614" s="9">
        <f t="shared" si="7"/>
        <v>1610</v>
      </c>
      <c r="B1614" s="25" t="s">
        <v>1938</v>
      </c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</row>
    <row r="1615" spans="1:14" ht="14.4">
      <c r="A1615" s="9">
        <f t="shared" si="7"/>
        <v>1611</v>
      </c>
      <c r="B1615" s="25" t="s">
        <v>1939</v>
      </c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</row>
    <row r="1616" spans="1:14" ht="14.4">
      <c r="A1616" s="9">
        <f t="shared" si="7"/>
        <v>1612</v>
      </c>
      <c r="B1616" s="25" t="s">
        <v>1940</v>
      </c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</row>
    <row r="1617" spans="1:14" ht="14.4">
      <c r="A1617" s="9">
        <f t="shared" si="7"/>
        <v>1613</v>
      </c>
      <c r="B1617" s="25" t="s">
        <v>1941</v>
      </c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</row>
    <row r="1618" spans="1:14" ht="14.4">
      <c r="A1618" s="9">
        <f t="shared" si="7"/>
        <v>1614</v>
      </c>
      <c r="B1618" s="25" t="s">
        <v>1942</v>
      </c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</row>
    <row r="1619" spans="1:14" ht="14.4">
      <c r="A1619" s="9">
        <f t="shared" si="7"/>
        <v>1615</v>
      </c>
      <c r="B1619" s="25" t="s">
        <v>1943</v>
      </c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</row>
    <row r="1620" spans="1:14" ht="14.4">
      <c r="A1620" s="9">
        <f t="shared" si="7"/>
        <v>1616</v>
      </c>
      <c r="B1620" s="25" t="s">
        <v>1944</v>
      </c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</row>
    <row r="1621" spans="1:14" ht="14.4">
      <c r="A1621" s="9">
        <f t="shared" si="7"/>
        <v>1617</v>
      </c>
      <c r="B1621" s="25" t="s">
        <v>1945</v>
      </c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</row>
    <row r="1622" spans="1:14" ht="14.4">
      <c r="A1622" s="9">
        <f t="shared" si="7"/>
        <v>1618</v>
      </c>
      <c r="B1622" s="25" t="s">
        <v>1946</v>
      </c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</row>
    <row r="1623" spans="1:14" ht="14.4">
      <c r="A1623" s="9">
        <f t="shared" si="7"/>
        <v>1619</v>
      </c>
      <c r="B1623" s="25" t="s">
        <v>1947</v>
      </c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</row>
    <row r="1624" spans="1:14" ht="14.4">
      <c r="A1624" s="9">
        <f t="shared" si="7"/>
        <v>1620</v>
      </c>
      <c r="B1624" s="25" t="s">
        <v>1948</v>
      </c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</row>
    <row r="1625" spans="1:14" ht="14.4">
      <c r="A1625" s="9">
        <f t="shared" si="7"/>
        <v>1621</v>
      </c>
      <c r="B1625" s="25" t="s">
        <v>1949</v>
      </c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</row>
    <row r="1626" spans="1:14" ht="14.4">
      <c r="A1626" s="9">
        <f t="shared" si="7"/>
        <v>1622</v>
      </c>
      <c r="B1626" s="25" t="s">
        <v>1950</v>
      </c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</row>
    <row r="1627" spans="1:14" ht="14.4">
      <c r="A1627" s="9">
        <f t="shared" si="7"/>
        <v>1623</v>
      </c>
      <c r="B1627" s="25" t="s">
        <v>1951</v>
      </c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</row>
    <row r="1628" spans="1:14" ht="14.4">
      <c r="A1628" s="9">
        <f t="shared" si="7"/>
        <v>1624</v>
      </c>
      <c r="B1628" s="25" t="s">
        <v>1952</v>
      </c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</row>
    <row r="1629" spans="1:14" ht="14.4">
      <c r="A1629" s="9">
        <f t="shared" si="7"/>
        <v>1625</v>
      </c>
      <c r="B1629" s="25" t="s">
        <v>1953</v>
      </c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</row>
    <row r="1630" spans="1:14" ht="14.4">
      <c r="A1630" s="9">
        <f t="shared" si="7"/>
        <v>1626</v>
      </c>
      <c r="B1630" s="25" t="s">
        <v>1954</v>
      </c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</row>
    <row r="1631" spans="1:14" ht="14.4">
      <c r="A1631" s="9">
        <f t="shared" si="7"/>
        <v>1627</v>
      </c>
      <c r="B1631" s="25" t="s">
        <v>1955</v>
      </c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</row>
    <row r="1632" spans="1:14" ht="14.4">
      <c r="A1632" s="9">
        <f t="shared" si="7"/>
        <v>1628</v>
      </c>
      <c r="B1632" s="25" t="s">
        <v>1956</v>
      </c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</row>
    <row r="1633" spans="1:14" ht="14.4">
      <c r="A1633" s="9">
        <f t="shared" si="7"/>
        <v>1629</v>
      </c>
      <c r="B1633" s="25" t="s">
        <v>1957</v>
      </c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</row>
    <row r="1634" spans="1:14" ht="14.4">
      <c r="A1634" s="9">
        <f t="shared" si="7"/>
        <v>1630</v>
      </c>
      <c r="B1634" s="25" t="s">
        <v>1958</v>
      </c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</row>
    <row r="1635" spans="1:14" ht="14.4">
      <c r="A1635" s="9">
        <f t="shared" si="7"/>
        <v>1631</v>
      </c>
      <c r="B1635" s="25" t="s">
        <v>1959</v>
      </c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</row>
    <row r="1636" spans="1:14" ht="14.4">
      <c r="A1636" s="9">
        <f t="shared" si="7"/>
        <v>1632</v>
      </c>
      <c r="B1636" s="25" t="s">
        <v>1960</v>
      </c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</row>
    <row r="1637" spans="1:14" ht="14.4">
      <c r="A1637" s="9">
        <f t="shared" si="7"/>
        <v>1633</v>
      </c>
      <c r="B1637" s="25" t="s">
        <v>1961</v>
      </c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</row>
    <row r="1638" spans="1:14" ht="14.4">
      <c r="A1638" s="9">
        <f t="shared" si="7"/>
        <v>1634</v>
      </c>
      <c r="B1638" s="25" t="s">
        <v>1962</v>
      </c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</row>
    <row r="1639" spans="1:14" ht="14.4">
      <c r="A1639" s="9">
        <f t="shared" si="7"/>
        <v>1635</v>
      </c>
      <c r="B1639" s="25" t="s">
        <v>1963</v>
      </c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</row>
    <row r="1640" spans="1:14" ht="14.4">
      <c r="A1640" s="9">
        <f t="shared" si="7"/>
        <v>1636</v>
      </c>
      <c r="B1640" s="25" t="s">
        <v>1964</v>
      </c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</row>
    <row r="1641" spans="1:14" ht="14.4">
      <c r="A1641" s="9">
        <f t="shared" si="7"/>
        <v>1637</v>
      </c>
      <c r="B1641" s="25" t="s">
        <v>1965</v>
      </c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</row>
    <row r="1642" spans="1:14" ht="14.4">
      <c r="A1642" s="9">
        <f t="shared" si="7"/>
        <v>1638</v>
      </c>
      <c r="B1642" s="25" t="s">
        <v>1966</v>
      </c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</row>
    <row r="1643" spans="1:14" ht="14.4">
      <c r="A1643" s="9">
        <f t="shared" si="7"/>
        <v>1639</v>
      </c>
      <c r="B1643" s="25" t="s">
        <v>1967</v>
      </c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</row>
    <row r="1644" spans="1:14" ht="14.4">
      <c r="A1644" s="9">
        <f t="shared" si="7"/>
        <v>1640</v>
      </c>
      <c r="B1644" s="25" t="s">
        <v>1968</v>
      </c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</row>
    <row r="1645" spans="1:14" ht="14.4">
      <c r="A1645" s="9">
        <f t="shared" si="7"/>
        <v>1641</v>
      </c>
      <c r="B1645" s="25" t="s">
        <v>1969</v>
      </c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</row>
    <row r="1646" spans="1:14" ht="14.4">
      <c r="A1646" s="9">
        <f t="shared" si="7"/>
        <v>1642</v>
      </c>
      <c r="B1646" s="25" t="s">
        <v>1970</v>
      </c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</row>
    <row r="1647" spans="1:14" ht="14.4">
      <c r="A1647" s="9">
        <f t="shared" si="7"/>
        <v>1643</v>
      </c>
      <c r="B1647" s="25" t="s">
        <v>1971</v>
      </c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</row>
    <row r="1648" spans="1:14" ht="14.4">
      <c r="A1648" s="9">
        <f t="shared" si="7"/>
        <v>1644</v>
      </c>
      <c r="B1648" s="25" t="s">
        <v>1972</v>
      </c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</row>
    <row r="1649" spans="1:14" ht="14.4">
      <c r="A1649" s="9">
        <f t="shared" si="7"/>
        <v>1645</v>
      </c>
      <c r="B1649" s="25" t="s">
        <v>1973</v>
      </c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</row>
    <row r="1650" spans="1:14" ht="14.4">
      <c r="A1650" s="9">
        <f t="shared" si="7"/>
        <v>1646</v>
      </c>
      <c r="B1650" s="25" t="s">
        <v>1974</v>
      </c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</row>
    <row r="1651" spans="1:14" ht="14.4">
      <c r="A1651" s="9">
        <f t="shared" ref="A1651:A1882" si="8">ROW()-ROW($A$4)</f>
        <v>1647</v>
      </c>
      <c r="B1651" s="25" t="s">
        <v>1975</v>
      </c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</row>
    <row r="1652" spans="1:14" ht="14.4">
      <c r="A1652" s="9">
        <f t="shared" si="8"/>
        <v>1648</v>
      </c>
      <c r="B1652" s="25" t="s">
        <v>1976</v>
      </c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</row>
    <row r="1653" spans="1:14" ht="14.4">
      <c r="A1653" s="9">
        <f t="shared" si="8"/>
        <v>1649</v>
      </c>
      <c r="B1653" s="25" t="s">
        <v>1977</v>
      </c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</row>
    <row r="1654" spans="1:14" ht="14.4">
      <c r="A1654" s="9">
        <f t="shared" si="8"/>
        <v>1650</v>
      </c>
      <c r="B1654" s="25" t="s">
        <v>1978</v>
      </c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</row>
    <row r="1655" spans="1:14" ht="14.4">
      <c r="A1655" s="9">
        <f t="shared" si="8"/>
        <v>1651</v>
      </c>
      <c r="B1655" s="25" t="s">
        <v>1979</v>
      </c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</row>
    <row r="1656" spans="1:14" ht="14.4">
      <c r="A1656" s="9">
        <f t="shared" si="8"/>
        <v>1652</v>
      </c>
      <c r="B1656" s="25" t="s">
        <v>1980</v>
      </c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</row>
    <row r="1657" spans="1:14" ht="14.4">
      <c r="A1657" s="9">
        <f t="shared" si="8"/>
        <v>1653</v>
      </c>
      <c r="B1657" s="25" t="s">
        <v>1981</v>
      </c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</row>
    <row r="1658" spans="1:14" ht="14.4">
      <c r="A1658" s="9">
        <f t="shared" si="8"/>
        <v>1654</v>
      </c>
      <c r="B1658" s="25" t="s">
        <v>1982</v>
      </c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</row>
    <row r="1659" spans="1:14" ht="14.4">
      <c r="A1659" s="9">
        <f t="shared" si="8"/>
        <v>1655</v>
      </c>
      <c r="B1659" s="25" t="s">
        <v>1983</v>
      </c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</row>
    <row r="1660" spans="1:14" ht="14.4">
      <c r="A1660" s="9">
        <f t="shared" si="8"/>
        <v>1656</v>
      </c>
      <c r="B1660" s="25" t="s">
        <v>1984</v>
      </c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</row>
    <row r="1661" spans="1:14" ht="14.4">
      <c r="A1661" s="9">
        <f t="shared" si="8"/>
        <v>1657</v>
      </c>
      <c r="B1661" s="25" t="s">
        <v>1985</v>
      </c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</row>
    <row r="1662" spans="1:14" ht="14.4">
      <c r="A1662" s="9">
        <f t="shared" si="8"/>
        <v>1658</v>
      </c>
      <c r="B1662" s="25" t="s">
        <v>1986</v>
      </c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</row>
    <row r="1663" spans="1:14" ht="14.4">
      <c r="A1663" s="9">
        <f t="shared" si="8"/>
        <v>1659</v>
      </c>
      <c r="B1663" s="25" t="s">
        <v>1987</v>
      </c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</row>
    <row r="1664" spans="1:14" ht="14.4">
      <c r="A1664" s="9">
        <f t="shared" si="8"/>
        <v>1660</v>
      </c>
      <c r="B1664" s="25" t="s">
        <v>1988</v>
      </c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</row>
    <row r="1665" spans="1:14" ht="14.4">
      <c r="A1665" s="9">
        <f t="shared" si="8"/>
        <v>1661</v>
      </c>
      <c r="B1665" s="25" t="s">
        <v>1990</v>
      </c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</row>
    <row r="1666" spans="1:14" ht="14.4">
      <c r="A1666" s="9">
        <f t="shared" si="8"/>
        <v>1662</v>
      </c>
      <c r="B1666" s="25" t="s">
        <v>1991</v>
      </c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</row>
    <row r="1667" spans="1:14" ht="14.4">
      <c r="A1667" s="9">
        <f t="shared" si="8"/>
        <v>1663</v>
      </c>
      <c r="B1667" s="25" t="s">
        <v>1992</v>
      </c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</row>
    <row r="1668" spans="1:14" ht="14.4">
      <c r="A1668" s="9">
        <f t="shared" si="8"/>
        <v>1664</v>
      </c>
      <c r="B1668" s="25" t="s">
        <v>1993</v>
      </c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</row>
    <row r="1669" spans="1:14" ht="14.4">
      <c r="A1669" s="9">
        <f t="shared" si="8"/>
        <v>1665</v>
      </c>
      <c r="B1669" s="25" t="s">
        <v>1994</v>
      </c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</row>
    <row r="1670" spans="1:14" ht="14.4">
      <c r="A1670" s="9">
        <f t="shared" si="8"/>
        <v>1666</v>
      </c>
      <c r="B1670" s="25" t="s">
        <v>1995</v>
      </c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</row>
    <row r="1671" spans="1:14" ht="14.4">
      <c r="A1671" s="9">
        <f t="shared" si="8"/>
        <v>1667</v>
      </c>
      <c r="B1671" s="25" t="s">
        <v>1996</v>
      </c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</row>
    <row r="1672" spans="1:14" ht="14.4">
      <c r="A1672" s="9">
        <f t="shared" si="8"/>
        <v>1668</v>
      </c>
      <c r="B1672" s="25" t="s">
        <v>1997</v>
      </c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</row>
    <row r="1673" spans="1:14" ht="14.4">
      <c r="A1673" s="9">
        <f t="shared" si="8"/>
        <v>1669</v>
      </c>
      <c r="B1673" s="25" t="s">
        <v>1998</v>
      </c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</row>
    <row r="1674" spans="1:14" ht="14.4">
      <c r="A1674" s="9">
        <f t="shared" si="8"/>
        <v>1670</v>
      </c>
      <c r="B1674" s="25" t="s">
        <v>1999</v>
      </c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</row>
    <row r="1675" spans="1:14" ht="14.4">
      <c r="A1675" s="9">
        <f t="shared" si="8"/>
        <v>1671</v>
      </c>
      <c r="B1675" s="25" t="s">
        <v>2000</v>
      </c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</row>
    <row r="1676" spans="1:14" ht="14.4">
      <c r="A1676" s="9">
        <f t="shared" si="8"/>
        <v>1672</v>
      </c>
      <c r="B1676" s="25" t="s">
        <v>2001</v>
      </c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</row>
    <row r="1677" spans="1:14" ht="14.4">
      <c r="A1677" s="9">
        <f t="shared" si="8"/>
        <v>1673</v>
      </c>
      <c r="B1677" s="25" t="s">
        <v>2002</v>
      </c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</row>
    <row r="1678" spans="1:14" ht="14.4">
      <c r="A1678" s="9">
        <f t="shared" si="8"/>
        <v>1674</v>
      </c>
      <c r="B1678" s="25" t="s">
        <v>2003</v>
      </c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</row>
    <row r="1679" spans="1:14" ht="14.4">
      <c r="A1679" s="9">
        <f t="shared" si="8"/>
        <v>1675</v>
      </c>
      <c r="B1679" s="25" t="s">
        <v>2004</v>
      </c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</row>
    <row r="1680" spans="1:14" ht="14.4">
      <c r="A1680" s="9">
        <f t="shared" si="8"/>
        <v>1676</v>
      </c>
      <c r="B1680" s="25" t="s">
        <v>2005</v>
      </c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</row>
    <row r="1681" spans="1:14" ht="14.4">
      <c r="A1681" s="9">
        <f t="shared" si="8"/>
        <v>1677</v>
      </c>
      <c r="B1681" s="25" t="s">
        <v>2006</v>
      </c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</row>
    <row r="1682" spans="1:14" ht="14.4">
      <c r="A1682" s="9">
        <f t="shared" si="8"/>
        <v>1678</v>
      </c>
      <c r="B1682" s="25" t="s">
        <v>2007</v>
      </c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</row>
    <row r="1683" spans="1:14" ht="14.4">
      <c r="A1683" s="9">
        <f t="shared" si="8"/>
        <v>1679</v>
      </c>
      <c r="B1683" s="25" t="s">
        <v>2008</v>
      </c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</row>
    <row r="1684" spans="1:14" ht="14.4">
      <c r="A1684" s="9">
        <f t="shared" si="8"/>
        <v>1680</v>
      </c>
      <c r="B1684" s="25" t="s">
        <v>2009</v>
      </c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</row>
    <row r="1685" spans="1:14" ht="14.4">
      <c r="A1685" s="9">
        <f t="shared" si="8"/>
        <v>1681</v>
      </c>
      <c r="B1685" s="25" t="s">
        <v>2010</v>
      </c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</row>
    <row r="1686" spans="1:14" ht="14.4">
      <c r="A1686" s="9">
        <f t="shared" si="8"/>
        <v>1682</v>
      </c>
      <c r="B1686" s="25" t="s">
        <v>2011</v>
      </c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</row>
    <row r="1687" spans="1:14" ht="14.4">
      <c r="A1687" s="9">
        <f t="shared" si="8"/>
        <v>1683</v>
      </c>
      <c r="B1687" s="25" t="s">
        <v>2012</v>
      </c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</row>
    <row r="1688" spans="1:14" ht="14.4">
      <c r="A1688" s="9">
        <f t="shared" si="8"/>
        <v>1684</v>
      </c>
      <c r="B1688" s="25" t="s">
        <v>2013</v>
      </c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</row>
    <row r="1689" spans="1:14" ht="14.4">
      <c r="A1689" s="9">
        <f t="shared" si="8"/>
        <v>1685</v>
      </c>
      <c r="B1689" s="25" t="s">
        <v>2014</v>
      </c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</row>
    <row r="1690" spans="1:14" ht="14.4">
      <c r="A1690" s="9">
        <f t="shared" si="8"/>
        <v>1686</v>
      </c>
      <c r="B1690" s="25" t="s">
        <v>2016</v>
      </c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</row>
    <row r="1691" spans="1:14" ht="14.4">
      <c r="A1691" s="9">
        <f t="shared" si="8"/>
        <v>1687</v>
      </c>
      <c r="B1691" s="25" t="s">
        <v>2017</v>
      </c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</row>
    <row r="1692" spans="1:14" ht="14.4">
      <c r="A1692" s="9">
        <f t="shared" si="8"/>
        <v>1688</v>
      </c>
      <c r="B1692" s="25" t="s">
        <v>2018</v>
      </c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</row>
    <row r="1693" spans="1:14" ht="14.4">
      <c r="A1693" s="9">
        <f t="shared" si="8"/>
        <v>1689</v>
      </c>
      <c r="B1693" s="25" t="s">
        <v>2019</v>
      </c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</row>
    <row r="1694" spans="1:14" ht="27" customHeight="1">
      <c r="A1694" s="9">
        <f t="shared" si="8"/>
        <v>1690</v>
      </c>
      <c r="B1694" s="25" t="s">
        <v>2020</v>
      </c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</row>
    <row r="1695" spans="1:14" ht="14.4">
      <c r="A1695" s="9">
        <f t="shared" si="8"/>
        <v>1691</v>
      </c>
      <c r="B1695" s="25" t="s">
        <v>2021</v>
      </c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</row>
    <row r="1696" spans="1:14" ht="14.4">
      <c r="A1696" s="9">
        <f t="shared" si="8"/>
        <v>1692</v>
      </c>
      <c r="B1696" s="25" t="s">
        <v>2022</v>
      </c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</row>
    <row r="1697" spans="1:14" ht="14.4">
      <c r="A1697" s="9">
        <f t="shared" si="8"/>
        <v>1693</v>
      </c>
      <c r="B1697" s="25" t="s">
        <v>2023</v>
      </c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</row>
    <row r="1698" spans="1:14" ht="14.4">
      <c r="A1698" s="9">
        <f t="shared" si="8"/>
        <v>1694</v>
      </c>
      <c r="B1698" s="25" t="s">
        <v>2024</v>
      </c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</row>
    <row r="1699" spans="1:14" ht="22.5" customHeight="1">
      <c r="A1699" s="9">
        <f t="shared" si="8"/>
        <v>1695</v>
      </c>
      <c r="B1699" s="25" t="s">
        <v>2025</v>
      </c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</row>
    <row r="1700" spans="1:14" ht="14.4">
      <c r="A1700" s="9">
        <f t="shared" si="8"/>
        <v>1696</v>
      </c>
      <c r="B1700" s="25" t="s">
        <v>2026</v>
      </c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</row>
    <row r="1701" spans="1:14" ht="14.4">
      <c r="A1701" s="9">
        <f t="shared" si="8"/>
        <v>1697</v>
      </c>
      <c r="B1701" s="25" t="s">
        <v>2027</v>
      </c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</row>
    <row r="1702" spans="1:14" ht="14.4">
      <c r="A1702" s="9">
        <f t="shared" si="8"/>
        <v>1698</v>
      </c>
      <c r="B1702" s="25" t="s">
        <v>2028</v>
      </c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</row>
    <row r="1703" spans="1:14" ht="14.4">
      <c r="A1703" s="9">
        <f t="shared" si="8"/>
        <v>1699</v>
      </c>
      <c r="B1703" s="25" t="s">
        <v>2029</v>
      </c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</row>
    <row r="1704" spans="1:14" ht="14.4">
      <c r="A1704" s="9">
        <f t="shared" si="8"/>
        <v>1700</v>
      </c>
      <c r="B1704" s="25" t="s">
        <v>2030</v>
      </c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</row>
    <row r="1705" spans="1:14" ht="14.4">
      <c r="A1705" s="9">
        <f t="shared" si="8"/>
        <v>1701</v>
      </c>
      <c r="B1705" s="25" t="s">
        <v>2031</v>
      </c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</row>
    <row r="1706" spans="1:14" ht="14.4">
      <c r="A1706" s="9">
        <f t="shared" si="8"/>
        <v>1702</v>
      </c>
      <c r="B1706" s="25" t="s">
        <v>2032</v>
      </c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</row>
    <row r="1707" spans="1:14" ht="14.4">
      <c r="A1707" s="9">
        <f t="shared" si="8"/>
        <v>1703</v>
      </c>
      <c r="B1707" s="25" t="s">
        <v>2033</v>
      </c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</row>
    <row r="1708" spans="1:14" ht="14.4">
      <c r="A1708" s="9">
        <f t="shared" si="8"/>
        <v>1704</v>
      </c>
      <c r="B1708" s="25" t="s">
        <v>2034</v>
      </c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</row>
    <row r="1709" spans="1:14" ht="14.4">
      <c r="A1709" s="9">
        <f t="shared" si="8"/>
        <v>1705</v>
      </c>
      <c r="B1709" s="25" t="s">
        <v>2035</v>
      </c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</row>
    <row r="1710" spans="1:14" ht="14.4">
      <c r="A1710" s="9">
        <f t="shared" si="8"/>
        <v>1706</v>
      </c>
      <c r="B1710" s="25" t="s">
        <v>2036</v>
      </c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</row>
    <row r="1711" spans="1:14" ht="14.4">
      <c r="A1711" s="9">
        <f t="shared" si="8"/>
        <v>1707</v>
      </c>
      <c r="B1711" s="25" t="s">
        <v>2037</v>
      </c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</row>
    <row r="1712" spans="1:14" ht="14.4">
      <c r="A1712" s="9">
        <f t="shared" si="8"/>
        <v>1708</v>
      </c>
      <c r="B1712" s="25" t="s">
        <v>2038</v>
      </c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</row>
    <row r="1713" spans="1:14" ht="14.4">
      <c r="A1713" s="9">
        <f t="shared" si="8"/>
        <v>1709</v>
      </c>
      <c r="B1713" s="25" t="s">
        <v>2039</v>
      </c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</row>
    <row r="1714" spans="1:14" ht="14.4">
      <c r="A1714" s="9">
        <f t="shared" si="8"/>
        <v>1710</v>
      </c>
      <c r="B1714" s="25" t="s">
        <v>2040</v>
      </c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</row>
    <row r="1715" spans="1:14" ht="14.4">
      <c r="A1715" s="9">
        <f t="shared" si="8"/>
        <v>1711</v>
      </c>
      <c r="B1715" s="25" t="s">
        <v>2041</v>
      </c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</row>
    <row r="1716" spans="1:14" ht="14.4">
      <c r="A1716" s="9">
        <f t="shared" si="8"/>
        <v>1712</v>
      </c>
      <c r="B1716" s="25" t="s">
        <v>2042</v>
      </c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</row>
    <row r="1717" spans="1:14" ht="14.4">
      <c r="A1717" s="9">
        <f t="shared" si="8"/>
        <v>1713</v>
      </c>
      <c r="B1717" s="25" t="s">
        <v>2043</v>
      </c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</row>
    <row r="1718" spans="1:14" ht="14.4">
      <c r="A1718" s="9">
        <f t="shared" si="8"/>
        <v>1714</v>
      </c>
      <c r="B1718" s="25" t="s">
        <v>2044</v>
      </c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</row>
    <row r="1719" spans="1:14" ht="14.4">
      <c r="A1719" s="9">
        <f t="shared" si="8"/>
        <v>1715</v>
      </c>
      <c r="B1719" s="25" t="s">
        <v>2045</v>
      </c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</row>
    <row r="1720" spans="1:14" ht="14.4">
      <c r="A1720" s="9">
        <f t="shared" si="8"/>
        <v>1716</v>
      </c>
      <c r="B1720" s="25" t="s">
        <v>2046</v>
      </c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</row>
    <row r="1721" spans="1:14" ht="14.4">
      <c r="A1721" s="9">
        <f t="shared" si="8"/>
        <v>1717</v>
      </c>
      <c r="B1721" s="25" t="s">
        <v>2047</v>
      </c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</row>
    <row r="1722" spans="1:14" ht="14.4">
      <c r="A1722" s="9">
        <f t="shared" si="8"/>
        <v>1718</v>
      </c>
      <c r="B1722" s="25" t="s">
        <v>2048</v>
      </c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</row>
    <row r="1723" spans="1:14" ht="14.4">
      <c r="A1723" s="9">
        <f t="shared" si="8"/>
        <v>1719</v>
      </c>
      <c r="B1723" s="25" t="s">
        <v>2049</v>
      </c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</row>
    <row r="1724" spans="1:14" ht="14.4">
      <c r="A1724" s="9">
        <f t="shared" si="8"/>
        <v>1720</v>
      </c>
      <c r="B1724" s="25" t="s">
        <v>2050</v>
      </c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</row>
    <row r="1725" spans="1:14" ht="14.4">
      <c r="A1725" s="9">
        <f t="shared" si="8"/>
        <v>1721</v>
      </c>
      <c r="B1725" s="25" t="s">
        <v>2051</v>
      </c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</row>
    <row r="1726" spans="1:14" ht="14.4">
      <c r="A1726" s="9">
        <f t="shared" si="8"/>
        <v>1722</v>
      </c>
      <c r="B1726" s="25" t="s">
        <v>2052</v>
      </c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</row>
    <row r="1727" spans="1:14" ht="14.4">
      <c r="A1727" s="9">
        <f t="shared" si="8"/>
        <v>1723</v>
      </c>
      <c r="B1727" s="25" t="s">
        <v>2053</v>
      </c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</row>
    <row r="1728" spans="1:14" ht="14.4">
      <c r="A1728" s="9">
        <f t="shared" si="8"/>
        <v>1724</v>
      </c>
      <c r="B1728" s="25" t="s">
        <v>2054</v>
      </c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</row>
    <row r="1729" spans="1:14" ht="14.4">
      <c r="A1729" s="9">
        <f t="shared" si="8"/>
        <v>1725</v>
      </c>
      <c r="B1729" s="25" t="s">
        <v>2055</v>
      </c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</row>
    <row r="1730" spans="1:14" ht="14.4">
      <c r="A1730" s="9">
        <f t="shared" si="8"/>
        <v>1726</v>
      </c>
      <c r="B1730" s="25" t="s">
        <v>2056</v>
      </c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</row>
    <row r="1731" spans="1:14" ht="14.4">
      <c r="A1731" s="9">
        <f t="shared" si="8"/>
        <v>1727</v>
      </c>
      <c r="B1731" s="25" t="s">
        <v>2057</v>
      </c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</row>
    <row r="1732" spans="1:14" ht="14.4">
      <c r="A1732" s="9">
        <f t="shared" si="8"/>
        <v>1728</v>
      </c>
      <c r="B1732" s="25" t="s">
        <v>2058</v>
      </c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</row>
    <row r="1733" spans="1:14" ht="14.4">
      <c r="A1733" s="9">
        <f t="shared" si="8"/>
        <v>1729</v>
      </c>
      <c r="B1733" s="25" t="s">
        <v>2059</v>
      </c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</row>
    <row r="1734" spans="1:14" ht="14.4">
      <c r="A1734" s="9">
        <f t="shared" si="8"/>
        <v>1730</v>
      </c>
      <c r="B1734" s="25" t="s">
        <v>2060</v>
      </c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</row>
    <row r="1735" spans="1:14" ht="14.4">
      <c r="A1735" s="9">
        <f t="shared" si="8"/>
        <v>1731</v>
      </c>
      <c r="B1735" s="25" t="s">
        <v>2061</v>
      </c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</row>
    <row r="1736" spans="1:14" ht="14.4">
      <c r="A1736" s="9">
        <f t="shared" si="8"/>
        <v>1732</v>
      </c>
      <c r="B1736" s="25" t="s">
        <v>2062</v>
      </c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</row>
    <row r="1737" spans="1:14" ht="14.4">
      <c r="A1737" s="9">
        <f t="shared" si="8"/>
        <v>1733</v>
      </c>
      <c r="B1737" s="25" t="s">
        <v>2063</v>
      </c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</row>
    <row r="1738" spans="1:14" ht="14.4">
      <c r="A1738" s="9">
        <f t="shared" si="8"/>
        <v>1734</v>
      </c>
      <c r="B1738" s="25" t="s">
        <v>2064</v>
      </c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</row>
    <row r="1739" spans="1:14" ht="14.4">
      <c r="A1739" s="9">
        <f t="shared" si="8"/>
        <v>1735</v>
      </c>
      <c r="B1739" s="25" t="s">
        <v>2065</v>
      </c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</row>
    <row r="1740" spans="1:14" ht="14.4">
      <c r="A1740" s="9">
        <f t="shared" si="8"/>
        <v>1736</v>
      </c>
      <c r="B1740" s="25" t="s">
        <v>2067</v>
      </c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</row>
    <row r="1741" spans="1:14" ht="14.4">
      <c r="A1741" s="9">
        <f t="shared" si="8"/>
        <v>1737</v>
      </c>
      <c r="B1741" s="25" t="s">
        <v>2068</v>
      </c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</row>
    <row r="1742" spans="1:14" ht="14.4">
      <c r="A1742" s="9">
        <f t="shared" si="8"/>
        <v>1738</v>
      </c>
      <c r="B1742" s="25" t="s">
        <v>2069</v>
      </c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</row>
    <row r="1743" spans="1:14" ht="14.4">
      <c r="A1743" s="9">
        <f t="shared" si="8"/>
        <v>1739</v>
      </c>
      <c r="B1743" s="25" t="s">
        <v>2070</v>
      </c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</row>
    <row r="1744" spans="1:14" ht="14.4">
      <c r="A1744" s="9">
        <f t="shared" si="8"/>
        <v>1740</v>
      </c>
      <c r="B1744" s="25" t="s">
        <v>2071</v>
      </c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</row>
    <row r="1745" spans="1:14" ht="14.4">
      <c r="A1745" s="9">
        <f t="shared" si="8"/>
        <v>1741</v>
      </c>
      <c r="B1745" s="25" t="s">
        <v>2072</v>
      </c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</row>
    <row r="1746" spans="1:14" ht="14.4">
      <c r="A1746" s="9">
        <f t="shared" si="8"/>
        <v>1742</v>
      </c>
      <c r="B1746" s="25" t="s">
        <v>2073</v>
      </c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</row>
    <row r="1747" spans="1:14" ht="14.4">
      <c r="A1747" s="9">
        <f t="shared" si="8"/>
        <v>1743</v>
      </c>
      <c r="B1747" s="25" t="s">
        <v>2074</v>
      </c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</row>
    <row r="1748" spans="1:14" ht="14.4">
      <c r="A1748" s="9">
        <f t="shared" si="8"/>
        <v>1744</v>
      </c>
      <c r="B1748" s="25" t="s">
        <v>2075</v>
      </c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</row>
    <row r="1749" spans="1:14" ht="14.4">
      <c r="A1749" s="9">
        <f t="shared" si="8"/>
        <v>1745</v>
      </c>
      <c r="B1749" s="25" t="s">
        <v>2076</v>
      </c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</row>
    <row r="1750" spans="1:14" ht="14.4">
      <c r="A1750" s="9">
        <f t="shared" si="8"/>
        <v>1746</v>
      </c>
      <c r="B1750" s="25" t="s">
        <v>2077</v>
      </c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</row>
    <row r="1751" spans="1:14" ht="14.4">
      <c r="A1751" s="9">
        <f t="shared" si="8"/>
        <v>1747</v>
      </c>
      <c r="B1751" s="25" t="s">
        <v>2078</v>
      </c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</row>
    <row r="1752" spans="1:14" ht="14.4">
      <c r="A1752" s="9">
        <f t="shared" si="8"/>
        <v>1748</v>
      </c>
      <c r="B1752" s="25" t="s">
        <v>2079</v>
      </c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</row>
    <row r="1753" spans="1:14" ht="14.4">
      <c r="A1753" s="9">
        <f t="shared" si="8"/>
        <v>1749</v>
      </c>
      <c r="B1753" s="25" t="s">
        <v>2080</v>
      </c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</row>
    <row r="1754" spans="1:14" ht="14.4">
      <c r="A1754" s="9">
        <f t="shared" si="8"/>
        <v>1750</v>
      </c>
      <c r="B1754" s="25" t="s">
        <v>2081</v>
      </c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</row>
    <row r="1755" spans="1:14" ht="14.4">
      <c r="A1755" s="9">
        <f t="shared" si="8"/>
        <v>1751</v>
      </c>
      <c r="B1755" s="25" t="s">
        <v>2082</v>
      </c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</row>
    <row r="1756" spans="1:14" ht="14.4">
      <c r="A1756" s="9">
        <f t="shared" si="8"/>
        <v>1752</v>
      </c>
      <c r="B1756" s="25" t="s">
        <v>2083</v>
      </c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</row>
    <row r="1757" spans="1:14" ht="14.4">
      <c r="A1757" s="9">
        <f t="shared" si="8"/>
        <v>1753</v>
      </c>
      <c r="B1757" s="25" t="s">
        <v>2084</v>
      </c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</row>
    <row r="1758" spans="1:14" ht="14.4">
      <c r="A1758" s="9">
        <f t="shared" si="8"/>
        <v>1754</v>
      </c>
      <c r="B1758" s="25" t="s">
        <v>2085</v>
      </c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</row>
    <row r="1759" spans="1:14" ht="14.4">
      <c r="A1759" s="9">
        <f t="shared" si="8"/>
        <v>1755</v>
      </c>
      <c r="B1759" s="25" t="s">
        <v>2086</v>
      </c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</row>
    <row r="1760" spans="1:14" ht="14.4">
      <c r="A1760" s="9">
        <f t="shared" si="8"/>
        <v>1756</v>
      </c>
      <c r="B1760" s="25" t="s">
        <v>2087</v>
      </c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</row>
    <row r="1761" spans="1:14" ht="14.4">
      <c r="A1761" s="9">
        <f t="shared" si="8"/>
        <v>1757</v>
      </c>
      <c r="B1761" s="25" t="s">
        <v>2088</v>
      </c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</row>
    <row r="1762" spans="1:14" ht="14.4">
      <c r="A1762" s="9">
        <f t="shared" si="8"/>
        <v>1758</v>
      </c>
      <c r="B1762" s="25" t="s">
        <v>2089</v>
      </c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</row>
    <row r="1763" spans="1:14" ht="14.4">
      <c r="A1763" s="9">
        <f t="shared" si="8"/>
        <v>1759</v>
      </c>
      <c r="B1763" s="25" t="s">
        <v>2090</v>
      </c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</row>
    <row r="1764" spans="1:14" ht="14.4">
      <c r="A1764" s="9">
        <f t="shared" si="8"/>
        <v>1760</v>
      </c>
      <c r="B1764" s="25" t="s">
        <v>2091</v>
      </c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</row>
    <row r="1765" spans="1:14" ht="14.4">
      <c r="A1765" s="9">
        <f t="shared" si="8"/>
        <v>1761</v>
      </c>
      <c r="B1765" s="25" t="s">
        <v>2092</v>
      </c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</row>
    <row r="1766" spans="1:14" ht="14.4">
      <c r="A1766" s="9">
        <f t="shared" si="8"/>
        <v>1762</v>
      </c>
      <c r="B1766" s="25" t="s">
        <v>2093</v>
      </c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</row>
    <row r="1767" spans="1:14" ht="14.4">
      <c r="A1767" s="9">
        <f t="shared" si="8"/>
        <v>1763</v>
      </c>
      <c r="B1767" s="25" t="s">
        <v>2094</v>
      </c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</row>
    <row r="1768" spans="1:14" ht="14.4">
      <c r="A1768" s="9">
        <f t="shared" si="8"/>
        <v>1764</v>
      </c>
      <c r="B1768" s="25" t="s">
        <v>2095</v>
      </c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</row>
    <row r="1769" spans="1:14" ht="14.4">
      <c r="A1769" s="9">
        <f t="shared" si="8"/>
        <v>1765</v>
      </c>
      <c r="B1769" s="25" t="s">
        <v>2096</v>
      </c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</row>
    <row r="1770" spans="1:14" ht="14.4">
      <c r="A1770" s="9">
        <f t="shared" si="8"/>
        <v>1766</v>
      </c>
      <c r="B1770" s="25" t="s">
        <v>2097</v>
      </c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</row>
    <row r="1771" spans="1:14" ht="14.4">
      <c r="A1771" s="9">
        <f t="shared" si="8"/>
        <v>1767</v>
      </c>
      <c r="B1771" s="25" t="s">
        <v>2098</v>
      </c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</row>
    <row r="1772" spans="1:14" ht="14.4">
      <c r="A1772" s="9">
        <f t="shared" si="8"/>
        <v>1768</v>
      </c>
      <c r="B1772" s="25" t="s">
        <v>2099</v>
      </c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</row>
    <row r="1773" spans="1:14" ht="14.4">
      <c r="A1773" s="9">
        <f t="shared" si="8"/>
        <v>1769</v>
      </c>
      <c r="B1773" s="25" t="s">
        <v>2100</v>
      </c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</row>
    <row r="1774" spans="1:14" ht="14.4">
      <c r="A1774" s="9">
        <f t="shared" si="8"/>
        <v>1770</v>
      </c>
      <c r="B1774" s="25" t="s">
        <v>2101</v>
      </c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</row>
    <row r="1775" spans="1:14" ht="14.4">
      <c r="A1775" s="9">
        <f t="shared" si="8"/>
        <v>1771</v>
      </c>
      <c r="B1775" s="25" t="s">
        <v>2102</v>
      </c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</row>
    <row r="1776" spans="1:14" ht="14.4">
      <c r="A1776" s="9">
        <f t="shared" si="8"/>
        <v>1772</v>
      </c>
      <c r="B1776" s="25" t="s">
        <v>2103</v>
      </c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</row>
    <row r="1777" spans="1:14" ht="14.4">
      <c r="A1777" s="9">
        <f t="shared" si="8"/>
        <v>1773</v>
      </c>
      <c r="B1777" s="25" t="s">
        <v>2104</v>
      </c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</row>
    <row r="1778" spans="1:14" ht="14.4">
      <c r="A1778" s="9">
        <f t="shared" si="8"/>
        <v>1774</v>
      </c>
      <c r="B1778" s="25" t="s">
        <v>2105</v>
      </c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</row>
    <row r="1779" spans="1:14" ht="14.4">
      <c r="A1779" s="9">
        <f t="shared" si="8"/>
        <v>1775</v>
      </c>
      <c r="B1779" s="25" t="s">
        <v>2106</v>
      </c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</row>
    <row r="1780" spans="1:14" ht="14.4">
      <c r="A1780" s="9">
        <f t="shared" si="8"/>
        <v>1776</v>
      </c>
      <c r="B1780" s="25" t="s">
        <v>2107</v>
      </c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</row>
    <row r="1781" spans="1:14" ht="14.4">
      <c r="A1781" s="9">
        <f t="shared" si="8"/>
        <v>1777</v>
      </c>
      <c r="B1781" s="25" t="s">
        <v>2108</v>
      </c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</row>
    <row r="1782" spans="1:14" ht="14.4">
      <c r="A1782" s="9">
        <f t="shared" si="8"/>
        <v>1778</v>
      </c>
      <c r="B1782" s="25" t="s">
        <v>2109</v>
      </c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1:14" ht="14.4">
      <c r="A1783" s="9">
        <f t="shared" si="8"/>
        <v>1779</v>
      </c>
      <c r="B1783" s="25" t="s">
        <v>2110</v>
      </c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</row>
    <row r="1784" spans="1:14" ht="14.4">
      <c r="A1784" s="9">
        <f t="shared" si="8"/>
        <v>1780</v>
      </c>
      <c r="B1784" s="25" t="s">
        <v>2111</v>
      </c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</row>
    <row r="1785" spans="1:14" ht="14.4">
      <c r="A1785" s="9">
        <f t="shared" si="8"/>
        <v>1781</v>
      </c>
      <c r="B1785" s="25" t="s">
        <v>2112</v>
      </c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</row>
    <row r="1786" spans="1:14" ht="14.4">
      <c r="A1786" s="9">
        <f t="shared" si="8"/>
        <v>1782</v>
      </c>
      <c r="B1786" s="25" t="s">
        <v>2113</v>
      </c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</row>
    <row r="1787" spans="1:14" ht="14.4">
      <c r="A1787" s="9">
        <f t="shared" si="8"/>
        <v>1783</v>
      </c>
      <c r="B1787" s="25" t="s">
        <v>2114</v>
      </c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</row>
    <row r="1788" spans="1:14" ht="14.4">
      <c r="A1788" s="9">
        <f t="shared" si="8"/>
        <v>1784</v>
      </c>
      <c r="B1788" s="25" t="s">
        <v>2115</v>
      </c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1:14" ht="14.4">
      <c r="A1789" s="9">
        <f t="shared" si="8"/>
        <v>1785</v>
      </c>
      <c r="B1789" s="25" t="s">
        <v>2116</v>
      </c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</row>
    <row r="1790" spans="1:14" ht="14.4">
      <c r="A1790" s="9">
        <f t="shared" si="8"/>
        <v>1786</v>
      </c>
      <c r="B1790" s="25" t="s">
        <v>2117</v>
      </c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</row>
    <row r="1791" spans="1:14" ht="14.4">
      <c r="A1791" s="9">
        <f t="shared" si="8"/>
        <v>1787</v>
      </c>
      <c r="B1791" s="25" t="s">
        <v>2118</v>
      </c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</row>
    <row r="1792" spans="1:14" ht="14.4">
      <c r="A1792" s="9">
        <f t="shared" si="8"/>
        <v>1788</v>
      </c>
      <c r="B1792" s="25" t="s">
        <v>2119</v>
      </c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</row>
    <row r="1793" spans="1:14" ht="14.4">
      <c r="A1793" s="9">
        <f t="shared" si="8"/>
        <v>1789</v>
      </c>
      <c r="B1793" s="25" t="s">
        <v>2120</v>
      </c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</row>
    <row r="1794" spans="1:14" ht="14.4">
      <c r="A1794" s="9">
        <f t="shared" si="8"/>
        <v>1790</v>
      </c>
      <c r="B1794" s="25" t="s">
        <v>2121</v>
      </c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</row>
    <row r="1795" spans="1:14" ht="14.4">
      <c r="A1795" s="9">
        <f t="shared" si="8"/>
        <v>1791</v>
      </c>
      <c r="B1795" s="25" t="s">
        <v>2122</v>
      </c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</row>
    <row r="1796" spans="1:14" ht="14.4">
      <c r="A1796" s="9">
        <f t="shared" si="8"/>
        <v>1792</v>
      </c>
      <c r="B1796" s="25" t="s">
        <v>2123</v>
      </c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</row>
    <row r="1797" spans="1:14" ht="14.4">
      <c r="A1797" s="9">
        <f t="shared" si="8"/>
        <v>1793</v>
      </c>
      <c r="B1797" s="25" t="s">
        <v>2124</v>
      </c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</row>
    <row r="1798" spans="1:14" ht="14.4">
      <c r="A1798" s="9">
        <f t="shared" si="8"/>
        <v>1794</v>
      </c>
      <c r="B1798" s="25" t="s">
        <v>2125</v>
      </c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</row>
    <row r="1799" spans="1:14" ht="14.4">
      <c r="A1799" s="9">
        <f t="shared" si="8"/>
        <v>1795</v>
      </c>
      <c r="B1799" s="25" t="s">
        <v>2126</v>
      </c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</row>
    <row r="1800" spans="1:14" ht="14.4">
      <c r="A1800" s="9">
        <f t="shared" si="8"/>
        <v>1796</v>
      </c>
      <c r="B1800" s="25" t="s">
        <v>2127</v>
      </c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</row>
    <row r="1801" spans="1:14" ht="14.4">
      <c r="A1801" s="9">
        <f t="shared" si="8"/>
        <v>1797</v>
      </c>
      <c r="B1801" s="25" t="s">
        <v>2128</v>
      </c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</row>
    <row r="1802" spans="1:14" ht="14.4">
      <c r="A1802" s="9">
        <f t="shared" si="8"/>
        <v>1798</v>
      </c>
      <c r="B1802" s="25" t="s">
        <v>2129</v>
      </c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</row>
    <row r="1803" spans="1:14" ht="14.4">
      <c r="A1803" s="9">
        <f t="shared" si="8"/>
        <v>1799</v>
      </c>
      <c r="B1803" s="25" t="s">
        <v>2130</v>
      </c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</row>
    <row r="1804" spans="1:14" ht="14.4">
      <c r="A1804" s="9">
        <f t="shared" si="8"/>
        <v>1800</v>
      </c>
      <c r="B1804" s="25" t="s">
        <v>2131</v>
      </c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</row>
    <row r="1805" spans="1:14" ht="14.4">
      <c r="A1805" s="9">
        <f t="shared" si="8"/>
        <v>1801</v>
      </c>
      <c r="B1805" s="25" t="s">
        <v>2132</v>
      </c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</row>
    <row r="1806" spans="1:14" ht="14.4">
      <c r="A1806" s="9">
        <f t="shared" si="8"/>
        <v>1802</v>
      </c>
      <c r="B1806" s="25" t="s">
        <v>2133</v>
      </c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</row>
    <row r="1807" spans="1:14" ht="14.4">
      <c r="A1807" s="9">
        <f t="shared" si="8"/>
        <v>1803</v>
      </c>
      <c r="B1807" s="25" t="s">
        <v>2134</v>
      </c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</row>
    <row r="1808" spans="1:14" ht="14.4">
      <c r="A1808" s="9">
        <f t="shared" si="8"/>
        <v>1804</v>
      </c>
      <c r="B1808" s="25" t="s">
        <v>2135</v>
      </c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</row>
    <row r="1809" spans="1:14" ht="14.4">
      <c r="A1809" s="9">
        <f t="shared" si="8"/>
        <v>1805</v>
      </c>
      <c r="B1809" s="25" t="s">
        <v>2136</v>
      </c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</row>
    <row r="1810" spans="1:14" ht="14.4">
      <c r="A1810" s="9">
        <f t="shared" si="8"/>
        <v>1806</v>
      </c>
      <c r="B1810" s="25" t="s">
        <v>2137</v>
      </c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</row>
    <row r="1811" spans="1:14" ht="14.4">
      <c r="A1811" s="9">
        <f t="shared" si="8"/>
        <v>1807</v>
      </c>
      <c r="B1811" s="25" t="s">
        <v>2138</v>
      </c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</row>
    <row r="1812" spans="1:14" ht="14.4">
      <c r="A1812" s="9">
        <f t="shared" si="8"/>
        <v>1808</v>
      </c>
      <c r="B1812" s="25" t="s">
        <v>2139</v>
      </c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</row>
    <row r="1813" spans="1:14" ht="14.4">
      <c r="A1813" s="9">
        <f t="shared" si="8"/>
        <v>1809</v>
      </c>
      <c r="B1813" s="25" t="s">
        <v>2140</v>
      </c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</row>
    <row r="1814" spans="1:14" ht="14.4">
      <c r="A1814" s="9">
        <f t="shared" si="8"/>
        <v>1810</v>
      </c>
      <c r="B1814" s="25" t="s">
        <v>2141</v>
      </c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</row>
    <row r="1815" spans="1:14" ht="14.4">
      <c r="A1815" s="9">
        <f t="shared" si="8"/>
        <v>1811</v>
      </c>
      <c r="B1815" s="25" t="s">
        <v>2142</v>
      </c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</row>
    <row r="1816" spans="1:14" ht="14.4">
      <c r="A1816" s="9">
        <f t="shared" si="8"/>
        <v>1812</v>
      </c>
      <c r="B1816" s="25" t="s">
        <v>2143</v>
      </c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</row>
    <row r="1817" spans="1:14" ht="14.4">
      <c r="A1817" s="9">
        <f t="shared" si="8"/>
        <v>1813</v>
      </c>
      <c r="B1817" s="25" t="s">
        <v>2144</v>
      </c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</row>
    <row r="1818" spans="1:14" ht="14.4">
      <c r="A1818" s="9">
        <f t="shared" si="8"/>
        <v>1814</v>
      </c>
      <c r="B1818" s="25" t="s">
        <v>2145</v>
      </c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</row>
    <row r="1819" spans="1:14" ht="14.4">
      <c r="A1819" s="9">
        <f t="shared" si="8"/>
        <v>1815</v>
      </c>
      <c r="B1819" s="25" t="s">
        <v>2146</v>
      </c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</row>
    <row r="1820" spans="1:14" ht="14.4">
      <c r="A1820" s="9">
        <f t="shared" si="8"/>
        <v>1816</v>
      </c>
      <c r="B1820" s="25" t="s">
        <v>2147</v>
      </c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</row>
    <row r="1821" spans="1:14" ht="14.4">
      <c r="A1821" s="9">
        <f t="shared" si="8"/>
        <v>1817</v>
      </c>
      <c r="B1821" s="25" t="s">
        <v>2148</v>
      </c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</row>
    <row r="1822" spans="1:14" ht="14.4">
      <c r="A1822" s="9">
        <f t="shared" si="8"/>
        <v>1818</v>
      </c>
      <c r="B1822" s="25" t="s">
        <v>2149</v>
      </c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</row>
    <row r="1823" spans="1:14" ht="14.4">
      <c r="A1823" s="9">
        <f t="shared" si="8"/>
        <v>1819</v>
      </c>
      <c r="B1823" s="25" t="s">
        <v>2150</v>
      </c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</row>
    <row r="1824" spans="1:14" ht="14.4">
      <c r="A1824" s="9">
        <f t="shared" si="8"/>
        <v>1820</v>
      </c>
      <c r="B1824" s="25" t="s">
        <v>2151</v>
      </c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</row>
    <row r="1825" spans="1:14" ht="14.4">
      <c r="A1825" s="9">
        <f t="shared" si="8"/>
        <v>1821</v>
      </c>
      <c r="B1825" s="25" t="s">
        <v>2152</v>
      </c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</row>
    <row r="1826" spans="1:14" ht="14.4">
      <c r="A1826" s="9">
        <f t="shared" si="8"/>
        <v>1822</v>
      </c>
      <c r="B1826" s="25" t="s">
        <v>2153</v>
      </c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</row>
    <row r="1827" spans="1:14" ht="14.4">
      <c r="A1827" s="9">
        <f t="shared" si="8"/>
        <v>1823</v>
      </c>
      <c r="B1827" s="25" t="s">
        <v>2154</v>
      </c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</row>
    <row r="1828" spans="1:14" ht="14.4">
      <c r="A1828" s="9">
        <f t="shared" si="8"/>
        <v>1824</v>
      </c>
      <c r="B1828" s="25" t="s">
        <v>2155</v>
      </c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</row>
    <row r="1829" spans="1:14" ht="14.4">
      <c r="A1829" s="9">
        <f t="shared" si="8"/>
        <v>1825</v>
      </c>
      <c r="B1829" s="25" t="s">
        <v>2156</v>
      </c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</row>
    <row r="1830" spans="1:14" ht="14.4">
      <c r="A1830" s="9">
        <f t="shared" si="8"/>
        <v>1826</v>
      </c>
      <c r="B1830" s="25" t="s">
        <v>2157</v>
      </c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</row>
    <row r="1831" spans="1:14" ht="14.4">
      <c r="A1831" s="9">
        <f t="shared" si="8"/>
        <v>1827</v>
      </c>
      <c r="B1831" s="25" t="s">
        <v>2158</v>
      </c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</row>
    <row r="1832" spans="1:14" ht="14.4">
      <c r="A1832" s="9">
        <f t="shared" si="8"/>
        <v>1828</v>
      </c>
      <c r="B1832" s="25" t="s">
        <v>2159</v>
      </c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</row>
    <row r="1833" spans="1:14" ht="14.4">
      <c r="A1833" s="9">
        <f t="shared" si="8"/>
        <v>1829</v>
      </c>
      <c r="B1833" s="25" t="s">
        <v>2160</v>
      </c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</row>
    <row r="1834" spans="1:14" ht="14.4">
      <c r="A1834" s="9">
        <f t="shared" si="8"/>
        <v>1830</v>
      </c>
      <c r="B1834" s="25" t="s">
        <v>2161</v>
      </c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</row>
    <row r="1835" spans="1:14" ht="14.4">
      <c r="A1835" s="9">
        <f t="shared" si="8"/>
        <v>1831</v>
      </c>
      <c r="B1835" s="25" t="s">
        <v>2162</v>
      </c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</row>
    <row r="1836" spans="1:14" ht="14.4">
      <c r="A1836" s="9">
        <f t="shared" si="8"/>
        <v>1832</v>
      </c>
      <c r="B1836" s="25" t="s">
        <v>2163</v>
      </c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</row>
    <row r="1837" spans="1:14" ht="14.4">
      <c r="A1837" s="9">
        <f t="shared" si="8"/>
        <v>1833</v>
      </c>
      <c r="B1837" s="25" t="s">
        <v>2164</v>
      </c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</row>
    <row r="1838" spans="1:14" ht="14.4">
      <c r="A1838" s="9">
        <f t="shared" si="8"/>
        <v>1834</v>
      </c>
      <c r="B1838" s="25" t="s">
        <v>2165</v>
      </c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</row>
    <row r="1839" spans="1:14" ht="14.4">
      <c r="A1839" s="9">
        <f t="shared" si="8"/>
        <v>1835</v>
      </c>
      <c r="B1839" s="25" t="s">
        <v>2166</v>
      </c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</row>
    <row r="1840" spans="1:14" ht="14.4">
      <c r="A1840" s="9">
        <f t="shared" si="8"/>
        <v>1836</v>
      </c>
      <c r="B1840" s="25" t="s">
        <v>2167</v>
      </c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</row>
    <row r="1841" spans="1:14" ht="14.4">
      <c r="A1841" s="9">
        <f t="shared" si="8"/>
        <v>1837</v>
      </c>
      <c r="B1841" s="25" t="s">
        <v>2168</v>
      </c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</row>
    <row r="1842" spans="1:14" ht="14.4">
      <c r="A1842" s="9">
        <f t="shared" si="8"/>
        <v>1838</v>
      </c>
      <c r="B1842" s="25" t="s">
        <v>2169</v>
      </c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</row>
    <row r="1843" spans="1:14" ht="14.4">
      <c r="A1843" s="9">
        <f t="shared" si="8"/>
        <v>1839</v>
      </c>
      <c r="B1843" s="25" t="s">
        <v>2170</v>
      </c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</row>
    <row r="1844" spans="1:14" ht="14.4">
      <c r="A1844" s="9">
        <f t="shared" si="8"/>
        <v>1840</v>
      </c>
      <c r="B1844" s="25" t="s">
        <v>2171</v>
      </c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</row>
    <row r="1845" spans="1:14" ht="14.4">
      <c r="A1845" s="9">
        <f t="shared" si="8"/>
        <v>1841</v>
      </c>
      <c r="B1845" s="25" t="s">
        <v>2172</v>
      </c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</row>
    <row r="1846" spans="1:14" ht="14.4">
      <c r="A1846" s="9">
        <f t="shared" si="8"/>
        <v>1842</v>
      </c>
      <c r="B1846" s="25" t="s">
        <v>2173</v>
      </c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</row>
    <row r="1847" spans="1:14" ht="14.4">
      <c r="A1847" s="9">
        <f t="shared" si="8"/>
        <v>1843</v>
      </c>
      <c r="B1847" s="25" t="s">
        <v>2174</v>
      </c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</row>
    <row r="1848" spans="1:14" ht="14.4">
      <c r="A1848" s="9">
        <f t="shared" si="8"/>
        <v>1844</v>
      </c>
      <c r="B1848" s="25" t="s">
        <v>2175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</row>
    <row r="1849" spans="1:14" ht="14.4">
      <c r="A1849" s="9">
        <f t="shared" si="8"/>
        <v>1845</v>
      </c>
      <c r="B1849" s="25" t="s">
        <v>2176</v>
      </c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</row>
    <row r="1850" spans="1:14" ht="14.4">
      <c r="A1850" s="9">
        <f t="shared" si="8"/>
        <v>1846</v>
      </c>
      <c r="B1850" s="25" t="s">
        <v>2177</v>
      </c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</row>
    <row r="1851" spans="1:14" ht="14.4">
      <c r="A1851" s="9">
        <f t="shared" si="8"/>
        <v>1847</v>
      </c>
      <c r="B1851" s="25" t="s">
        <v>2178</v>
      </c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</row>
    <row r="1852" spans="1:14" ht="14.4">
      <c r="A1852" s="9">
        <f t="shared" si="8"/>
        <v>1848</v>
      </c>
      <c r="B1852" s="25" t="s">
        <v>2179</v>
      </c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</row>
    <row r="1853" spans="1:14" ht="14.4">
      <c r="A1853" s="9">
        <f t="shared" si="8"/>
        <v>1849</v>
      </c>
      <c r="B1853" s="25" t="s">
        <v>2180</v>
      </c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</row>
    <row r="1854" spans="1:14" ht="14.4">
      <c r="A1854" s="9">
        <f t="shared" si="8"/>
        <v>1850</v>
      </c>
      <c r="B1854" s="25" t="s">
        <v>2181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</row>
    <row r="1855" spans="1:14" ht="14.4">
      <c r="A1855" s="9">
        <f t="shared" si="8"/>
        <v>1851</v>
      </c>
      <c r="B1855" s="25" t="s">
        <v>2182</v>
      </c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</row>
    <row r="1856" spans="1:14" ht="14.4">
      <c r="A1856" s="9">
        <f t="shared" si="8"/>
        <v>1852</v>
      </c>
      <c r="B1856" s="25" t="s">
        <v>2183</v>
      </c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</row>
    <row r="1857" spans="1:14" ht="14.4">
      <c r="A1857" s="9">
        <f t="shared" si="8"/>
        <v>1853</v>
      </c>
      <c r="B1857" s="25" t="s">
        <v>2184</v>
      </c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</row>
    <row r="1858" spans="1:14" ht="14.4">
      <c r="A1858" s="9">
        <f t="shared" si="8"/>
        <v>1854</v>
      </c>
      <c r="B1858" s="25" t="s">
        <v>2185</v>
      </c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</row>
    <row r="1859" spans="1:14" ht="14.4">
      <c r="A1859" s="9">
        <f t="shared" si="8"/>
        <v>1855</v>
      </c>
      <c r="B1859" s="25" t="s">
        <v>2186</v>
      </c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</row>
    <row r="1860" spans="1:14" ht="14.4">
      <c r="A1860" s="9">
        <f t="shared" si="8"/>
        <v>1856</v>
      </c>
      <c r="B1860" s="25" t="s">
        <v>2187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</row>
    <row r="1861" spans="1:14" ht="14.4">
      <c r="A1861" s="9">
        <f t="shared" si="8"/>
        <v>1857</v>
      </c>
      <c r="B1861" s="25" t="s">
        <v>2188</v>
      </c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</row>
    <row r="1862" spans="1:14" ht="14.4">
      <c r="A1862" s="9">
        <f t="shared" si="8"/>
        <v>1858</v>
      </c>
      <c r="B1862" s="25" t="s">
        <v>2189</v>
      </c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</row>
    <row r="1863" spans="1:14" ht="14.4">
      <c r="A1863" s="9">
        <f t="shared" si="8"/>
        <v>1859</v>
      </c>
      <c r="B1863" s="25" t="s">
        <v>2190</v>
      </c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</row>
    <row r="1864" spans="1:14" ht="14.4">
      <c r="A1864" s="9">
        <f t="shared" si="8"/>
        <v>1860</v>
      </c>
      <c r="B1864" s="25" t="s">
        <v>2191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</row>
    <row r="1865" spans="1:14" ht="14.4">
      <c r="A1865" s="9">
        <f t="shared" si="8"/>
        <v>1861</v>
      </c>
      <c r="B1865" s="25" t="s">
        <v>2192</v>
      </c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</row>
    <row r="1866" spans="1:14" ht="14.4">
      <c r="A1866" s="9">
        <f t="shared" si="8"/>
        <v>1862</v>
      </c>
      <c r="B1866" s="25" t="s">
        <v>2193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</row>
    <row r="1867" spans="1:14" ht="14.4">
      <c r="A1867" s="9">
        <f t="shared" si="8"/>
        <v>1863</v>
      </c>
      <c r="B1867" s="25" t="s">
        <v>2194</v>
      </c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</row>
    <row r="1868" spans="1:14" ht="14.4">
      <c r="A1868" s="9">
        <f t="shared" si="8"/>
        <v>1864</v>
      </c>
      <c r="B1868" s="25" t="s">
        <v>2195</v>
      </c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</row>
    <row r="1869" spans="1:14" ht="14.4">
      <c r="A1869" s="9">
        <f t="shared" si="8"/>
        <v>1865</v>
      </c>
      <c r="B1869" s="25" t="s">
        <v>2196</v>
      </c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</row>
    <row r="1870" spans="1:14" ht="14.4">
      <c r="A1870" s="9">
        <f t="shared" si="8"/>
        <v>1866</v>
      </c>
      <c r="B1870" s="25" t="s">
        <v>2197</v>
      </c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</row>
    <row r="1871" spans="1:14" ht="14.4">
      <c r="A1871" s="9">
        <f t="shared" si="8"/>
        <v>1867</v>
      </c>
      <c r="B1871" s="25" t="s">
        <v>2198</v>
      </c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</row>
    <row r="1872" spans="1:14" ht="14.4">
      <c r="A1872" s="9">
        <f t="shared" si="8"/>
        <v>1868</v>
      </c>
      <c r="B1872" s="25" t="s">
        <v>2199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</row>
    <row r="1873" spans="1:14" ht="14.4">
      <c r="A1873" s="9">
        <f t="shared" si="8"/>
        <v>1869</v>
      </c>
      <c r="B1873" s="25" t="s">
        <v>2200</v>
      </c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</row>
    <row r="1874" spans="1:14" ht="14.4">
      <c r="A1874" s="9">
        <f t="shared" si="8"/>
        <v>1870</v>
      </c>
      <c r="B1874" s="25" t="s">
        <v>2201</v>
      </c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</row>
    <row r="1875" spans="1:14" ht="14.4">
      <c r="A1875" s="9">
        <f t="shared" si="8"/>
        <v>1871</v>
      </c>
      <c r="B1875" s="25" t="s">
        <v>2202</v>
      </c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</row>
    <row r="1876" spans="1:14" ht="14.4">
      <c r="A1876" s="9">
        <f t="shared" si="8"/>
        <v>1872</v>
      </c>
      <c r="B1876" s="25" t="s">
        <v>2203</v>
      </c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</row>
    <row r="1877" spans="1:14" ht="14.4">
      <c r="A1877" s="9">
        <f t="shared" si="8"/>
        <v>1873</v>
      </c>
      <c r="B1877" s="25" t="s">
        <v>2204</v>
      </c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</row>
    <row r="1878" spans="1:14" ht="14.4">
      <c r="A1878" s="9">
        <f t="shared" si="8"/>
        <v>1874</v>
      </c>
      <c r="B1878" s="25" t="s">
        <v>2205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</row>
    <row r="1879" spans="1:14" ht="14.4">
      <c r="A1879" s="9">
        <f t="shared" si="8"/>
        <v>1875</v>
      </c>
      <c r="B1879" s="25" t="s">
        <v>2206</v>
      </c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</row>
    <row r="1880" spans="1:14" ht="14.4">
      <c r="A1880" s="9">
        <f t="shared" si="8"/>
        <v>1876</v>
      </c>
      <c r="B1880" s="25" t="s">
        <v>2207</v>
      </c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</row>
    <row r="1881" spans="1:14" ht="14.4">
      <c r="A1881" s="9">
        <f t="shared" si="8"/>
        <v>1877</v>
      </c>
      <c r="B1881" s="25" t="s">
        <v>2208</v>
      </c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</row>
    <row r="1882" spans="1:14" ht="10.5" customHeight="1">
      <c r="A1882" s="9">
        <f t="shared" si="8"/>
        <v>1878</v>
      </c>
      <c r="B1882" s="25" t="s">
        <v>2209</v>
      </c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</row>
    <row r="1883" spans="1:14" ht="30.75" customHeight="1">
      <c r="A1883" s="9">
        <v>2324</v>
      </c>
      <c r="B1883" s="25" t="s">
        <v>2210</v>
      </c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</row>
    <row r="1884" spans="1:14" ht="14.4">
      <c r="A1884" s="9">
        <f t="shared" ref="A1884:A1945" si="9">ROW()-ROW($A$4)</f>
        <v>1880</v>
      </c>
      <c r="B1884" s="25" t="s">
        <v>2212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</row>
    <row r="1885" spans="1:14" ht="14.4">
      <c r="A1885" s="9">
        <f t="shared" si="9"/>
        <v>1881</v>
      </c>
      <c r="B1885" s="25" t="s">
        <v>2213</v>
      </c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</row>
    <row r="1886" spans="1:14" ht="14.4">
      <c r="A1886" s="9">
        <f t="shared" si="9"/>
        <v>1882</v>
      </c>
      <c r="B1886" s="25" t="s">
        <v>2214</v>
      </c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</row>
    <row r="1887" spans="1:14" ht="14.4">
      <c r="A1887" s="9">
        <f t="shared" si="9"/>
        <v>1883</v>
      </c>
      <c r="B1887" s="25" t="s">
        <v>2215</v>
      </c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</row>
    <row r="1888" spans="1:14" ht="14.4">
      <c r="A1888" s="9">
        <f t="shared" si="9"/>
        <v>1884</v>
      </c>
      <c r="B1888" s="25" t="s">
        <v>2216</v>
      </c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</row>
    <row r="1889" spans="1:14" ht="14.4">
      <c r="A1889" s="9">
        <f t="shared" si="9"/>
        <v>1885</v>
      </c>
      <c r="B1889" s="25" t="s">
        <v>2217</v>
      </c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</row>
    <row r="1890" spans="1:14" ht="14.4">
      <c r="A1890" s="9">
        <f t="shared" si="9"/>
        <v>1886</v>
      </c>
      <c r="B1890" s="25" t="s">
        <v>2218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</row>
    <row r="1891" spans="1:14" ht="14.4">
      <c r="A1891" s="9">
        <f t="shared" si="9"/>
        <v>1887</v>
      </c>
      <c r="B1891" s="25" t="s">
        <v>2219</v>
      </c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</row>
    <row r="1892" spans="1:14" ht="14.4">
      <c r="A1892" s="9">
        <f t="shared" si="9"/>
        <v>1888</v>
      </c>
      <c r="B1892" s="25" t="s">
        <v>2220</v>
      </c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</row>
    <row r="1893" spans="1:14" ht="14.4">
      <c r="A1893" s="9">
        <f t="shared" si="9"/>
        <v>1889</v>
      </c>
      <c r="B1893" s="25" t="s">
        <v>2221</v>
      </c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</row>
    <row r="1894" spans="1:14" ht="14.4">
      <c r="A1894" s="9">
        <f t="shared" si="9"/>
        <v>1890</v>
      </c>
      <c r="B1894" s="25" t="s">
        <v>2222</v>
      </c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</row>
    <row r="1895" spans="1:14" ht="14.4">
      <c r="A1895" s="9">
        <f t="shared" si="9"/>
        <v>1891</v>
      </c>
      <c r="B1895" s="25" t="s">
        <v>2223</v>
      </c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</row>
    <row r="1896" spans="1:14" ht="14.4">
      <c r="A1896" s="9">
        <f t="shared" si="9"/>
        <v>1892</v>
      </c>
      <c r="B1896" s="25" t="s">
        <v>2224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</row>
    <row r="1897" spans="1:14" ht="14.4">
      <c r="A1897" s="9">
        <f t="shared" si="9"/>
        <v>1893</v>
      </c>
      <c r="B1897" s="25" t="s">
        <v>2225</v>
      </c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</row>
    <row r="1898" spans="1:14" ht="14.4">
      <c r="A1898" s="9">
        <f t="shared" si="9"/>
        <v>1894</v>
      </c>
      <c r="B1898" s="25" t="s">
        <v>2226</v>
      </c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</row>
    <row r="1899" spans="1:14" ht="14.4">
      <c r="A1899" s="9">
        <f t="shared" si="9"/>
        <v>1895</v>
      </c>
      <c r="B1899" s="25" t="s">
        <v>2227</v>
      </c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</row>
    <row r="1900" spans="1:14" ht="14.4">
      <c r="A1900" s="9">
        <f t="shared" si="9"/>
        <v>1896</v>
      </c>
      <c r="B1900" s="25" t="s">
        <v>2228</v>
      </c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</row>
    <row r="1901" spans="1:14" ht="14.4">
      <c r="A1901" s="9">
        <f t="shared" si="9"/>
        <v>1897</v>
      </c>
      <c r="B1901" s="25" t="s">
        <v>2229</v>
      </c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</row>
    <row r="1902" spans="1:14" ht="14.4">
      <c r="A1902" s="9">
        <f t="shared" si="9"/>
        <v>1898</v>
      </c>
      <c r="B1902" s="25" t="s">
        <v>2230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</row>
    <row r="1903" spans="1:14" ht="14.4">
      <c r="A1903" s="9">
        <f t="shared" si="9"/>
        <v>1899</v>
      </c>
      <c r="B1903" s="25" t="s">
        <v>2231</v>
      </c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</row>
    <row r="1904" spans="1:14" ht="14.4">
      <c r="A1904" s="9">
        <f t="shared" si="9"/>
        <v>1900</v>
      </c>
      <c r="B1904" s="25" t="s">
        <v>2232</v>
      </c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</row>
    <row r="1905" spans="1:14" ht="14.4">
      <c r="A1905" s="9">
        <f t="shared" si="9"/>
        <v>1901</v>
      </c>
      <c r="B1905" s="25" t="s">
        <v>2233</v>
      </c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</row>
    <row r="1906" spans="1:14" ht="14.4">
      <c r="A1906" s="9">
        <f t="shared" si="9"/>
        <v>1902</v>
      </c>
      <c r="B1906" s="25" t="s">
        <v>2234</v>
      </c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</row>
    <row r="1907" spans="1:14" ht="14.4">
      <c r="A1907" s="9">
        <f t="shared" si="9"/>
        <v>1903</v>
      </c>
      <c r="B1907" s="25" t="s">
        <v>2235</v>
      </c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</row>
    <row r="1908" spans="1:14" ht="14.4">
      <c r="A1908" s="9">
        <f t="shared" si="9"/>
        <v>1904</v>
      </c>
      <c r="B1908" s="25" t="s">
        <v>2236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</row>
    <row r="1909" spans="1:14" ht="14.4">
      <c r="A1909" s="9">
        <f t="shared" si="9"/>
        <v>1905</v>
      </c>
      <c r="B1909" s="25" t="s">
        <v>2237</v>
      </c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</row>
    <row r="1910" spans="1:14" ht="14.4">
      <c r="A1910" s="9">
        <f t="shared" si="9"/>
        <v>1906</v>
      </c>
      <c r="B1910" s="25" t="s">
        <v>2238</v>
      </c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</row>
    <row r="1911" spans="1:14" ht="14.4">
      <c r="A1911" s="9">
        <f t="shared" si="9"/>
        <v>1907</v>
      </c>
      <c r="B1911" s="25" t="s">
        <v>2239</v>
      </c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</row>
    <row r="1912" spans="1:14" ht="14.4">
      <c r="A1912" s="9">
        <f t="shared" si="9"/>
        <v>1908</v>
      </c>
      <c r="B1912" s="25" t="s">
        <v>2240</v>
      </c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</row>
    <row r="1913" spans="1:14" ht="14.4">
      <c r="A1913" s="9">
        <f t="shared" si="9"/>
        <v>1909</v>
      </c>
      <c r="B1913" s="25" t="s">
        <v>2241</v>
      </c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</row>
    <row r="1914" spans="1:14" ht="14.4">
      <c r="A1914" s="9">
        <f t="shared" si="9"/>
        <v>1910</v>
      </c>
      <c r="B1914" s="25" t="s">
        <v>2242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</row>
    <row r="1915" spans="1:14" ht="14.4">
      <c r="A1915" s="9">
        <f t="shared" si="9"/>
        <v>1911</v>
      </c>
      <c r="B1915" s="25" t="s">
        <v>2243</v>
      </c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</row>
    <row r="1916" spans="1:14" ht="14.4">
      <c r="A1916" s="9">
        <f t="shared" si="9"/>
        <v>1912</v>
      </c>
      <c r="B1916" s="25" t="s">
        <v>2244</v>
      </c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</row>
    <row r="1917" spans="1:14" ht="14.4">
      <c r="A1917" s="9">
        <f t="shared" si="9"/>
        <v>1913</v>
      </c>
      <c r="B1917" s="25" t="s">
        <v>2245</v>
      </c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</row>
    <row r="1918" spans="1:14" ht="14.4">
      <c r="A1918" s="9">
        <f t="shared" si="9"/>
        <v>1914</v>
      </c>
      <c r="B1918" s="25" t="s">
        <v>2246</v>
      </c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</row>
    <row r="1919" spans="1:14" ht="14.4">
      <c r="A1919" s="9">
        <f t="shared" si="9"/>
        <v>1915</v>
      </c>
      <c r="B1919" s="25" t="s">
        <v>2247</v>
      </c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</row>
    <row r="1920" spans="1:14" ht="14.4">
      <c r="A1920" s="9">
        <f t="shared" si="9"/>
        <v>1916</v>
      </c>
      <c r="B1920" s="25" t="s">
        <v>2248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</row>
    <row r="1921" spans="1:14" ht="14.4">
      <c r="A1921" s="9">
        <f t="shared" si="9"/>
        <v>1917</v>
      </c>
      <c r="B1921" s="25" t="s">
        <v>2249</v>
      </c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</row>
    <row r="1922" spans="1:14" ht="14.4">
      <c r="A1922" s="9">
        <f t="shared" si="9"/>
        <v>1918</v>
      </c>
      <c r="B1922" s="25" t="s">
        <v>2250</v>
      </c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</row>
    <row r="1923" spans="1:14" ht="14.4">
      <c r="A1923" s="9">
        <f t="shared" si="9"/>
        <v>1919</v>
      </c>
      <c r="B1923" s="25" t="s">
        <v>2251</v>
      </c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</row>
    <row r="1924" spans="1:14" ht="14.4">
      <c r="A1924" s="9">
        <f t="shared" si="9"/>
        <v>1920</v>
      </c>
      <c r="B1924" s="25" t="s">
        <v>2252</v>
      </c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</row>
    <row r="1925" spans="1:14" ht="14.4">
      <c r="A1925" s="9">
        <f t="shared" si="9"/>
        <v>1921</v>
      </c>
      <c r="B1925" s="25" t="s">
        <v>2253</v>
      </c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</row>
    <row r="1926" spans="1:14" ht="14.4">
      <c r="A1926" s="9">
        <f t="shared" si="9"/>
        <v>1922</v>
      </c>
      <c r="B1926" s="25" t="s">
        <v>2254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</row>
    <row r="1927" spans="1:14" ht="14.4">
      <c r="A1927" s="9">
        <f t="shared" si="9"/>
        <v>1923</v>
      </c>
      <c r="B1927" s="25" t="s">
        <v>2255</v>
      </c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</row>
    <row r="1928" spans="1:14" ht="14.4">
      <c r="A1928" s="9">
        <f t="shared" si="9"/>
        <v>1924</v>
      </c>
      <c r="B1928" s="25" t="s">
        <v>2256</v>
      </c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</row>
    <row r="1929" spans="1:14" ht="14.4">
      <c r="A1929" s="9">
        <f t="shared" si="9"/>
        <v>1925</v>
      </c>
      <c r="B1929" s="25" t="s">
        <v>2257</v>
      </c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</row>
    <row r="1930" spans="1:14" ht="14.4">
      <c r="A1930" s="9">
        <f t="shared" si="9"/>
        <v>1926</v>
      </c>
      <c r="B1930" s="25" t="s">
        <v>2258</v>
      </c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</row>
    <row r="1931" spans="1:14" ht="14.4">
      <c r="A1931" s="9">
        <f t="shared" si="9"/>
        <v>1927</v>
      </c>
      <c r="B1931" s="25" t="s">
        <v>2259</v>
      </c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</row>
    <row r="1932" spans="1:14" ht="14.4">
      <c r="A1932" s="9">
        <f t="shared" si="9"/>
        <v>1928</v>
      </c>
      <c r="B1932" s="25" t="s">
        <v>2212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</row>
    <row r="1933" spans="1:14" ht="14.4">
      <c r="A1933" s="9">
        <f t="shared" si="9"/>
        <v>1929</v>
      </c>
      <c r="B1933" s="25" t="s">
        <v>2260</v>
      </c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</row>
    <row r="1934" spans="1:14" ht="14.4">
      <c r="A1934" s="9">
        <f t="shared" si="9"/>
        <v>1930</v>
      </c>
      <c r="B1934" s="25" t="s">
        <v>2261</v>
      </c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</row>
    <row r="1935" spans="1:14" ht="14.4">
      <c r="A1935" s="9">
        <f t="shared" si="9"/>
        <v>1931</v>
      </c>
      <c r="B1935" s="25" t="s">
        <v>2262</v>
      </c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</row>
    <row r="1936" spans="1:14" ht="14.4">
      <c r="A1936" s="9">
        <f t="shared" si="9"/>
        <v>1932</v>
      </c>
      <c r="B1936" s="25" t="s">
        <v>2263</v>
      </c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</row>
    <row r="1937" spans="1:14" ht="14.4">
      <c r="A1937" s="9">
        <f t="shared" si="9"/>
        <v>1933</v>
      </c>
      <c r="B1937" s="25" t="s">
        <v>2264</v>
      </c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</row>
    <row r="1938" spans="1:14" ht="14.4">
      <c r="A1938" s="9">
        <f t="shared" si="9"/>
        <v>1934</v>
      </c>
      <c r="B1938" s="25" t="s">
        <v>2265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</row>
    <row r="1939" spans="1:14" ht="14.4">
      <c r="A1939" s="9">
        <f t="shared" si="9"/>
        <v>1935</v>
      </c>
      <c r="B1939" s="25" t="s">
        <v>112</v>
      </c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</row>
    <row r="1940" spans="1:14" ht="14.4">
      <c r="A1940" s="9">
        <f t="shared" si="9"/>
        <v>1936</v>
      </c>
      <c r="B1940" s="25" t="s">
        <v>2266</v>
      </c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</row>
    <row r="1941" spans="1:14" ht="14.4">
      <c r="A1941" s="9">
        <f t="shared" si="9"/>
        <v>1937</v>
      </c>
      <c r="B1941" s="25" t="s">
        <v>2267</v>
      </c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</row>
    <row r="1942" spans="1:14" ht="14.4">
      <c r="A1942" s="9">
        <f t="shared" si="9"/>
        <v>1938</v>
      </c>
      <c r="B1942" s="25" t="s">
        <v>2268</v>
      </c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</row>
    <row r="1943" spans="1:14" ht="14.4">
      <c r="A1943" s="9">
        <f t="shared" si="9"/>
        <v>1939</v>
      </c>
      <c r="B1943" s="25" t="s">
        <v>2269</v>
      </c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</row>
    <row r="1944" spans="1:14" ht="14.4">
      <c r="A1944" s="9">
        <f t="shared" si="9"/>
        <v>1940</v>
      </c>
      <c r="B1944" s="25" t="s">
        <v>2270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</row>
    <row r="1945" spans="1:14" ht="14.4">
      <c r="A1945" s="9">
        <f t="shared" si="9"/>
        <v>1941</v>
      </c>
      <c r="B1945" s="25" t="s">
        <v>2271</v>
      </c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</row>
    <row r="1946" spans="1:14" ht="14.4">
      <c r="A1946" s="9">
        <f>ROW()-ROW('JOB DONE'!$A$4)</f>
        <v>1942</v>
      </c>
      <c r="B1946" s="14" t="s">
        <v>113</v>
      </c>
    </row>
    <row r="1947" spans="1:14" ht="14.4">
      <c r="A1947" s="9">
        <f t="shared" ref="A1947:A1949" si="10">ROW()-ROW($A$4)</f>
        <v>1943</v>
      </c>
      <c r="B1947" s="25" t="s">
        <v>2272</v>
      </c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</row>
    <row r="1948" spans="1:14" ht="14.4">
      <c r="A1948" s="9">
        <f t="shared" si="10"/>
        <v>1944</v>
      </c>
      <c r="B1948" s="25" t="s">
        <v>2273</v>
      </c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</row>
    <row r="1949" spans="1:14" ht="14.4">
      <c r="A1949" s="9">
        <f t="shared" si="10"/>
        <v>1945</v>
      </c>
      <c r="B1949" s="25" t="s">
        <v>2274</v>
      </c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</row>
    <row r="1950" spans="1:14" ht="14.4">
      <c r="A1950" s="9">
        <f>ROW()-ROW('JOB DONE'!$A$4)</f>
        <v>1946</v>
      </c>
      <c r="B1950" s="25" t="s">
        <v>108</v>
      </c>
    </row>
    <row r="1951" spans="1:14" ht="14.4">
      <c r="A1951" s="9">
        <f>ROW()-ROW('JOB DONE'!$A$4)</f>
        <v>1947</v>
      </c>
      <c r="B1951" s="25" t="s">
        <v>110</v>
      </c>
    </row>
    <row r="1952" spans="1:14" ht="14.4">
      <c r="A1952" s="9">
        <f>ROW()-ROW('JOB DONE'!$A$4)</f>
        <v>1948</v>
      </c>
      <c r="B1952" s="25" t="s">
        <v>111</v>
      </c>
    </row>
    <row r="1953" spans="1:14" ht="14.4">
      <c r="A1953" s="9">
        <f>ROW()-ROW('JOB DONE'!$A$4)</f>
        <v>1949</v>
      </c>
      <c r="B1953" s="25" t="s">
        <v>107</v>
      </c>
    </row>
    <row r="1954" spans="1:14" ht="14.4">
      <c r="A1954" s="9">
        <f>ROW()-ROW('JOB DONE'!$A$4)</f>
        <v>1950</v>
      </c>
      <c r="B1954" s="25" t="s">
        <v>109</v>
      </c>
    </row>
    <row r="1955" spans="1:14" ht="14.4">
      <c r="A1955" s="9">
        <f>ROW()-ROW('JOB DONE'!$A$4)</f>
        <v>1951</v>
      </c>
      <c r="B1955" s="25" t="s">
        <v>2275</v>
      </c>
    </row>
    <row r="1956" spans="1:14" ht="14.4">
      <c r="A1956" s="9">
        <f>ROW()-ROW('JOB DONE'!$A$4)</f>
        <v>1952</v>
      </c>
      <c r="B1956" s="25" t="s">
        <v>2276</v>
      </c>
    </row>
    <row r="1957" spans="1:14" ht="14.4">
      <c r="A1957" s="9">
        <f t="shared" ref="A1957:A1961" si="11">ROW()-ROW($A$4)</f>
        <v>1953</v>
      </c>
      <c r="B1957" s="25" t="s">
        <v>2277</v>
      </c>
    </row>
    <row r="1958" spans="1:14" ht="14.4">
      <c r="A1958" s="9">
        <f t="shared" si="11"/>
        <v>1954</v>
      </c>
      <c r="B1958" s="25" t="s">
        <v>2279</v>
      </c>
    </row>
    <row r="1959" spans="1:14" ht="14.4">
      <c r="A1959" s="14">
        <f t="shared" si="11"/>
        <v>1955</v>
      </c>
      <c r="B1959" s="25" t="s">
        <v>2281</v>
      </c>
    </row>
    <row r="1960" spans="1:14" ht="14.4">
      <c r="A1960" s="14">
        <f t="shared" si="11"/>
        <v>1956</v>
      </c>
      <c r="B1960" s="25" t="s">
        <v>2282</v>
      </c>
    </row>
    <row r="1961" spans="1:14" ht="14.4">
      <c r="A1961" s="14">
        <f t="shared" si="11"/>
        <v>1957</v>
      </c>
      <c r="B1961" s="25" t="s">
        <v>2284</v>
      </c>
    </row>
    <row r="1962" spans="1:14" ht="14.4">
      <c r="A1962" s="14">
        <f>ROW()-ROW('JOB DONE'!$A$4)</f>
        <v>1958</v>
      </c>
      <c r="B1962" s="25" t="s">
        <v>2286</v>
      </c>
    </row>
    <row r="1963" spans="1:14" ht="14.4">
      <c r="A1963" s="9">
        <f t="shared" ref="A1963:A2158" si="12">ROW()-ROW($A$4)</f>
        <v>1959</v>
      </c>
      <c r="B1963" s="25" t="s">
        <v>2287</v>
      </c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</row>
    <row r="1964" spans="1:14" ht="14.4">
      <c r="A1964" s="9">
        <f t="shared" si="12"/>
        <v>1960</v>
      </c>
      <c r="B1964" s="25" t="s">
        <v>2288</v>
      </c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</row>
    <row r="1965" spans="1:14" ht="14.4">
      <c r="A1965" s="9">
        <f t="shared" si="12"/>
        <v>1961</v>
      </c>
      <c r="B1965" s="25" t="s">
        <v>2289</v>
      </c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</row>
    <row r="1966" spans="1:14" ht="14.4">
      <c r="A1966" s="9">
        <f t="shared" si="12"/>
        <v>1962</v>
      </c>
      <c r="B1966" s="25" t="s">
        <v>2290</v>
      </c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</row>
    <row r="1967" spans="1:14" ht="14.4">
      <c r="A1967" s="9">
        <f t="shared" si="12"/>
        <v>1963</v>
      </c>
      <c r="B1967" s="25" t="s">
        <v>2291</v>
      </c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</row>
    <row r="1968" spans="1:14" ht="14.4">
      <c r="A1968" s="9">
        <f t="shared" si="12"/>
        <v>1964</v>
      </c>
      <c r="B1968" s="25" t="s">
        <v>2292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</row>
    <row r="1969" spans="1:14" ht="14.4">
      <c r="A1969" s="9">
        <f t="shared" si="12"/>
        <v>1965</v>
      </c>
      <c r="B1969" s="25" t="s">
        <v>2116</v>
      </c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</row>
    <row r="1970" spans="1:14" ht="14.4">
      <c r="A1970" s="9">
        <f t="shared" si="12"/>
        <v>1966</v>
      </c>
      <c r="B1970" s="25" t="s">
        <v>2293</v>
      </c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</row>
    <row r="1971" spans="1:14" ht="14.4">
      <c r="A1971" s="9">
        <f t="shared" si="12"/>
        <v>1967</v>
      </c>
      <c r="B1971" s="25" t="s">
        <v>2294</v>
      </c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</row>
    <row r="1972" spans="1:14" ht="24" customHeight="1">
      <c r="A1972" s="9">
        <f t="shared" si="12"/>
        <v>1968</v>
      </c>
      <c r="B1972" s="25" t="s">
        <v>2295</v>
      </c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</row>
    <row r="1973" spans="1:14" ht="14.4">
      <c r="A1973" s="9">
        <f t="shared" si="12"/>
        <v>1969</v>
      </c>
      <c r="B1973" s="25" t="s">
        <v>2296</v>
      </c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</row>
    <row r="1974" spans="1:14" ht="14.4">
      <c r="A1974" s="9">
        <f t="shared" si="12"/>
        <v>1970</v>
      </c>
      <c r="B1974" s="25" t="s">
        <v>2297</v>
      </c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</row>
    <row r="1975" spans="1:14" ht="14.4">
      <c r="A1975" s="9">
        <f t="shared" si="12"/>
        <v>1971</v>
      </c>
      <c r="B1975" s="25" t="s">
        <v>2298</v>
      </c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</row>
    <row r="1976" spans="1:14" ht="14.4">
      <c r="A1976" s="9">
        <f t="shared" si="12"/>
        <v>1972</v>
      </c>
      <c r="B1976" s="25" t="s">
        <v>2299</v>
      </c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</row>
    <row r="1977" spans="1:14" ht="14.4">
      <c r="A1977" s="9">
        <f t="shared" si="12"/>
        <v>1973</v>
      </c>
      <c r="B1977" s="25" t="s">
        <v>2300</v>
      </c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</row>
    <row r="1978" spans="1:14" ht="14.4">
      <c r="A1978" s="9">
        <f t="shared" si="12"/>
        <v>1974</v>
      </c>
      <c r="B1978" s="25" t="s">
        <v>2301</v>
      </c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</row>
    <row r="1979" spans="1:14" ht="14.4">
      <c r="A1979" s="9">
        <f t="shared" si="12"/>
        <v>1975</v>
      </c>
      <c r="B1979" s="25" t="s">
        <v>2302</v>
      </c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</row>
    <row r="1980" spans="1:14" ht="14.4">
      <c r="A1980" s="9">
        <f t="shared" si="12"/>
        <v>1976</v>
      </c>
      <c r="B1980" s="25" t="s">
        <v>2303</v>
      </c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</row>
    <row r="1981" spans="1:14" ht="14.4">
      <c r="A1981" s="9">
        <f t="shared" si="12"/>
        <v>1977</v>
      </c>
      <c r="B1981" s="25" t="s">
        <v>2304</v>
      </c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</row>
    <row r="1982" spans="1:14" ht="14.4">
      <c r="A1982" s="9">
        <f t="shared" si="12"/>
        <v>1978</v>
      </c>
      <c r="B1982" s="25" t="s">
        <v>2305</v>
      </c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</row>
    <row r="1983" spans="1:14" ht="14.4">
      <c r="A1983" s="9">
        <f t="shared" si="12"/>
        <v>1979</v>
      </c>
      <c r="B1983" s="25" t="s">
        <v>2306</v>
      </c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</row>
    <row r="1984" spans="1:14" ht="14.4">
      <c r="A1984" s="9">
        <f t="shared" si="12"/>
        <v>1980</v>
      </c>
      <c r="B1984" s="25" t="s">
        <v>2307</v>
      </c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</row>
    <row r="1985" spans="1:14" ht="14.4">
      <c r="A1985" s="9">
        <f t="shared" si="12"/>
        <v>1981</v>
      </c>
      <c r="B1985" s="25" t="s">
        <v>2308</v>
      </c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</row>
    <row r="1986" spans="1:14" ht="14.4">
      <c r="A1986" s="9">
        <f t="shared" si="12"/>
        <v>1982</v>
      </c>
      <c r="B1986" s="25" t="s">
        <v>2309</v>
      </c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</row>
    <row r="1987" spans="1:14" ht="14.4">
      <c r="A1987" s="9">
        <f t="shared" si="12"/>
        <v>1983</v>
      </c>
      <c r="B1987" s="25" t="s">
        <v>2310</v>
      </c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</row>
    <row r="1988" spans="1:14" ht="14.4">
      <c r="A1988" s="9">
        <f t="shared" si="12"/>
        <v>1984</v>
      </c>
      <c r="B1988" s="25" t="s">
        <v>2311</v>
      </c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</row>
    <row r="1989" spans="1:14" ht="14.4">
      <c r="A1989" s="9">
        <f t="shared" si="12"/>
        <v>1985</v>
      </c>
      <c r="B1989" s="25" t="s">
        <v>2312</v>
      </c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</row>
    <row r="1990" spans="1:14" ht="14.4">
      <c r="A1990" s="9">
        <f t="shared" si="12"/>
        <v>1986</v>
      </c>
      <c r="B1990" s="25" t="s">
        <v>2313</v>
      </c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</row>
    <row r="1991" spans="1:14" ht="14.4">
      <c r="A1991" s="9">
        <f t="shared" si="12"/>
        <v>1987</v>
      </c>
      <c r="B1991" s="25" t="s">
        <v>2314</v>
      </c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</row>
    <row r="1992" spans="1:14" ht="14.4">
      <c r="A1992" s="9">
        <f t="shared" si="12"/>
        <v>1988</v>
      </c>
      <c r="B1992" s="25" t="s">
        <v>2315</v>
      </c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</row>
    <row r="1993" spans="1:14" ht="14.4">
      <c r="A1993" s="9">
        <f t="shared" si="12"/>
        <v>1989</v>
      </c>
      <c r="B1993" s="25" t="s">
        <v>2316</v>
      </c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</row>
    <row r="1994" spans="1:14" ht="14.4">
      <c r="A1994" s="9">
        <f t="shared" si="12"/>
        <v>1990</v>
      </c>
      <c r="B1994" s="25" t="s">
        <v>2317</v>
      </c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</row>
    <row r="1995" spans="1:14" ht="14.4">
      <c r="A1995" s="9">
        <f t="shared" si="12"/>
        <v>1991</v>
      </c>
      <c r="B1995" s="25" t="s">
        <v>2318</v>
      </c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</row>
    <row r="1996" spans="1:14" ht="14.4">
      <c r="A1996" s="9">
        <f t="shared" si="12"/>
        <v>1992</v>
      </c>
      <c r="B1996" s="25" t="s">
        <v>2319</v>
      </c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</row>
    <row r="1997" spans="1:14" ht="14.4">
      <c r="A1997" s="9">
        <f t="shared" si="12"/>
        <v>1993</v>
      </c>
      <c r="B1997" s="25" t="s">
        <v>2320</v>
      </c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</row>
    <row r="1998" spans="1:14" ht="14.4">
      <c r="A1998" s="9">
        <f t="shared" si="12"/>
        <v>1994</v>
      </c>
      <c r="B1998" s="25" t="s">
        <v>2321</v>
      </c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</row>
    <row r="1999" spans="1:14" ht="14.4">
      <c r="A1999" s="9">
        <f t="shared" si="12"/>
        <v>1995</v>
      </c>
      <c r="B1999" s="25" t="s">
        <v>2322</v>
      </c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</row>
    <row r="2000" spans="1:14" ht="14.4">
      <c r="A2000" s="9">
        <f t="shared" si="12"/>
        <v>1996</v>
      </c>
      <c r="B2000" s="25" t="s">
        <v>2323</v>
      </c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</row>
    <row r="2001" spans="1:14" ht="14.4">
      <c r="A2001" s="9">
        <f t="shared" si="12"/>
        <v>1997</v>
      </c>
      <c r="B2001" s="25" t="s">
        <v>2324</v>
      </c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</row>
    <row r="2002" spans="1:14" ht="14.4">
      <c r="A2002" s="9">
        <f t="shared" si="12"/>
        <v>1998</v>
      </c>
      <c r="B2002" s="25" t="s">
        <v>2325</v>
      </c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</row>
    <row r="2003" spans="1:14" ht="14.4">
      <c r="A2003" s="9">
        <f t="shared" si="12"/>
        <v>1999</v>
      </c>
      <c r="B2003" s="25" t="s">
        <v>2326</v>
      </c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</row>
    <row r="2004" spans="1:14" ht="14.4">
      <c r="A2004" s="9">
        <f t="shared" si="12"/>
        <v>2000</v>
      </c>
      <c r="B2004" s="25" t="s">
        <v>2327</v>
      </c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</row>
    <row r="2005" spans="1:14" ht="14.4">
      <c r="A2005" s="9">
        <f t="shared" si="12"/>
        <v>2001</v>
      </c>
      <c r="B2005" s="25" t="s">
        <v>2328</v>
      </c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</row>
    <row r="2006" spans="1:14" ht="14.4">
      <c r="A2006" s="9">
        <f t="shared" si="12"/>
        <v>2002</v>
      </c>
      <c r="B2006" s="25" t="s">
        <v>2329</v>
      </c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</row>
    <row r="2007" spans="1:14" ht="14.4">
      <c r="A2007" s="9">
        <f t="shared" si="12"/>
        <v>2003</v>
      </c>
      <c r="B2007" s="25" t="s">
        <v>2330</v>
      </c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</row>
    <row r="2008" spans="1:14" ht="14.4">
      <c r="A2008" s="9">
        <f t="shared" si="12"/>
        <v>2004</v>
      </c>
      <c r="B2008" s="25" t="s">
        <v>2331</v>
      </c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</row>
    <row r="2009" spans="1:14" ht="14.4">
      <c r="A2009" s="9">
        <f t="shared" si="12"/>
        <v>2005</v>
      </c>
      <c r="B2009" s="25" t="s">
        <v>2332</v>
      </c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</row>
    <row r="2010" spans="1:14" ht="14.4">
      <c r="A2010" s="9">
        <f t="shared" si="12"/>
        <v>2006</v>
      </c>
      <c r="B2010" s="25" t="s">
        <v>2333</v>
      </c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</row>
    <row r="2011" spans="1:14" ht="14.4">
      <c r="A2011" s="9">
        <f t="shared" si="12"/>
        <v>2007</v>
      </c>
      <c r="B2011" s="25" t="s">
        <v>2334</v>
      </c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</row>
    <row r="2012" spans="1:14" ht="14.4">
      <c r="A2012" s="9">
        <f t="shared" si="12"/>
        <v>2008</v>
      </c>
      <c r="B2012" s="25" t="s">
        <v>2335</v>
      </c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</row>
    <row r="2013" spans="1:14" ht="14.4">
      <c r="A2013" s="9">
        <f t="shared" si="12"/>
        <v>2009</v>
      </c>
      <c r="B2013" s="25" t="s">
        <v>2336</v>
      </c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</row>
    <row r="2014" spans="1:14" ht="14.4">
      <c r="A2014" s="9">
        <f t="shared" si="12"/>
        <v>2010</v>
      </c>
      <c r="B2014" s="25" t="s">
        <v>2337</v>
      </c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</row>
    <row r="2015" spans="1:14" ht="14.4">
      <c r="A2015" s="9">
        <f t="shared" si="12"/>
        <v>2011</v>
      </c>
      <c r="B2015" s="25" t="s">
        <v>2338</v>
      </c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</row>
    <row r="2016" spans="1:14" ht="14.4">
      <c r="A2016" s="9">
        <f t="shared" si="12"/>
        <v>2012</v>
      </c>
      <c r="B2016" s="25" t="s">
        <v>2339</v>
      </c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</row>
    <row r="2017" spans="1:14" ht="14.4">
      <c r="A2017" s="9">
        <f t="shared" si="12"/>
        <v>2013</v>
      </c>
      <c r="B2017" s="25" t="s">
        <v>2340</v>
      </c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</row>
    <row r="2018" spans="1:14" ht="14.4">
      <c r="A2018" s="9">
        <f t="shared" si="12"/>
        <v>2014</v>
      </c>
      <c r="B2018" s="25" t="s">
        <v>2341</v>
      </c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</row>
    <row r="2019" spans="1:14" ht="14.4">
      <c r="A2019" s="9">
        <f t="shared" si="12"/>
        <v>2015</v>
      </c>
      <c r="B2019" s="25" t="s">
        <v>2342</v>
      </c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</row>
    <row r="2020" spans="1:14" ht="14.4">
      <c r="A2020" s="9">
        <f t="shared" si="12"/>
        <v>2016</v>
      </c>
      <c r="B2020" s="25" t="s">
        <v>2343</v>
      </c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</row>
    <row r="2021" spans="1:14" ht="14.4">
      <c r="A2021" s="9">
        <f t="shared" si="12"/>
        <v>2017</v>
      </c>
      <c r="B2021" s="25" t="s">
        <v>2344</v>
      </c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</row>
    <row r="2022" spans="1:14" ht="14.4">
      <c r="A2022" s="9">
        <f t="shared" si="12"/>
        <v>2018</v>
      </c>
      <c r="B2022" s="25" t="s">
        <v>2345</v>
      </c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</row>
    <row r="2023" spans="1:14" ht="14.4">
      <c r="A2023" s="9">
        <f t="shared" si="12"/>
        <v>2019</v>
      </c>
      <c r="B2023" s="25" t="s">
        <v>2346</v>
      </c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</row>
    <row r="2024" spans="1:14" ht="14.4">
      <c r="A2024" s="9">
        <f t="shared" si="12"/>
        <v>2020</v>
      </c>
      <c r="B2024" s="25" t="s">
        <v>2347</v>
      </c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</row>
    <row r="2025" spans="1:14" ht="14.4">
      <c r="A2025" s="9">
        <f t="shared" si="12"/>
        <v>2021</v>
      </c>
      <c r="B2025" s="25" t="s">
        <v>2348</v>
      </c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</row>
    <row r="2026" spans="1:14" ht="14.4">
      <c r="A2026" s="9">
        <f t="shared" si="12"/>
        <v>2022</v>
      </c>
      <c r="B2026" s="25" t="s">
        <v>2349</v>
      </c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</row>
    <row r="2027" spans="1:14" ht="14.4">
      <c r="A2027" s="9">
        <f t="shared" si="12"/>
        <v>2023</v>
      </c>
      <c r="B2027" s="25" t="s">
        <v>2350</v>
      </c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</row>
    <row r="2028" spans="1:14" ht="14.4">
      <c r="A2028" s="9">
        <f t="shared" si="12"/>
        <v>2024</v>
      </c>
      <c r="B2028" s="25" t="s">
        <v>2351</v>
      </c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</row>
    <row r="2029" spans="1:14" ht="14.4">
      <c r="A2029" s="9">
        <f t="shared" si="12"/>
        <v>2025</v>
      </c>
      <c r="B2029" s="25" t="s">
        <v>2352</v>
      </c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</row>
    <row r="2030" spans="1:14" ht="14.4">
      <c r="A2030" s="9">
        <f t="shared" si="12"/>
        <v>2026</v>
      </c>
      <c r="B2030" s="25" t="s">
        <v>2353</v>
      </c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</row>
    <row r="2031" spans="1:14" ht="14.4">
      <c r="A2031" s="9">
        <f t="shared" si="12"/>
        <v>2027</v>
      </c>
      <c r="B2031" s="25" t="s">
        <v>2354</v>
      </c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</row>
    <row r="2032" spans="1:14" ht="14.4">
      <c r="A2032" s="9">
        <f t="shared" si="12"/>
        <v>2028</v>
      </c>
      <c r="B2032" s="25" t="s">
        <v>2355</v>
      </c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</row>
    <row r="2033" spans="1:14" ht="14.4">
      <c r="A2033" s="9">
        <f t="shared" si="12"/>
        <v>2029</v>
      </c>
      <c r="B2033" s="25" t="s">
        <v>2356</v>
      </c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</row>
    <row r="2034" spans="1:14" ht="14.4">
      <c r="A2034" s="9">
        <f t="shared" si="12"/>
        <v>2030</v>
      </c>
      <c r="B2034" s="25" t="s">
        <v>2357</v>
      </c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</row>
    <row r="2035" spans="1:14" ht="14.4">
      <c r="A2035" s="9">
        <f t="shared" si="12"/>
        <v>2031</v>
      </c>
      <c r="B2035" s="25" t="s">
        <v>2358</v>
      </c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</row>
    <row r="2036" spans="1:14" ht="14.4">
      <c r="A2036" s="9">
        <f t="shared" si="12"/>
        <v>2032</v>
      </c>
      <c r="B2036" s="25" t="s">
        <v>2359</v>
      </c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</row>
    <row r="2037" spans="1:14" ht="14.4">
      <c r="A2037" s="9">
        <f t="shared" si="12"/>
        <v>2033</v>
      </c>
      <c r="B2037" s="25" t="s">
        <v>2360</v>
      </c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</row>
    <row r="2038" spans="1:14" ht="14.4">
      <c r="A2038" s="9">
        <f t="shared" si="12"/>
        <v>2034</v>
      </c>
      <c r="B2038" s="25" t="s">
        <v>2361</v>
      </c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</row>
    <row r="2039" spans="1:14" ht="14.4">
      <c r="A2039" s="9">
        <f t="shared" si="12"/>
        <v>2035</v>
      </c>
      <c r="B2039" s="25" t="s">
        <v>2362</v>
      </c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</row>
    <row r="2040" spans="1:14" ht="14.4">
      <c r="A2040" s="9">
        <f t="shared" si="12"/>
        <v>2036</v>
      </c>
      <c r="B2040" s="25" t="s">
        <v>2363</v>
      </c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</row>
    <row r="2041" spans="1:14" ht="14.4">
      <c r="A2041" s="9">
        <f t="shared" si="12"/>
        <v>2037</v>
      </c>
      <c r="B2041" s="25" t="s">
        <v>2364</v>
      </c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</row>
    <row r="2042" spans="1:14" ht="14.4">
      <c r="A2042" s="9">
        <f t="shared" si="12"/>
        <v>2038</v>
      </c>
      <c r="B2042" s="25" t="s">
        <v>2365</v>
      </c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</row>
    <row r="2043" spans="1:14" ht="14.4">
      <c r="A2043" s="9">
        <f t="shared" si="12"/>
        <v>2039</v>
      </c>
      <c r="B2043" s="25" t="s">
        <v>2366</v>
      </c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</row>
    <row r="2044" spans="1:14" ht="14.4">
      <c r="A2044" s="9">
        <f t="shared" si="12"/>
        <v>2040</v>
      </c>
      <c r="B2044" s="25" t="s">
        <v>2367</v>
      </c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</row>
    <row r="2045" spans="1:14" ht="14.4">
      <c r="A2045" s="9">
        <f t="shared" si="12"/>
        <v>2041</v>
      </c>
      <c r="B2045" s="25" t="s">
        <v>2368</v>
      </c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</row>
    <row r="2046" spans="1:14" ht="14.4">
      <c r="A2046" s="9">
        <f t="shared" si="12"/>
        <v>2042</v>
      </c>
      <c r="B2046" s="25" t="s">
        <v>2369</v>
      </c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</row>
    <row r="2047" spans="1:14" ht="14.4">
      <c r="A2047" s="9">
        <f t="shared" si="12"/>
        <v>2043</v>
      </c>
      <c r="B2047" s="25" t="s">
        <v>2370</v>
      </c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</row>
    <row r="2048" spans="1:14" ht="14.4">
      <c r="A2048" s="9">
        <f t="shared" si="12"/>
        <v>2044</v>
      </c>
      <c r="B2048" s="25" t="s">
        <v>2371</v>
      </c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</row>
    <row r="2049" spans="1:14" ht="14.4">
      <c r="A2049" s="9">
        <f t="shared" si="12"/>
        <v>2045</v>
      </c>
      <c r="B2049" s="25" t="s">
        <v>2372</v>
      </c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</row>
    <row r="2050" spans="1:14" ht="14.4">
      <c r="A2050" s="9">
        <f t="shared" si="12"/>
        <v>2046</v>
      </c>
      <c r="B2050" s="25" t="s">
        <v>2373</v>
      </c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</row>
    <row r="2051" spans="1:14" ht="14.4">
      <c r="A2051" s="9">
        <f t="shared" si="12"/>
        <v>2047</v>
      </c>
      <c r="B2051" s="25" t="s">
        <v>2374</v>
      </c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</row>
    <row r="2052" spans="1:14" ht="14.4">
      <c r="A2052" s="9">
        <f t="shared" si="12"/>
        <v>2048</v>
      </c>
      <c r="B2052" s="25" t="s">
        <v>2375</v>
      </c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</row>
    <row r="2053" spans="1:14" ht="14.4">
      <c r="A2053" s="9">
        <f t="shared" si="12"/>
        <v>2049</v>
      </c>
      <c r="B2053" s="25" t="s">
        <v>2376</v>
      </c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</row>
    <row r="2054" spans="1:14" ht="14.4">
      <c r="A2054" s="9">
        <f t="shared" si="12"/>
        <v>2050</v>
      </c>
      <c r="B2054" s="25" t="s">
        <v>2377</v>
      </c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</row>
    <row r="2055" spans="1:14" ht="14.4">
      <c r="A2055" s="9">
        <f t="shared" si="12"/>
        <v>2051</v>
      </c>
      <c r="B2055" s="25" t="s">
        <v>2378</v>
      </c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</row>
    <row r="2056" spans="1:14" ht="14.4">
      <c r="A2056" s="9">
        <f t="shared" si="12"/>
        <v>2052</v>
      </c>
      <c r="B2056" s="25" t="s">
        <v>2379</v>
      </c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</row>
    <row r="2057" spans="1:14" ht="14.4">
      <c r="A2057" s="9">
        <f t="shared" si="12"/>
        <v>2053</v>
      </c>
      <c r="B2057" s="25" t="s">
        <v>2380</v>
      </c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</row>
    <row r="2058" spans="1:14" ht="14.4">
      <c r="A2058" s="9">
        <f t="shared" si="12"/>
        <v>2054</v>
      </c>
      <c r="B2058" s="25" t="s">
        <v>2381</v>
      </c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</row>
    <row r="2059" spans="1:14" ht="14.4">
      <c r="A2059" s="9">
        <f t="shared" si="12"/>
        <v>2055</v>
      </c>
      <c r="B2059" s="25" t="s">
        <v>2382</v>
      </c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</row>
    <row r="2060" spans="1:14" ht="14.4">
      <c r="A2060" s="9">
        <f t="shared" si="12"/>
        <v>2056</v>
      </c>
      <c r="B2060" s="25" t="s">
        <v>2383</v>
      </c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</row>
    <row r="2061" spans="1:14" ht="14.4">
      <c r="A2061" s="9">
        <f t="shared" si="12"/>
        <v>2057</v>
      </c>
      <c r="B2061" s="25" t="s">
        <v>2384</v>
      </c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</row>
    <row r="2062" spans="1:14" ht="14.4">
      <c r="A2062" s="9">
        <f t="shared" si="12"/>
        <v>2058</v>
      </c>
      <c r="B2062" s="25" t="s">
        <v>2385</v>
      </c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</row>
    <row r="2063" spans="1:14" ht="14.4">
      <c r="A2063" s="9">
        <f t="shared" si="12"/>
        <v>2059</v>
      </c>
      <c r="B2063" s="25" t="s">
        <v>2386</v>
      </c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</row>
    <row r="2064" spans="1:14" ht="14.4">
      <c r="A2064" s="9">
        <f t="shared" si="12"/>
        <v>2060</v>
      </c>
      <c r="B2064" s="25" t="s">
        <v>2387</v>
      </c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</row>
    <row r="2065" spans="1:14" ht="14.4">
      <c r="A2065" s="9">
        <f t="shared" si="12"/>
        <v>2061</v>
      </c>
      <c r="B2065" s="25" t="s">
        <v>2388</v>
      </c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</row>
    <row r="2066" spans="1:14" ht="14.4">
      <c r="A2066" s="9">
        <f t="shared" si="12"/>
        <v>2062</v>
      </c>
      <c r="B2066" s="25" t="s">
        <v>2389</v>
      </c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</row>
    <row r="2067" spans="1:14" ht="14.4">
      <c r="A2067" s="9">
        <f t="shared" si="12"/>
        <v>2063</v>
      </c>
      <c r="B2067" s="25" t="s">
        <v>2390</v>
      </c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</row>
    <row r="2068" spans="1:14" ht="14.4">
      <c r="A2068" s="9">
        <f t="shared" si="12"/>
        <v>2064</v>
      </c>
      <c r="B2068" s="25" t="s">
        <v>2391</v>
      </c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</row>
    <row r="2069" spans="1:14" ht="14.4">
      <c r="A2069" s="9">
        <f t="shared" si="12"/>
        <v>2065</v>
      </c>
      <c r="B2069" s="25" t="s">
        <v>2392</v>
      </c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</row>
    <row r="2070" spans="1:14" ht="14.4">
      <c r="A2070" s="9">
        <f t="shared" si="12"/>
        <v>2066</v>
      </c>
      <c r="B2070" s="25" t="s">
        <v>2393</v>
      </c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</row>
    <row r="2071" spans="1:14" ht="14.4">
      <c r="A2071" s="9">
        <f t="shared" si="12"/>
        <v>2067</v>
      </c>
      <c r="B2071" s="25" t="s">
        <v>2394</v>
      </c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</row>
    <row r="2072" spans="1:14" ht="14.4">
      <c r="A2072" s="9">
        <f t="shared" si="12"/>
        <v>2068</v>
      </c>
      <c r="B2072" s="25" t="s">
        <v>2395</v>
      </c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</row>
    <row r="2073" spans="1:14" ht="14.4">
      <c r="A2073" s="9">
        <f t="shared" si="12"/>
        <v>2069</v>
      </c>
      <c r="B2073" s="25" t="s">
        <v>2396</v>
      </c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</row>
    <row r="2074" spans="1:14" ht="14.4">
      <c r="A2074" s="9">
        <f t="shared" si="12"/>
        <v>2070</v>
      </c>
      <c r="B2074" s="25" t="s">
        <v>2397</v>
      </c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</row>
    <row r="2075" spans="1:14" ht="14.4">
      <c r="A2075" s="9">
        <f t="shared" si="12"/>
        <v>2071</v>
      </c>
      <c r="B2075" s="25" t="s">
        <v>2398</v>
      </c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</row>
    <row r="2076" spans="1:14" ht="14.4">
      <c r="A2076" s="9">
        <f t="shared" si="12"/>
        <v>2072</v>
      </c>
      <c r="B2076" s="25" t="s">
        <v>2399</v>
      </c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</row>
    <row r="2077" spans="1:14" ht="14.4">
      <c r="A2077" s="9">
        <f t="shared" si="12"/>
        <v>2073</v>
      </c>
      <c r="B2077" s="25" t="s">
        <v>2400</v>
      </c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</row>
    <row r="2078" spans="1:14" ht="14.4">
      <c r="A2078" s="9">
        <f t="shared" si="12"/>
        <v>2074</v>
      </c>
      <c r="B2078" s="25" t="s">
        <v>2401</v>
      </c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</row>
    <row r="2079" spans="1:14" ht="14.4">
      <c r="A2079" s="9">
        <f t="shared" si="12"/>
        <v>2075</v>
      </c>
      <c r="B2079" s="25" t="s">
        <v>2402</v>
      </c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</row>
    <row r="2080" spans="1:14" ht="14.4">
      <c r="A2080" s="9">
        <f t="shared" si="12"/>
        <v>2076</v>
      </c>
      <c r="B2080" s="25" t="s">
        <v>2403</v>
      </c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</row>
    <row r="2081" spans="1:14" ht="14.4">
      <c r="A2081" s="9">
        <f t="shared" si="12"/>
        <v>2077</v>
      </c>
      <c r="B2081" s="25" t="s">
        <v>2404</v>
      </c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</row>
    <row r="2082" spans="1:14" ht="14.4">
      <c r="A2082" s="9">
        <f t="shared" si="12"/>
        <v>2078</v>
      </c>
      <c r="B2082" s="25" t="s">
        <v>2405</v>
      </c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</row>
    <row r="2083" spans="1:14" ht="14.4">
      <c r="A2083" s="9">
        <f t="shared" si="12"/>
        <v>2079</v>
      </c>
      <c r="B2083" s="25" t="s">
        <v>2406</v>
      </c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</row>
    <row r="2084" spans="1:14" ht="14.4">
      <c r="A2084" s="9">
        <f t="shared" si="12"/>
        <v>2080</v>
      </c>
      <c r="B2084" s="25" t="s">
        <v>2407</v>
      </c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</row>
    <row r="2085" spans="1:14" ht="14.4">
      <c r="A2085" s="9">
        <f t="shared" si="12"/>
        <v>2081</v>
      </c>
      <c r="B2085" s="25" t="s">
        <v>2408</v>
      </c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</row>
    <row r="2086" spans="1:14" ht="14.4">
      <c r="A2086" s="9">
        <f t="shared" si="12"/>
        <v>2082</v>
      </c>
      <c r="B2086" s="25" t="s">
        <v>2409</v>
      </c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</row>
    <row r="2087" spans="1:14" ht="14.4">
      <c r="A2087" s="9">
        <f t="shared" si="12"/>
        <v>2083</v>
      </c>
      <c r="B2087" s="25" t="s">
        <v>2410</v>
      </c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</row>
    <row r="2088" spans="1:14" ht="14.4">
      <c r="A2088" s="9">
        <f t="shared" si="12"/>
        <v>2084</v>
      </c>
      <c r="B2088" s="25" t="s">
        <v>2411</v>
      </c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</row>
    <row r="2089" spans="1:14" ht="14.4">
      <c r="A2089" s="9">
        <f t="shared" si="12"/>
        <v>2085</v>
      </c>
      <c r="B2089" s="25" t="s">
        <v>2412</v>
      </c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</row>
    <row r="2090" spans="1:14" ht="14.4">
      <c r="A2090" s="9">
        <f t="shared" si="12"/>
        <v>2086</v>
      </c>
      <c r="B2090" s="25" t="s">
        <v>2413</v>
      </c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</row>
    <row r="2091" spans="1:14" ht="14.4">
      <c r="A2091" s="9">
        <f t="shared" si="12"/>
        <v>2087</v>
      </c>
      <c r="B2091" s="25" t="s">
        <v>2414</v>
      </c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</row>
    <row r="2092" spans="1:14" ht="14.4">
      <c r="A2092" s="9">
        <f t="shared" si="12"/>
        <v>2088</v>
      </c>
      <c r="B2092" s="25" t="s">
        <v>2415</v>
      </c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</row>
    <row r="2093" spans="1:14" ht="14.4">
      <c r="A2093" s="9">
        <f t="shared" si="12"/>
        <v>2089</v>
      </c>
      <c r="B2093" s="25" t="s">
        <v>2416</v>
      </c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</row>
    <row r="2094" spans="1:14" ht="14.4">
      <c r="A2094" s="9">
        <f t="shared" si="12"/>
        <v>2090</v>
      </c>
      <c r="B2094" s="25" t="s">
        <v>2417</v>
      </c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</row>
    <row r="2095" spans="1:14" ht="14.4">
      <c r="A2095" s="9">
        <f t="shared" si="12"/>
        <v>2091</v>
      </c>
      <c r="B2095" s="25" t="s">
        <v>2418</v>
      </c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</row>
    <row r="2096" spans="1:14" ht="14.4">
      <c r="A2096" s="9">
        <f t="shared" si="12"/>
        <v>2092</v>
      </c>
      <c r="B2096" s="25" t="s">
        <v>2419</v>
      </c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</row>
    <row r="2097" spans="1:14" ht="14.4">
      <c r="A2097" s="9">
        <f t="shared" si="12"/>
        <v>2093</v>
      </c>
      <c r="B2097" s="25" t="s">
        <v>2420</v>
      </c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</row>
    <row r="2098" spans="1:14" ht="14.4">
      <c r="A2098" s="9">
        <f t="shared" si="12"/>
        <v>2094</v>
      </c>
      <c r="B2098" s="25" t="s">
        <v>2421</v>
      </c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</row>
    <row r="2099" spans="1:14" ht="14.4">
      <c r="A2099" s="9">
        <f t="shared" si="12"/>
        <v>2095</v>
      </c>
      <c r="B2099" s="25" t="s">
        <v>2422</v>
      </c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</row>
    <row r="2100" spans="1:14" ht="14.4">
      <c r="A2100" s="9">
        <f t="shared" si="12"/>
        <v>2096</v>
      </c>
      <c r="B2100" s="25" t="s">
        <v>2423</v>
      </c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</row>
    <row r="2101" spans="1:14" ht="14.4">
      <c r="A2101" s="9">
        <f t="shared" si="12"/>
        <v>2097</v>
      </c>
      <c r="B2101" s="25" t="s">
        <v>2424</v>
      </c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</row>
    <row r="2102" spans="1:14" ht="14.4">
      <c r="A2102" s="9">
        <f t="shared" si="12"/>
        <v>2098</v>
      </c>
      <c r="B2102" s="25" t="s">
        <v>2425</v>
      </c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</row>
    <row r="2103" spans="1:14" ht="14.4">
      <c r="A2103" s="9">
        <f t="shared" si="12"/>
        <v>2099</v>
      </c>
      <c r="B2103" s="25" t="s">
        <v>2426</v>
      </c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</row>
    <row r="2104" spans="1:14" ht="14.4">
      <c r="A2104" s="9">
        <f t="shared" si="12"/>
        <v>2100</v>
      </c>
      <c r="B2104" s="25" t="s">
        <v>2427</v>
      </c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</row>
    <row r="2105" spans="1:14" ht="14.4">
      <c r="A2105" s="9">
        <f t="shared" si="12"/>
        <v>2101</v>
      </c>
      <c r="B2105" s="25" t="s">
        <v>2428</v>
      </c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</row>
    <row r="2106" spans="1:14" ht="14.4">
      <c r="A2106" s="9">
        <f t="shared" si="12"/>
        <v>2102</v>
      </c>
      <c r="B2106" s="25" t="s">
        <v>2429</v>
      </c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</row>
    <row r="2107" spans="1:14" ht="14.4">
      <c r="A2107" s="9">
        <f t="shared" si="12"/>
        <v>2103</v>
      </c>
      <c r="B2107" s="25" t="s">
        <v>2430</v>
      </c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</row>
    <row r="2108" spans="1:14" ht="14.4">
      <c r="A2108" s="9">
        <f t="shared" si="12"/>
        <v>2104</v>
      </c>
      <c r="B2108" s="25" t="s">
        <v>2431</v>
      </c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</row>
    <row r="2109" spans="1:14" ht="14.4">
      <c r="A2109" s="9">
        <f t="shared" si="12"/>
        <v>2105</v>
      </c>
      <c r="B2109" s="25" t="s">
        <v>2432</v>
      </c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</row>
    <row r="2110" spans="1:14" ht="14.4">
      <c r="A2110" s="9">
        <f t="shared" si="12"/>
        <v>2106</v>
      </c>
      <c r="B2110" s="25" t="s">
        <v>2433</v>
      </c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</row>
    <row r="2111" spans="1:14" ht="14.4">
      <c r="A2111" s="9">
        <f t="shared" si="12"/>
        <v>2107</v>
      </c>
      <c r="B2111" s="25" t="s">
        <v>2434</v>
      </c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</row>
    <row r="2112" spans="1:14" ht="14.4">
      <c r="A2112" s="9">
        <f t="shared" si="12"/>
        <v>2108</v>
      </c>
      <c r="B2112" s="25" t="s">
        <v>2435</v>
      </c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</row>
    <row r="2113" spans="1:14" ht="14.4">
      <c r="A2113" s="9">
        <f t="shared" si="12"/>
        <v>2109</v>
      </c>
      <c r="B2113" s="25" t="s">
        <v>2436</v>
      </c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</row>
    <row r="2114" spans="1:14" ht="14.4">
      <c r="A2114" s="9">
        <f t="shared" si="12"/>
        <v>2110</v>
      </c>
      <c r="B2114" s="25" t="s">
        <v>2437</v>
      </c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</row>
    <row r="2115" spans="1:14" ht="14.4">
      <c r="A2115" s="9">
        <f t="shared" si="12"/>
        <v>2111</v>
      </c>
      <c r="B2115" s="25" t="s">
        <v>2438</v>
      </c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</row>
    <row r="2116" spans="1:14" ht="14.4">
      <c r="A2116" s="9">
        <f t="shared" si="12"/>
        <v>2112</v>
      </c>
      <c r="B2116" s="25" t="s">
        <v>2439</v>
      </c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</row>
    <row r="2117" spans="1:14" ht="14.4">
      <c r="A2117" s="9">
        <f t="shared" si="12"/>
        <v>2113</v>
      </c>
      <c r="B2117" s="25" t="s">
        <v>2440</v>
      </c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</row>
    <row r="2118" spans="1:14" ht="14.4">
      <c r="A2118" s="9">
        <f t="shared" si="12"/>
        <v>2114</v>
      </c>
      <c r="B2118" s="25" t="s">
        <v>2441</v>
      </c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</row>
    <row r="2119" spans="1:14" ht="14.4">
      <c r="A2119" s="9">
        <f t="shared" si="12"/>
        <v>2115</v>
      </c>
      <c r="B2119" s="25" t="s">
        <v>2442</v>
      </c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</row>
    <row r="2120" spans="1:14" ht="14.4">
      <c r="A2120" s="9">
        <f t="shared" si="12"/>
        <v>2116</v>
      </c>
      <c r="B2120" s="25" t="s">
        <v>2443</v>
      </c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</row>
    <row r="2121" spans="1:14" ht="14.4">
      <c r="A2121" s="9">
        <f t="shared" si="12"/>
        <v>2117</v>
      </c>
      <c r="B2121" s="25" t="s">
        <v>2444</v>
      </c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</row>
    <row r="2122" spans="1:14" ht="14.4">
      <c r="A2122" s="9">
        <f t="shared" si="12"/>
        <v>2118</v>
      </c>
      <c r="B2122" s="25" t="s">
        <v>2445</v>
      </c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</row>
    <row r="2123" spans="1:14" ht="14.4">
      <c r="A2123" s="9">
        <f t="shared" si="12"/>
        <v>2119</v>
      </c>
      <c r="B2123" s="25" t="s">
        <v>2446</v>
      </c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</row>
    <row r="2124" spans="1:14" ht="14.4">
      <c r="A2124" s="9">
        <f t="shared" si="12"/>
        <v>2120</v>
      </c>
      <c r="B2124" s="25" t="s">
        <v>2447</v>
      </c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</row>
    <row r="2125" spans="1:14" ht="14.4">
      <c r="A2125" s="9">
        <f t="shared" si="12"/>
        <v>2121</v>
      </c>
      <c r="B2125" s="25" t="s">
        <v>2448</v>
      </c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</row>
    <row r="2126" spans="1:14" ht="14.4">
      <c r="A2126" s="9">
        <f t="shared" si="12"/>
        <v>2122</v>
      </c>
      <c r="B2126" s="25" t="s">
        <v>2449</v>
      </c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</row>
    <row r="2127" spans="1:14" ht="14.4">
      <c r="A2127" s="9">
        <f t="shared" si="12"/>
        <v>2123</v>
      </c>
      <c r="B2127" s="25" t="s">
        <v>2450</v>
      </c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</row>
    <row r="2128" spans="1:14" ht="14.4">
      <c r="A2128" s="9">
        <f t="shared" si="12"/>
        <v>2124</v>
      </c>
      <c r="B2128" s="25" t="s">
        <v>2451</v>
      </c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</row>
    <row r="2129" spans="1:14" ht="14.4">
      <c r="A2129" s="9">
        <f t="shared" si="12"/>
        <v>2125</v>
      </c>
      <c r="B2129" s="25" t="s">
        <v>2452</v>
      </c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</row>
    <row r="2130" spans="1:14" ht="14.4">
      <c r="A2130" s="9">
        <f t="shared" si="12"/>
        <v>2126</v>
      </c>
      <c r="B2130" s="25" t="s">
        <v>2453</v>
      </c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</row>
    <row r="2131" spans="1:14" ht="14.4">
      <c r="A2131" s="9">
        <f t="shared" si="12"/>
        <v>2127</v>
      </c>
      <c r="B2131" s="25" t="s">
        <v>2454</v>
      </c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</row>
    <row r="2132" spans="1:14" ht="14.4">
      <c r="A2132" s="9">
        <f t="shared" si="12"/>
        <v>2128</v>
      </c>
      <c r="B2132" s="25" t="s">
        <v>2455</v>
      </c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</row>
    <row r="2133" spans="1:14" ht="14.4">
      <c r="A2133" s="9">
        <f t="shared" si="12"/>
        <v>2129</v>
      </c>
      <c r="B2133" s="25" t="s">
        <v>2456</v>
      </c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</row>
    <row r="2134" spans="1:14" ht="14.4">
      <c r="A2134" s="9">
        <f t="shared" si="12"/>
        <v>2130</v>
      </c>
      <c r="B2134" s="25" t="s">
        <v>2457</v>
      </c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</row>
    <row r="2135" spans="1:14" ht="14.4">
      <c r="A2135" s="9">
        <f t="shared" si="12"/>
        <v>2131</v>
      </c>
      <c r="B2135" s="25" t="s">
        <v>2458</v>
      </c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</row>
    <row r="2136" spans="1:14" ht="14.4">
      <c r="A2136" s="9">
        <f t="shared" si="12"/>
        <v>2132</v>
      </c>
      <c r="B2136" s="25" t="s">
        <v>2459</v>
      </c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</row>
    <row r="2137" spans="1:14" ht="14.4">
      <c r="A2137" s="9">
        <f t="shared" si="12"/>
        <v>2133</v>
      </c>
      <c r="B2137" s="25" t="s">
        <v>2460</v>
      </c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</row>
    <row r="2138" spans="1:14" ht="14.4">
      <c r="A2138" s="9">
        <f t="shared" si="12"/>
        <v>2134</v>
      </c>
      <c r="B2138" s="25" t="s">
        <v>2461</v>
      </c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</row>
    <row r="2139" spans="1:14" ht="14.4">
      <c r="A2139" s="9">
        <f t="shared" si="12"/>
        <v>2135</v>
      </c>
      <c r="B2139" s="25" t="s">
        <v>2462</v>
      </c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</row>
    <row r="2140" spans="1:14" ht="14.4">
      <c r="A2140" s="9">
        <f t="shared" si="12"/>
        <v>2136</v>
      </c>
      <c r="B2140" s="25" t="s">
        <v>2463</v>
      </c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</row>
    <row r="2141" spans="1:14" ht="14.4">
      <c r="A2141" s="9">
        <f t="shared" si="12"/>
        <v>2137</v>
      </c>
      <c r="B2141" s="25" t="s">
        <v>2464</v>
      </c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</row>
    <row r="2142" spans="1:14" ht="14.4">
      <c r="A2142" s="9">
        <f t="shared" si="12"/>
        <v>2138</v>
      </c>
      <c r="B2142" s="25" t="s">
        <v>2465</v>
      </c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</row>
    <row r="2143" spans="1:14" ht="14.4">
      <c r="A2143" s="9">
        <f t="shared" si="12"/>
        <v>2139</v>
      </c>
      <c r="B2143" s="25" t="s">
        <v>2466</v>
      </c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</row>
    <row r="2144" spans="1:14" ht="14.4">
      <c r="A2144" s="9">
        <f t="shared" si="12"/>
        <v>2140</v>
      </c>
      <c r="B2144" s="25" t="s">
        <v>2467</v>
      </c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</row>
    <row r="2145" spans="1:14" ht="14.4">
      <c r="A2145" s="9">
        <f t="shared" si="12"/>
        <v>2141</v>
      </c>
      <c r="B2145" s="25" t="s">
        <v>2468</v>
      </c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</row>
    <row r="2146" spans="1:14" ht="14.4">
      <c r="A2146" s="9">
        <f t="shared" si="12"/>
        <v>2142</v>
      </c>
      <c r="B2146" s="25" t="s">
        <v>2469</v>
      </c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</row>
    <row r="2147" spans="1:14" ht="14.4">
      <c r="A2147" s="9">
        <f t="shared" si="12"/>
        <v>2143</v>
      </c>
      <c r="B2147" s="25" t="s">
        <v>2470</v>
      </c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</row>
    <row r="2148" spans="1:14" ht="14.4">
      <c r="A2148" s="9">
        <f t="shared" si="12"/>
        <v>2144</v>
      </c>
      <c r="B2148" s="25" t="s">
        <v>2471</v>
      </c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</row>
    <row r="2149" spans="1:14" ht="14.4">
      <c r="A2149" s="9">
        <f t="shared" si="12"/>
        <v>2145</v>
      </c>
      <c r="B2149" s="25" t="s">
        <v>2472</v>
      </c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</row>
    <row r="2150" spans="1:14" ht="14.4">
      <c r="A2150" s="9">
        <f t="shared" si="12"/>
        <v>2146</v>
      </c>
      <c r="B2150" s="25" t="s">
        <v>2473</v>
      </c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</row>
    <row r="2151" spans="1:14" ht="14.4">
      <c r="A2151" s="9">
        <f t="shared" si="12"/>
        <v>2147</v>
      </c>
      <c r="B2151" s="25" t="s">
        <v>2474</v>
      </c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</row>
    <row r="2152" spans="1:14" ht="14.4">
      <c r="A2152" s="9">
        <f t="shared" si="12"/>
        <v>2148</v>
      </c>
      <c r="B2152" s="25" t="s">
        <v>2475</v>
      </c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</row>
    <row r="2153" spans="1:14" ht="14.4">
      <c r="A2153" s="9">
        <f t="shared" si="12"/>
        <v>2149</v>
      </c>
      <c r="B2153" s="25" t="s">
        <v>2476</v>
      </c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</row>
    <row r="2154" spans="1:14" ht="14.4">
      <c r="A2154" s="9">
        <f t="shared" si="12"/>
        <v>2150</v>
      </c>
      <c r="B2154" s="25" t="s">
        <v>2477</v>
      </c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</row>
    <row r="2155" spans="1:14" ht="14.4">
      <c r="A2155" s="9">
        <f t="shared" si="12"/>
        <v>2151</v>
      </c>
      <c r="B2155" s="25" t="s">
        <v>2478</v>
      </c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</row>
    <row r="2156" spans="1:14" ht="14.4">
      <c r="A2156" s="9">
        <f t="shared" si="12"/>
        <v>2152</v>
      </c>
      <c r="B2156" s="25" t="s">
        <v>2479</v>
      </c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</row>
    <row r="2157" spans="1:14" ht="14.4">
      <c r="A2157" s="9">
        <f t="shared" si="12"/>
        <v>2153</v>
      </c>
      <c r="B2157" s="25" t="s">
        <v>2480</v>
      </c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</row>
    <row r="2158" spans="1:14" ht="14.4">
      <c r="A2158" s="9">
        <f t="shared" si="12"/>
        <v>2154</v>
      </c>
      <c r="B2158" s="25" t="s">
        <v>2481</v>
      </c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</row>
    <row r="2159" spans="1:14" ht="27.75" customHeight="1">
      <c r="A2159" s="9">
        <v>2155</v>
      </c>
      <c r="B2159" s="21" t="s">
        <v>2482</v>
      </c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</row>
    <row r="2160" spans="1:14" ht="14.4">
      <c r="A2160" s="9">
        <v>2156</v>
      </c>
      <c r="B2160" s="25" t="s">
        <v>2483</v>
      </c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</row>
    <row r="2161" spans="1:14" ht="14.4">
      <c r="A2161" s="9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</row>
    <row r="2162" spans="1:14" ht="14.4">
      <c r="A2162" s="9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</row>
    <row r="2163" spans="1:14" ht="14.4">
      <c r="A2163" s="9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</row>
    <row r="2164" spans="1:14" ht="14.4">
      <c r="A2164" s="9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</row>
    <row r="2165" spans="1:14" ht="14.4">
      <c r="A2165" s="9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</row>
    <row r="2166" spans="1:14" ht="14.4">
      <c r="A2166" s="9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</row>
    <row r="2167" spans="1:14" ht="14.4">
      <c r="A2167" s="9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</row>
    <row r="2168" spans="1:14" ht="14.4">
      <c r="A2168" s="9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</row>
    <row r="2169" spans="1:14" ht="14.4">
      <c r="A2169" s="9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</row>
    <row r="2170" spans="1:14" ht="14.4">
      <c r="A2170" s="9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</row>
    <row r="2171" spans="1:14" ht="14.4">
      <c r="A2171" s="9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</row>
    <row r="2172" spans="1:14" ht="14.4">
      <c r="A2172" s="9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</row>
    <row r="2173" spans="1:14" ht="14.4">
      <c r="A2173" s="9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</row>
    <row r="2174" spans="1:14" ht="14.4">
      <c r="A2174" s="9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</row>
    <row r="2175" spans="1:14" ht="14.4">
      <c r="A2175" s="9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</row>
    <row r="2176" spans="1:14" ht="14.4">
      <c r="A2176" s="9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</row>
    <row r="2177" spans="1:14" ht="14.4">
      <c r="A2177" s="9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</row>
    <row r="2178" spans="1:14" ht="14.4">
      <c r="A2178" s="9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</row>
    <row r="2179" spans="1:14" ht="14.4">
      <c r="A2179" s="9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</row>
    <row r="2180" spans="1:14" ht="14.4">
      <c r="A2180" s="9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</row>
    <row r="2181" spans="1:14" ht="14.4">
      <c r="A2181" s="9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</row>
    <row r="2182" spans="1:14" ht="14.4">
      <c r="A2182" s="9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</row>
    <row r="2183" spans="1:14" ht="14.4">
      <c r="A2183" s="9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</row>
    <row r="2184" spans="1:14" ht="14.4">
      <c r="A2184" s="9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</row>
    <row r="2185" spans="1:14" ht="14.4">
      <c r="A2185" s="9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</row>
    <row r="2186" spans="1:14" ht="14.4">
      <c r="A2186" s="9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</row>
    <row r="2187" spans="1:14" ht="14.4">
      <c r="A2187" s="9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</row>
    <row r="2188" spans="1:14" ht="14.4">
      <c r="A2188" s="9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</row>
    <row r="2189" spans="1:14" ht="14.4">
      <c r="A2189" s="9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</row>
    <row r="2190" spans="1:14" ht="14.4">
      <c r="A2190" s="9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</row>
    <row r="2191" spans="1:14" ht="14.4">
      <c r="A2191" s="9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</row>
    <row r="2192" spans="1:14" ht="14.4">
      <c r="A2192" s="9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</row>
    <row r="2193" spans="1:14" ht="14.4">
      <c r="A2193" s="9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</row>
    <row r="2194" spans="1:14" ht="14.4">
      <c r="A2194" s="9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</row>
    <row r="2195" spans="1:14" ht="14.4">
      <c r="A2195" s="9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</row>
    <row r="2196" spans="1:14" ht="14.4">
      <c r="A2196" s="9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</row>
    <row r="2197" spans="1:14" ht="14.4">
      <c r="A2197" s="9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</row>
    <row r="2198" spans="1:14" ht="14.4">
      <c r="A2198" s="9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</row>
    <row r="2199" spans="1:14" ht="14.4">
      <c r="A2199" s="9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</row>
    <row r="2200" spans="1:14" ht="14.4">
      <c r="A2200" s="9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</row>
    <row r="2201" spans="1:14" ht="14.4">
      <c r="A2201" s="9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</row>
    <row r="2202" spans="1:14" ht="14.4">
      <c r="A2202" s="9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</row>
    <row r="2203" spans="1:14" ht="14.4">
      <c r="A2203" s="9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</row>
    <row r="2204" spans="1:14" ht="14.4">
      <c r="A2204" s="9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</row>
    <row r="2205" spans="1:14" ht="14.4">
      <c r="A2205" s="9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</row>
    <row r="2206" spans="1:14" ht="14.4">
      <c r="A2206" s="9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</row>
    <row r="2207" spans="1:14" ht="14.4">
      <c r="A2207" s="9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</row>
    <row r="2208" spans="1:14" ht="14.4">
      <c r="A2208" s="9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</row>
    <row r="2209" spans="1:14" ht="14.4">
      <c r="A2209" s="9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</row>
    <row r="2210" spans="1:14" ht="14.4">
      <c r="A2210" s="9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</row>
    <row r="2211" spans="1:14" ht="14.4">
      <c r="A2211" s="9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</row>
    <row r="2212" spans="1:14" ht="14.4">
      <c r="A2212" s="9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</row>
    <row r="2213" spans="1:14" ht="14.4">
      <c r="A2213" s="9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</row>
    <row r="2214" spans="1:14" ht="14.4">
      <c r="A2214" s="9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</row>
    <row r="2215" spans="1:14" ht="14.4">
      <c r="A2215" s="9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</row>
    <row r="2216" spans="1:14" ht="14.4">
      <c r="A2216" s="9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</row>
    <row r="2217" spans="1:14" ht="14.4">
      <c r="A2217" s="9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</row>
    <row r="2218" spans="1:14" ht="14.4">
      <c r="A2218" s="9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</row>
    <row r="2219" spans="1:14" ht="14.4">
      <c r="A2219" s="9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</row>
    <row r="2220" spans="1:14" ht="14.4">
      <c r="A2220" s="9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</row>
    <row r="2221" spans="1:14" ht="14.4">
      <c r="A2221" s="9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</row>
    <row r="2222" spans="1:14" ht="14.4">
      <c r="A2222" s="9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</row>
    <row r="2223" spans="1:14" ht="14.4">
      <c r="A2223" s="9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</row>
    <row r="2224" spans="1:14" ht="14.4">
      <c r="A2224" s="9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</row>
    <row r="2225" spans="1:14" ht="14.4">
      <c r="A2225" s="9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</row>
    <row r="2226" spans="1:14" ht="14.4">
      <c r="A2226" s="9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</row>
    <row r="2227" spans="1:14" ht="14.4">
      <c r="A2227" s="9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</row>
    <row r="2228" spans="1:14" ht="14.4">
      <c r="A2228" s="9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</row>
    <row r="2229" spans="1:14" ht="14.4">
      <c r="A2229" s="9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</row>
    <row r="2230" spans="1:14" ht="14.4">
      <c r="A2230" s="9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</row>
    <row r="2231" spans="1:14" ht="14.4">
      <c r="A2231" s="9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</row>
    <row r="2232" spans="1:14" ht="14.4">
      <c r="A2232" s="9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</row>
    <row r="2233" spans="1:14" ht="14.4">
      <c r="A2233" s="9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</row>
    <row r="2234" spans="1:14" ht="14.4">
      <c r="A2234" s="9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</row>
    <row r="2235" spans="1:14" ht="14.4">
      <c r="A2235" s="9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</row>
    <row r="2236" spans="1:14" ht="14.4">
      <c r="A2236" s="9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</row>
    <row r="2237" spans="1:14" ht="14.4">
      <c r="A2237" s="9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</row>
    <row r="2238" spans="1:14" ht="14.4">
      <c r="A2238" s="9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</row>
    <row r="2239" spans="1:14" ht="14.4">
      <c r="A2239" s="9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</row>
    <row r="2240" spans="1:14" ht="14.4">
      <c r="A2240" s="9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</row>
    <row r="2241" spans="1:14" ht="14.4">
      <c r="A2241" s="9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</row>
    <row r="2242" spans="1:14" ht="14.4">
      <c r="A2242" s="9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</row>
    <row r="2243" spans="1:14" ht="14.4">
      <c r="A2243" s="9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</row>
    <row r="2244" spans="1:14" ht="14.4">
      <c r="A2244" s="9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</row>
    <row r="2245" spans="1:14" ht="14.4">
      <c r="A2245" s="9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</row>
    <row r="2246" spans="1:14" ht="14.4">
      <c r="A2246" s="9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</row>
    <row r="2247" spans="1:14" ht="14.4">
      <c r="A2247" s="9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</row>
    <row r="2248" spans="1:14" ht="14.4">
      <c r="A2248" s="9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</row>
    <row r="2249" spans="1:14" ht="14.4">
      <c r="A2249" s="9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</row>
    <row r="2250" spans="1:14" ht="14.4">
      <c r="A2250" s="9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</row>
    <row r="2251" spans="1:14" ht="14.4">
      <c r="A2251" s="9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</row>
    <row r="2252" spans="1:14" ht="14.4">
      <c r="A2252" s="9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</row>
    <row r="2253" spans="1:14" ht="14.4">
      <c r="A2253" s="9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</row>
    <row r="2254" spans="1:14" ht="14.4">
      <c r="A2254" s="9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</row>
    <row r="2255" spans="1:14" ht="14.4">
      <c r="A2255" s="9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</row>
    <row r="2256" spans="1:14" ht="14.4">
      <c r="A2256" s="9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</row>
    <row r="2257" spans="1:14" ht="14.4">
      <c r="A2257" s="9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</row>
    <row r="2258" spans="1:14" ht="14.4">
      <c r="A2258" s="9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</row>
    <row r="2259" spans="1:14" ht="14.4">
      <c r="A2259" s="9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</row>
    <row r="2260" spans="1:14" ht="14.4">
      <c r="A2260" s="9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</row>
    <row r="2261" spans="1:14" ht="14.4">
      <c r="A2261" s="9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</row>
    <row r="2262" spans="1:14" ht="14.4">
      <c r="A2262" s="9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</row>
    <row r="2263" spans="1:14" ht="14.4">
      <c r="A2263" s="9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</row>
    <row r="2264" spans="1:14" ht="14.4">
      <c r="A2264" s="9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</row>
    <row r="2265" spans="1:14" ht="14.4">
      <c r="A2265" s="9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</row>
    <row r="2266" spans="1:14" ht="14.4">
      <c r="A2266" s="9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</row>
    <row r="2267" spans="1:14" ht="14.4">
      <c r="A2267" s="9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</row>
    <row r="2268" spans="1:14" ht="14.4">
      <c r="A2268" s="9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</row>
    <row r="2269" spans="1:14" ht="14.4">
      <c r="A2269" s="9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</row>
    <row r="2270" spans="1:14" ht="14.4">
      <c r="A2270" s="9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</row>
    <row r="2271" spans="1:14" ht="14.4">
      <c r="A2271" s="9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</row>
    <row r="2272" spans="1:14" ht="14.4">
      <c r="A2272" s="9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</row>
    <row r="2273" spans="1:14" ht="14.4">
      <c r="A2273" s="9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</row>
    <row r="2274" spans="1:14" ht="14.4">
      <c r="A2274" s="9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</row>
    <row r="2275" spans="1:14" ht="14.4">
      <c r="A2275" s="9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</row>
    <row r="2276" spans="1:14" ht="14.4">
      <c r="A2276" s="9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</row>
    <row r="2277" spans="1:14" ht="14.4">
      <c r="A2277" s="9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</row>
    <row r="2278" spans="1:14" ht="14.4">
      <c r="A2278" s="9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</row>
    <row r="2279" spans="1:14" ht="14.4">
      <c r="A2279" s="9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</row>
    <row r="2280" spans="1:14" ht="14.4">
      <c r="A2280" s="9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</row>
    <row r="2281" spans="1:14" ht="14.4">
      <c r="A2281" s="9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</row>
    <row r="2282" spans="1:14" ht="14.4">
      <c r="A2282" s="9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</row>
    <row r="2283" spans="1:14" ht="14.4">
      <c r="A2283" s="9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</row>
    <row r="2284" spans="1:14" ht="14.4">
      <c r="A2284" s="9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</row>
    <row r="2285" spans="1:14" ht="14.4">
      <c r="A2285" s="9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</row>
    <row r="2286" spans="1:14" ht="14.4">
      <c r="A2286" s="9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</row>
    <row r="2287" spans="1:14" ht="14.4">
      <c r="A2287" s="9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</row>
    <row r="2288" spans="1:14" ht="14.4">
      <c r="A2288" s="9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</row>
    <row r="2289" spans="1:14" ht="14.4">
      <c r="A2289" s="9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</row>
    <row r="2290" spans="1:14" ht="14.4">
      <c r="A2290" s="9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</row>
    <row r="2291" spans="1:14" ht="14.4">
      <c r="A2291" s="9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</row>
    <row r="2292" spans="1:14" ht="14.4">
      <c r="A2292" s="9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</row>
    <row r="2293" spans="1:14" ht="14.4">
      <c r="A2293" s="9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</row>
    <row r="2294" spans="1:14" ht="14.4">
      <c r="A2294" s="9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</row>
    <row r="2295" spans="1:14" ht="14.4">
      <c r="A2295" s="9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</row>
    <row r="2296" spans="1:14" ht="14.4">
      <c r="A2296" s="9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</row>
    <row r="2297" spans="1:14" ht="14.4">
      <c r="A2297" s="9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</row>
    <row r="2298" spans="1:14" ht="14.4">
      <c r="A2298" s="9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</row>
    <row r="2299" spans="1:14" ht="14.4">
      <c r="A2299" s="9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</row>
    <row r="2300" spans="1:14" ht="14.4">
      <c r="A2300" s="9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</row>
    <row r="2301" spans="1:14" ht="14.4">
      <c r="A2301" s="9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</row>
    <row r="2302" spans="1:14" ht="14.4">
      <c r="A2302" s="9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</row>
    <row r="2303" spans="1:14" ht="14.4">
      <c r="A2303" s="9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</row>
    <row r="2304" spans="1:14" ht="14.4">
      <c r="A2304" s="9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</row>
    <row r="2305" spans="1:14" ht="14.4">
      <c r="A2305" s="9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</row>
    <row r="2306" spans="1:14" ht="14.4">
      <c r="A2306" s="9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</row>
    <row r="2307" spans="1:14" ht="14.4">
      <c r="A2307" s="9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</row>
    <row r="2308" spans="1:14" ht="14.4">
      <c r="A2308" s="9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</row>
    <row r="2309" spans="1:14" ht="14.4">
      <c r="A2309" s="9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</row>
    <row r="2310" spans="1:14" ht="14.4">
      <c r="A2310" s="9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</row>
    <row r="2311" spans="1:14" ht="14.4">
      <c r="A2311" s="9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</row>
    <row r="2312" spans="1:14" ht="14.4">
      <c r="A2312" s="9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</row>
    <row r="2313" spans="1:14" ht="14.4">
      <c r="A2313" s="9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</row>
    <row r="2314" spans="1:14" ht="14.4">
      <c r="A2314" s="9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</row>
    <row r="2315" spans="1:14" ht="14.4">
      <c r="A2315" s="9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</row>
    <row r="2316" spans="1:14" ht="14.4">
      <c r="A2316" s="9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</row>
    <row r="2317" spans="1:14" ht="14.4">
      <c r="A2317" s="9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</row>
    <row r="2318" spans="1:14" ht="14.4">
      <c r="A2318" s="9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</row>
    <row r="2319" spans="1:14" ht="14.4">
      <c r="A2319" s="9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</row>
    <row r="2320" spans="1:14" ht="14.4">
      <c r="A2320" s="9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</row>
    <row r="2321" spans="1:14" ht="14.4">
      <c r="A2321" s="9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</row>
    <row r="2322" spans="1:14" ht="14.4">
      <c r="A2322" s="9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</row>
    <row r="2323" spans="1:14" ht="14.4">
      <c r="A2323" s="9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</row>
    <row r="2324" spans="1:14" ht="14.4">
      <c r="A2324" s="9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</row>
    <row r="2325" spans="1:14" ht="14.4">
      <c r="A2325" s="9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</row>
    <row r="2326" spans="1:14" ht="14.4">
      <c r="A2326" s="9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</row>
    <row r="2327" spans="1:14" ht="14.4">
      <c r="A2327" s="9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</row>
    <row r="2328" spans="1:14" ht="14.4">
      <c r="A2328" s="9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</row>
    <row r="2329" spans="1:14" ht="14.4">
      <c r="A2329" s="9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</row>
    <row r="2330" spans="1:14" ht="14.4">
      <c r="A2330" s="9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</row>
    <row r="2331" spans="1:14" ht="14.4">
      <c r="A2331" s="9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</row>
    <row r="2332" spans="1:14" ht="14.4">
      <c r="A2332" s="9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</row>
    <row r="2333" spans="1:14" ht="14.4">
      <c r="A2333" s="9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</row>
    <row r="2334" spans="1:14" ht="14.4">
      <c r="A2334" s="9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</row>
    <row r="2335" spans="1:14" ht="14.4">
      <c r="A2335" s="9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</row>
    <row r="2336" spans="1:14" ht="14.4">
      <c r="A2336" s="9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</row>
    <row r="2337" spans="1:14" ht="14.4">
      <c r="A2337" s="9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</row>
    <row r="2338" spans="1:14" ht="14.4">
      <c r="A2338" s="9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</row>
    <row r="2339" spans="1:14" ht="14.4">
      <c r="A2339" s="9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</row>
    <row r="2340" spans="1:14" ht="14.4">
      <c r="A2340" s="9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</row>
    <row r="2341" spans="1:14" ht="14.4">
      <c r="A2341" s="9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</row>
    <row r="2342" spans="1:14" ht="14.4">
      <c r="A2342" s="9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</row>
    <row r="2343" spans="1:14" ht="14.4">
      <c r="A2343" s="9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</row>
    <row r="2344" spans="1:14" ht="14.4">
      <c r="A2344" s="9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</row>
    <row r="2345" spans="1:14" ht="14.4">
      <c r="A2345" s="9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</row>
    <row r="2346" spans="1:14" ht="14.4">
      <c r="A2346" s="9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</row>
    <row r="2347" spans="1:14" ht="14.4">
      <c r="A2347" s="9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</row>
    <row r="2348" spans="1:14" ht="14.4">
      <c r="A2348" s="9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</row>
    <row r="2349" spans="1:14" ht="14.4">
      <c r="A2349" s="9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</row>
    <row r="2350" spans="1:14" ht="14.4">
      <c r="A2350" s="9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</row>
    <row r="2351" spans="1:14" ht="14.4">
      <c r="A2351" s="9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</row>
    <row r="2352" spans="1:14" ht="14.4">
      <c r="A2352" s="9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</row>
    <row r="2353" spans="1:14" ht="14.4">
      <c r="A2353" s="9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</row>
    <row r="2354" spans="1:14" ht="14.4">
      <c r="A2354" s="9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</row>
    <row r="2355" spans="1:14" ht="14.4">
      <c r="A2355" s="9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</row>
    <row r="2356" spans="1:14" ht="14.4">
      <c r="A2356" s="9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</row>
    <row r="2357" spans="1:14" ht="14.4">
      <c r="A2357" s="9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</row>
    <row r="2358" spans="1:14" ht="14.4">
      <c r="A2358" s="9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</row>
    <row r="2359" spans="1:14" ht="14.4">
      <c r="A2359" s="9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</row>
    <row r="2360" spans="1:14" ht="14.4">
      <c r="A2360" s="9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</row>
    <row r="2361" spans="1:14" ht="14.4">
      <c r="A2361" s="9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</row>
    <row r="2362" spans="1:14" ht="14.4">
      <c r="A2362" s="9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</row>
    <row r="2363" spans="1:14" ht="14.4">
      <c r="A2363" s="9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</row>
    <row r="2364" spans="1:14" ht="14.4">
      <c r="A2364" s="9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</row>
    <row r="2365" spans="1:14" ht="14.4">
      <c r="A2365" s="9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</row>
    <row r="2366" spans="1:14" ht="14.4">
      <c r="A2366" s="9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</row>
    <row r="2367" spans="1:14" ht="14.4">
      <c r="A2367" s="9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</row>
    <row r="2368" spans="1:14" ht="14.4">
      <c r="A2368" s="9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</row>
    <row r="2369" spans="1:14" ht="14.4">
      <c r="A2369" s="9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</row>
    <row r="2370" spans="1:14" ht="14.4">
      <c r="A2370" s="9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</row>
    <row r="2371" spans="1:14" ht="14.4">
      <c r="A2371" s="9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</row>
    <row r="2372" spans="1:14" ht="14.4">
      <c r="A2372" s="9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</row>
    <row r="2373" spans="1:14" ht="14.4">
      <c r="A2373" s="9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</row>
    <row r="2374" spans="1:14" ht="14.4">
      <c r="A2374" s="9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</row>
    <row r="2375" spans="1:14" ht="14.4">
      <c r="A2375" s="9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</row>
    <row r="2376" spans="1:14" ht="14.4">
      <c r="A2376" s="9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</row>
    <row r="2377" spans="1:14" ht="14.4">
      <c r="A2377" s="9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</row>
    <row r="2378" spans="1:14" ht="14.4">
      <c r="A2378" s="9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</row>
    <row r="2379" spans="1:14" ht="14.4">
      <c r="A2379" s="9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</row>
    <row r="2380" spans="1:14" ht="14.4">
      <c r="A2380" s="9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</row>
    <row r="2381" spans="1:14" ht="14.4">
      <c r="A2381" s="9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</row>
    <row r="2382" spans="1:14" ht="14.4">
      <c r="A2382" s="9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</row>
    <row r="2383" spans="1:14" ht="14.4">
      <c r="A2383" s="9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</row>
    <row r="2384" spans="1:14" ht="14.4">
      <c r="A2384" s="9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</row>
    <row r="2385" spans="1:14" ht="14.4">
      <c r="A2385" s="9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</row>
    <row r="2386" spans="1:14" ht="14.4">
      <c r="A2386" s="9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</row>
    <row r="2387" spans="1:14" ht="14.4">
      <c r="A2387" s="9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</row>
    <row r="2388" spans="1:14" ht="14.4">
      <c r="A2388" s="9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</row>
    <row r="2389" spans="1:14" ht="14.4">
      <c r="A2389" s="9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</row>
    <row r="2390" spans="1:14" ht="14.4">
      <c r="A2390" s="9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</row>
    <row r="2391" spans="1:14" ht="14.4">
      <c r="A2391" s="9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</row>
    <row r="2392" spans="1:14" ht="14.4">
      <c r="A2392" s="9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</row>
    <row r="2393" spans="1:14" ht="14.4">
      <c r="A2393" s="9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</row>
    <row r="2394" spans="1:14" ht="14.4">
      <c r="A2394" s="9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</row>
    <row r="2395" spans="1:14" ht="14.4">
      <c r="A2395" s="9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</row>
    <row r="2396" spans="1:14" ht="14.4">
      <c r="A2396" s="9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</row>
    <row r="2397" spans="1:14" ht="14.4">
      <c r="A2397" s="9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</row>
    <row r="2398" spans="1:14" ht="14.4">
      <c r="A2398" s="9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</row>
    <row r="2399" spans="1:14" ht="14.4">
      <c r="A2399" s="9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</row>
    <row r="2400" spans="1:14" ht="14.4">
      <c r="A2400" s="9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</row>
    <row r="2401" spans="1:14" ht="14.4">
      <c r="A2401" s="9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</row>
    <row r="2402" spans="1:14" ht="14.4">
      <c r="A2402" s="9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</row>
    <row r="2403" spans="1:14" ht="14.4">
      <c r="A2403" s="9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</row>
    <row r="2404" spans="1:14" ht="14.4">
      <c r="A2404" s="9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</row>
    <row r="2405" spans="1:14" ht="14.4">
      <c r="A2405" s="9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</row>
    <row r="2406" spans="1:14" ht="14.4">
      <c r="A2406" s="9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</row>
    <row r="2407" spans="1:14" ht="14.4">
      <c r="A2407" s="9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</row>
    <row r="2408" spans="1:14" ht="14.4">
      <c r="A2408" s="9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</row>
    <row r="2409" spans="1:14" ht="14.4">
      <c r="A2409" s="9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</row>
    <row r="2410" spans="1:14" ht="14.4">
      <c r="A2410" s="9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</row>
    <row r="2411" spans="1:14" ht="14.4">
      <c r="A2411" s="9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</row>
    <row r="2412" spans="1:14" ht="14.4">
      <c r="A2412" s="9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</row>
    <row r="2413" spans="1:14" ht="14.4">
      <c r="A2413" s="9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</row>
    <row r="2414" spans="1:14" ht="14.4">
      <c r="A2414" s="9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</row>
    <row r="2415" spans="1:14" ht="14.4">
      <c r="A2415" s="9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</row>
    <row r="2416" spans="1:14" ht="14.4">
      <c r="A2416" s="9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</row>
    <row r="2417" spans="1:14" ht="14.4">
      <c r="A2417" s="9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</row>
    <row r="2418" spans="1:14" ht="14.4">
      <c r="A2418" s="9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</row>
    <row r="2419" spans="1:14" ht="14.4">
      <c r="A2419" s="9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</row>
    <row r="2420" spans="1:14" ht="14.4">
      <c r="A2420" s="9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</row>
    <row r="2421" spans="1:14" ht="14.4">
      <c r="A2421" s="9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</row>
    <row r="2422" spans="1:14" ht="14.4">
      <c r="A2422" s="9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</row>
    <row r="2423" spans="1:14" ht="14.4">
      <c r="A2423" s="9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</row>
    <row r="2424" spans="1:14" ht="14.4">
      <c r="A2424" s="9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</row>
    <row r="2425" spans="1:14" ht="14.4">
      <c r="A2425" s="9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</row>
    <row r="2426" spans="1:14" ht="14.4">
      <c r="A2426" s="9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</row>
    <row r="2427" spans="1:14" ht="14.4">
      <c r="A2427" s="9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</row>
    <row r="2428" spans="1:14" ht="14.4">
      <c r="A2428" s="9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</row>
    <row r="2429" spans="1:14" ht="14.4">
      <c r="A2429" s="9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</row>
    <row r="2430" spans="1:14" ht="14.4">
      <c r="A2430" s="9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</row>
    <row r="2431" spans="1:14" ht="14.4">
      <c r="A2431" s="9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</row>
    <row r="2432" spans="1:14" ht="14.4">
      <c r="A2432" s="9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</row>
    <row r="2433" spans="1:14" ht="14.4">
      <c r="A2433" s="9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</row>
    <row r="2434" spans="1:14" ht="14.4">
      <c r="A2434" s="9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</row>
    <row r="2435" spans="1:14" ht="14.4">
      <c r="A2435" s="9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</row>
    <row r="2436" spans="1:14" ht="14.4">
      <c r="A2436" s="9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</row>
    <row r="2437" spans="1:14" ht="14.4">
      <c r="A2437" s="9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</row>
    <row r="2438" spans="1:14" ht="14.4">
      <c r="A2438" s="9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</row>
    <row r="2439" spans="1:14" ht="14.4">
      <c r="A2439" s="9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</row>
    <row r="2440" spans="1:14" ht="14.4">
      <c r="A2440" s="9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</row>
    <row r="2441" spans="1:14" ht="14.4">
      <c r="A2441" s="9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</row>
    <row r="2442" spans="1:14" ht="14.4">
      <c r="A2442" s="9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</row>
    <row r="2443" spans="1:14" ht="14.4">
      <c r="A2443" s="9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</row>
    <row r="2444" spans="1:14" ht="14.4">
      <c r="A2444" s="9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</row>
    <row r="2445" spans="1:14" ht="14.4">
      <c r="A2445" s="9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</row>
    <row r="2446" spans="1:14" ht="14.4">
      <c r="A2446" s="9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</row>
    <row r="2447" spans="1:14" ht="14.4">
      <c r="A2447" s="9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</row>
    <row r="2448" spans="1:14" ht="14.4">
      <c r="A2448" s="9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</row>
    <row r="2449" spans="1:14" ht="14.4">
      <c r="A2449" s="9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</row>
    <row r="2450" spans="1:14" ht="14.4">
      <c r="A2450" s="9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</row>
    <row r="2451" spans="1:14" ht="14.4">
      <c r="A2451" s="9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</row>
    <row r="2452" spans="1:14" ht="14.4">
      <c r="A2452" s="9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</row>
    <row r="2453" spans="1:14" ht="14.4">
      <c r="A2453" s="9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</row>
    <row r="2454" spans="1:14" ht="14.4">
      <c r="A2454" s="9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</row>
    <row r="2455" spans="1:14" ht="14.4">
      <c r="A2455" s="9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</row>
    <row r="2456" spans="1:14" ht="14.4">
      <c r="A2456" s="9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</row>
    <row r="2457" spans="1:14" ht="14.4">
      <c r="A2457" s="9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</row>
    <row r="2458" spans="1:14" ht="14.4">
      <c r="A2458" s="9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</row>
    <row r="2459" spans="1:14" ht="14.4">
      <c r="A2459" s="9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</row>
    <row r="2460" spans="1:14" ht="14.4">
      <c r="A2460" s="9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</row>
    <row r="2461" spans="1:14" ht="14.4">
      <c r="A2461" s="9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</row>
    <row r="2462" spans="1:14" ht="14.4">
      <c r="A2462" s="9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</row>
    <row r="2463" spans="1:14" ht="14.4">
      <c r="A2463" s="9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</row>
    <row r="2464" spans="1:14" ht="14.4">
      <c r="A2464" s="9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</row>
    <row r="2465" spans="1:14" ht="14.4">
      <c r="A2465" s="9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</row>
    <row r="2466" spans="1:14" ht="14.4">
      <c r="A2466" s="9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</row>
    <row r="2467" spans="1:14" ht="14.4">
      <c r="A2467" s="9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</row>
    <row r="2468" spans="1:14" ht="14.4">
      <c r="A2468" s="9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</row>
    <row r="2469" spans="1:14" ht="14.4">
      <c r="A2469" s="9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</row>
    <row r="2470" spans="1:14" ht="14.4">
      <c r="A2470" s="9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</row>
    <row r="2471" spans="1:14" ht="14.4">
      <c r="A2471" s="9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</row>
    <row r="2472" spans="1:14" ht="14.4">
      <c r="A2472" s="9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</row>
    <row r="2473" spans="1:14" ht="14.4">
      <c r="A2473" s="9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</row>
    <row r="2474" spans="1:14" ht="14.4">
      <c r="A2474" s="9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</row>
    <row r="2475" spans="1:14" ht="14.4">
      <c r="A2475" s="9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</row>
    <row r="2476" spans="1:14" ht="14.4">
      <c r="A2476" s="9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</row>
    <row r="2477" spans="1:14" ht="14.4">
      <c r="A2477" s="9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</row>
    <row r="2478" spans="1:14" ht="14.4">
      <c r="A2478" s="9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</row>
    <row r="2479" spans="1:14" ht="14.4">
      <c r="A2479" s="9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</row>
    <row r="2480" spans="1:14" ht="14.4">
      <c r="A2480" s="9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</row>
    <row r="2481" spans="1:14" ht="14.4">
      <c r="A2481" s="9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</row>
    <row r="2482" spans="1:14" ht="14.4">
      <c r="A2482" s="9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</row>
    <row r="2483" spans="1:14" ht="14.4">
      <c r="A2483" s="9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</row>
    <row r="2484" spans="1:14" ht="14.4">
      <c r="A2484" s="9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</row>
    <row r="2485" spans="1:14" ht="14.4">
      <c r="A2485" s="9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</row>
    <row r="2486" spans="1:14" ht="14.4">
      <c r="A2486" s="9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</row>
    <row r="2487" spans="1:14" ht="14.4">
      <c r="A2487" s="9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</row>
    <row r="2488" spans="1:14" ht="14.4">
      <c r="A2488" s="9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</row>
    <row r="2489" spans="1:14" ht="14.4">
      <c r="A2489" s="9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</row>
    <row r="2490" spans="1:14" ht="14.4">
      <c r="A2490" s="9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</row>
    <row r="2491" spans="1:14" ht="14.4">
      <c r="A2491" s="9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</row>
    <row r="2492" spans="1:14" ht="14.4">
      <c r="A2492" s="9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</row>
    <row r="2493" spans="1:14" ht="14.4">
      <c r="A2493" s="9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</row>
    <row r="2494" spans="1:14" ht="14.4">
      <c r="A2494" s="9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</row>
    <row r="2495" spans="1:14" ht="14.4">
      <c r="A2495" s="9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</row>
    <row r="2496" spans="1:14" ht="14.4">
      <c r="A2496" s="9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</row>
    <row r="2497" spans="1:14" ht="14.4">
      <c r="A2497" s="9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</row>
    <row r="2498" spans="1:14" ht="14.4">
      <c r="A2498" s="9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</row>
    <row r="2499" spans="1:14" ht="14.4">
      <c r="A2499" s="9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</row>
    <row r="2500" spans="1:14" ht="14.4">
      <c r="A2500" s="9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</row>
    <row r="2501" spans="1:14" ht="14.4">
      <c r="A2501" s="9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</row>
    <row r="2502" spans="1:14" ht="14.4">
      <c r="A2502" s="9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</row>
    <row r="2503" spans="1:14" ht="14.4">
      <c r="A2503" s="9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</row>
    <row r="2504" spans="1:14" ht="14.4">
      <c r="A2504" s="9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</row>
    <row r="2505" spans="1:14" ht="14.4">
      <c r="A2505" s="9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</row>
    <row r="2506" spans="1:14" ht="14.4">
      <c r="A2506" s="9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</row>
    <row r="2507" spans="1:14" ht="14.4">
      <c r="A2507" s="9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</row>
    <row r="2508" spans="1:14" ht="14.4">
      <c r="A2508" s="9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</row>
    <row r="2509" spans="1:14" ht="14.4">
      <c r="A2509" s="9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</row>
    <row r="2510" spans="1:14" ht="14.4">
      <c r="A2510" s="9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</row>
    <row r="2511" spans="1:14" ht="14.4">
      <c r="A2511" s="9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</row>
    <row r="2512" spans="1:14" ht="14.4">
      <c r="A2512" s="9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</row>
    <row r="2513" spans="1:14" ht="14.4">
      <c r="A2513" s="9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</row>
    <row r="2514" spans="1:14" ht="14.4">
      <c r="A2514" s="9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</row>
    <row r="2515" spans="1:14" ht="14.4">
      <c r="A2515" s="9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</row>
    <row r="2516" spans="1:14" ht="14.4">
      <c r="A2516" s="9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</row>
    <row r="2517" spans="1:14" ht="14.4">
      <c r="A2517" s="9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</row>
    <row r="2518" spans="1:14" ht="14.4">
      <c r="A2518" s="9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</row>
    <row r="2519" spans="1:14" ht="14.4">
      <c r="A2519" s="9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</row>
    <row r="2520" spans="1:14" ht="14.4">
      <c r="A2520" s="9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</row>
    <row r="2521" spans="1:14" ht="14.4">
      <c r="A2521" s="9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</row>
    <row r="2522" spans="1:14" ht="14.4">
      <c r="A2522" s="9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</row>
    <row r="2523" spans="1:14" ht="14.4">
      <c r="A2523" s="9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</row>
    <row r="2524" spans="1:14" ht="14.4">
      <c r="A2524" s="9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</row>
    <row r="2525" spans="1:14" ht="14.4">
      <c r="A2525" s="9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</row>
    <row r="2526" spans="1:14" ht="14.4">
      <c r="A2526" s="9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</row>
    <row r="2527" spans="1:14" ht="14.4">
      <c r="A2527" s="9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</row>
    <row r="2528" spans="1:14" ht="14.4">
      <c r="A2528" s="9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</row>
    <row r="2529" spans="1:14" ht="14.4">
      <c r="A2529" s="9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</row>
    <row r="2530" spans="1:14" ht="14.4">
      <c r="A2530" s="9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</row>
    <row r="2531" spans="1:14" ht="14.4">
      <c r="A2531" s="9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</row>
    <row r="2532" spans="1:14" ht="14.4">
      <c r="A2532" s="9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</row>
    <row r="2533" spans="1:14" ht="14.4">
      <c r="A2533" s="9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</row>
    <row r="2534" spans="1:14" ht="14.4">
      <c r="A2534" s="9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</row>
    <row r="2535" spans="1:14" ht="14.4">
      <c r="A2535" s="9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</row>
    <row r="2536" spans="1:14" ht="14.4">
      <c r="A2536" s="9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</row>
    <row r="2537" spans="1:14" ht="14.4">
      <c r="A2537" s="9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</row>
    <row r="2538" spans="1:14" ht="14.4">
      <c r="A2538" s="9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</row>
    <row r="2539" spans="1:14" ht="14.4">
      <c r="A2539" s="9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</row>
    <row r="2540" spans="1:14" ht="14.4">
      <c r="A2540" s="9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</row>
    <row r="2541" spans="1:14" ht="14.4">
      <c r="A2541" s="9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</row>
    <row r="2542" spans="1:14" ht="14.4">
      <c r="A2542" s="9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</row>
    <row r="2543" spans="1:14" ht="14.4">
      <c r="A2543" s="9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</row>
    <row r="2544" spans="1:14" ht="14.4">
      <c r="A2544" s="9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</row>
    <row r="2545" spans="1:14" ht="14.4">
      <c r="A2545" s="9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</row>
    <row r="2546" spans="1:14" ht="14.4">
      <c r="A2546" s="9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</row>
    <row r="2547" spans="1:14" ht="14.4">
      <c r="A2547" s="9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</row>
    <row r="2548" spans="1:14" ht="14.4">
      <c r="A2548" s="9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</row>
    <row r="2549" spans="1:14" ht="14.4">
      <c r="A2549" s="9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</row>
    <row r="2550" spans="1:14" ht="14.4">
      <c r="A2550" s="9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</row>
    <row r="2551" spans="1:14" ht="14.4">
      <c r="A2551" s="9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</row>
    <row r="2552" spans="1:14" ht="14.4">
      <c r="A2552" s="9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</row>
    <row r="2553" spans="1:14" ht="14.4">
      <c r="A2553" s="9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</row>
    <row r="2554" spans="1:14" ht="14.4">
      <c r="A2554" s="9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</row>
    <row r="2555" spans="1:14" ht="14.4">
      <c r="A2555" s="9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</row>
    <row r="2556" spans="1:14" ht="14.4">
      <c r="A2556" s="9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</row>
    <row r="2557" spans="1:14" ht="14.4">
      <c r="A2557" s="9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</row>
    <row r="2558" spans="1:14" ht="14.4">
      <c r="A2558" s="9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</row>
    <row r="2559" spans="1:14" ht="14.4">
      <c r="A2559" s="9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</row>
    <row r="2560" spans="1:14" ht="14.4">
      <c r="A2560" s="9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</row>
    <row r="2561" spans="1:14" ht="14.4">
      <c r="A2561" s="9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</row>
    <row r="2562" spans="1:14" ht="14.4">
      <c r="A2562" s="9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</row>
    <row r="2563" spans="1:14" ht="14.4">
      <c r="A2563" s="9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</row>
    <row r="2564" spans="1:14" ht="14.4">
      <c r="A2564" s="9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</row>
    <row r="2565" spans="1:14" ht="14.4">
      <c r="A2565" s="9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</row>
    <row r="2566" spans="1:14" ht="14.4">
      <c r="A2566" s="9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</row>
    <row r="2567" spans="1:14" ht="14.4">
      <c r="A2567" s="9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</row>
    <row r="2568" spans="1:14" ht="14.4">
      <c r="A2568" s="9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</row>
    <row r="2569" spans="1:14" ht="14.4">
      <c r="A2569" s="9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</row>
    <row r="2570" spans="1:14" ht="14.4">
      <c r="A2570" s="9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</row>
    <row r="2571" spans="1:14" ht="14.4">
      <c r="A2571" s="9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</row>
    <row r="2572" spans="1:14" ht="14.4">
      <c r="A2572" s="9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</row>
    <row r="2573" spans="1:14" ht="14.4">
      <c r="A2573" s="9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</row>
    <row r="2574" spans="1:14" ht="14.4">
      <c r="A2574" s="9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</row>
    <row r="2575" spans="1:14" ht="14.4">
      <c r="A2575" s="9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</row>
    <row r="2576" spans="1:14" ht="14.4">
      <c r="A2576" s="9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</row>
    <row r="2577" spans="1:14" ht="14.4">
      <c r="A2577" s="9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</row>
    <row r="2578" spans="1:14" ht="14.4">
      <c r="A2578" s="9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</row>
    <row r="2579" spans="1:14" ht="14.4">
      <c r="A2579" s="9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</row>
    <row r="2580" spans="1:14" ht="14.4">
      <c r="A2580" s="9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</row>
    <row r="2581" spans="1:14" ht="14.4">
      <c r="A2581" s="9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</row>
    <row r="2582" spans="1:14" ht="14.4">
      <c r="A2582" s="9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</row>
    <row r="2583" spans="1:14" ht="14.4">
      <c r="A2583" s="9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</row>
    <row r="2584" spans="1:14" ht="14.4">
      <c r="A2584" s="9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</row>
    <row r="2585" spans="1:14" ht="14.4">
      <c r="A2585" s="9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</row>
    <row r="2586" spans="1:14" ht="14.4">
      <c r="A2586" s="9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</row>
    <row r="2587" spans="1:14" ht="14.4">
      <c r="A2587" s="9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</row>
    <row r="2588" spans="1:14" ht="14.4">
      <c r="A2588" s="9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</row>
    <row r="2589" spans="1:14" ht="14.4">
      <c r="A2589" s="9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</row>
    <row r="2590" spans="1:14" ht="14.4">
      <c r="A2590" s="9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</row>
    <row r="2591" spans="1:14" ht="14.4">
      <c r="A2591" s="9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</row>
    <row r="2592" spans="1:14" ht="14.4">
      <c r="A2592" s="9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</row>
    <row r="2593" spans="1:14" ht="14.4">
      <c r="A2593" s="9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</row>
    <row r="2594" spans="1:14" ht="14.4">
      <c r="A2594" s="9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</row>
    <row r="2595" spans="1:14" ht="14.4">
      <c r="A2595" s="9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</row>
    <row r="2596" spans="1:14" ht="14.4">
      <c r="A2596" s="9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</row>
    <row r="2597" spans="1:14" ht="14.4">
      <c r="A2597" s="9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</row>
    <row r="2598" spans="1:14" ht="14.4">
      <c r="A2598" s="9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</row>
    <row r="2599" spans="1:14" ht="14.4">
      <c r="A2599" s="9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</row>
    <row r="2600" spans="1:14" ht="14.4">
      <c r="A2600" s="9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</row>
    <row r="2601" spans="1:14" ht="14.4">
      <c r="A2601" s="9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</row>
    <row r="2602" spans="1:14" ht="14.4">
      <c r="A2602" s="9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</row>
    <row r="2603" spans="1:14" ht="14.4">
      <c r="A2603" s="9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</row>
    <row r="2604" spans="1:14" ht="14.4">
      <c r="A2604" s="9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</row>
    <row r="2605" spans="1:14" ht="14.4">
      <c r="A2605" s="9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</row>
    <row r="2606" spans="1:14" ht="14.4">
      <c r="A2606" s="9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</row>
    <row r="2607" spans="1:14" ht="14.4">
      <c r="A2607" s="9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</row>
    <row r="2608" spans="1:14" ht="14.4">
      <c r="A2608" s="9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</row>
    <row r="2609" spans="1:14" ht="14.4">
      <c r="A2609" s="9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</row>
    <row r="2610" spans="1:14" ht="14.4">
      <c r="A2610" s="9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</row>
    <row r="2611" spans="1:14" ht="14.4">
      <c r="A2611" s="9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</row>
    <row r="2612" spans="1:14" ht="14.4">
      <c r="A2612" s="9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</row>
    <row r="2613" spans="1:14" ht="14.4">
      <c r="A2613" s="9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</row>
    <row r="2614" spans="1:14" ht="14.4">
      <c r="A2614" s="9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</row>
    <row r="2615" spans="1:14" ht="14.4">
      <c r="A2615" s="9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</row>
    <row r="2616" spans="1:14" ht="14.4">
      <c r="A2616" s="9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</row>
    <row r="2617" spans="1:14" ht="14.4">
      <c r="A2617" s="9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</row>
    <row r="2618" spans="1:14" ht="14.4">
      <c r="A2618" s="9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</row>
    <row r="2619" spans="1:14" ht="14.4">
      <c r="A2619" s="9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</row>
    <row r="2620" spans="1:14" ht="14.4">
      <c r="A2620" s="9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</row>
    <row r="2621" spans="1:14" ht="14.4">
      <c r="A2621" s="9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</row>
    <row r="2622" spans="1:14" ht="14.4">
      <c r="A2622" s="9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</row>
    <row r="2623" spans="1:14" ht="14.4">
      <c r="A2623" s="9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</row>
    <row r="2624" spans="1:14" ht="14.4">
      <c r="A2624" s="9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</row>
    <row r="2625" spans="1:14" ht="14.4">
      <c r="A2625" s="9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</row>
    <row r="2626" spans="1:14" ht="14.4">
      <c r="A2626" s="9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</row>
    <row r="2627" spans="1:14" ht="14.4">
      <c r="A2627" s="9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</row>
    <row r="2628" spans="1:14" ht="14.4">
      <c r="A2628" s="9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</row>
    <row r="2629" spans="1:14" ht="14.4">
      <c r="A2629" s="9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</row>
    <row r="2630" spans="1:14" ht="14.4">
      <c r="A2630" s="9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</row>
    <row r="2631" spans="1:14" ht="14.4">
      <c r="A2631" s="9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</row>
    <row r="2632" spans="1:14" ht="14.4">
      <c r="A2632" s="9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</row>
    <row r="2633" spans="1:14" ht="14.4">
      <c r="A2633" s="9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</row>
    <row r="2634" spans="1:14" ht="14.4">
      <c r="A2634" s="9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</row>
    <row r="2635" spans="1:14" ht="14.4">
      <c r="A2635" s="9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</row>
    <row r="2636" spans="1:14" ht="14.4">
      <c r="A2636" s="9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</row>
    <row r="2637" spans="1:14" ht="14.4">
      <c r="A2637" s="9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</row>
    <row r="2638" spans="1:14" ht="14.4">
      <c r="A2638" s="9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</row>
    <row r="2639" spans="1:14" ht="14.4">
      <c r="A2639" s="9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</row>
    <row r="2640" spans="1:14" ht="14.4">
      <c r="A2640" s="9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</row>
    <row r="2641" spans="1:14" ht="14.4">
      <c r="A2641" s="9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</row>
    <row r="2642" spans="1:14" ht="14.4">
      <c r="A2642" s="9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</row>
    <row r="2643" spans="1:14" ht="14.4">
      <c r="A2643" s="9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</row>
    <row r="2644" spans="1:14" ht="14.4">
      <c r="A2644" s="9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</row>
    <row r="2645" spans="1:14" ht="14.4">
      <c r="A2645" s="9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</row>
    <row r="2646" spans="1:14" ht="14.4">
      <c r="A2646" s="9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</row>
    <row r="2647" spans="1:14" ht="14.4">
      <c r="A2647" s="9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</row>
    <row r="2648" spans="1:14" ht="14.4">
      <c r="A2648" s="9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</row>
    <row r="2649" spans="1:14" ht="14.4">
      <c r="A2649" s="9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</row>
    <row r="2650" spans="1:14" ht="14.4">
      <c r="A2650" s="9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</row>
    <row r="2651" spans="1:14" ht="14.4">
      <c r="A2651" s="9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</row>
    <row r="2652" spans="1:14" ht="14.4">
      <c r="A2652" s="9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</row>
    <row r="2653" spans="1:14" ht="14.4">
      <c r="A2653" s="9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</row>
    <row r="2654" spans="1:14" ht="14.4">
      <c r="A2654" s="9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</row>
    <row r="2655" spans="1:14" ht="14.4">
      <c r="A2655" s="9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</row>
    <row r="2656" spans="1:14" ht="14.4">
      <c r="A2656" s="9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</row>
    <row r="2657" spans="1:14" ht="14.4">
      <c r="A2657" s="9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</row>
    <row r="2658" spans="1:14" ht="14.4">
      <c r="A2658" s="9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</row>
    <row r="2659" spans="1:14" ht="14.4">
      <c r="A2659" s="9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</row>
    <row r="2660" spans="1:14" ht="14.4">
      <c r="A2660" s="9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</row>
    <row r="2661" spans="1:14" ht="14.4">
      <c r="A2661" s="9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</row>
    <row r="2662" spans="1:14" ht="14.4">
      <c r="A2662" s="9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</row>
    <row r="2663" spans="1:14" ht="14.4">
      <c r="A2663" s="9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</row>
    <row r="2664" spans="1:14" ht="14.4">
      <c r="A2664" s="9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</row>
    <row r="2665" spans="1:14" ht="14.4">
      <c r="A2665" s="9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</row>
    <row r="2666" spans="1:14" ht="14.4">
      <c r="A2666" s="9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</row>
    <row r="2667" spans="1:14" ht="14.4">
      <c r="A2667" s="9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</row>
    <row r="2668" spans="1:14" ht="14.4">
      <c r="A2668" s="9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</row>
    <row r="2669" spans="1:14" ht="14.4">
      <c r="A2669" s="9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</row>
    <row r="2670" spans="1:14" ht="14.4">
      <c r="A2670" s="9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</row>
    <row r="2671" spans="1:14" ht="14.4">
      <c r="A2671" s="9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</row>
    <row r="2672" spans="1:14" ht="14.4">
      <c r="A2672" s="9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</row>
    <row r="2673" spans="1:14" ht="14.4">
      <c r="A2673" s="9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</row>
    <row r="2674" spans="1:14" ht="14.4">
      <c r="A2674" s="9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</row>
    <row r="2675" spans="1:14" ht="14.4">
      <c r="A2675" s="9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</row>
    <row r="2676" spans="1:14" ht="14.4">
      <c r="A2676" s="9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</row>
    <row r="2677" spans="1:14" ht="14.4">
      <c r="A2677" s="9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</row>
    <row r="2678" spans="1:14" ht="14.4">
      <c r="A2678" s="9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</row>
    <row r="2679" spans="1:14" ht="14.4">
      <c r="A2679" s="9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</row>
    <row r="2680" spans="1:14" ht="14.4">
      <c r="A2680" s="9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</row>
    <row r="2681" spans="1:14" ht="14.4">
      <c r="A2681" s="9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</row>
    <row r="2682" spans="1:14" ht="14.4">
      <c r="A2682" s="9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</row>
    <row r="2683" spans="1:14" ht="14.4">
      <c r="A2683" s="9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</row>
    <row r="2684" spans="1:14" ht="14.4">
      <c r="A2684" s="9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</row>
    <row r="2685" spans="1:14" ht="14.4">
      <c r="A2685" s="9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</row>
    <row r="2686" spans="1:14" ht="14.4">
      <c r="A2686" s="9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</row>
    <row r="2687" spans="1:14" ht="14.4">
      <c r="A2687" s="9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</row>
    <row r="2688" spans="1:14" ht="14.4">
      <c r="A2688" s="9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</row>
    <row r="2689" spans="1:14" ht="14.4">
      <c r="A2689" s="9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</row>
    <row r="2690" spans="1:14" ht="14.4">
      <c r="A2690" s="9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</row>
    <row r="2691" spans="1:14" ht="14.4">
      <c r="A2691" s="9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</row>
    <row r="2692" spans="1:14" ht="14.4">
      <c r="A2692" s="9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</row>
    <row r="2693" spans="1:14" ht="14.4">
      <c r="A2693" s="9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</row>
    <row r="2694" spans="1:14" ht="14.4">
      <c r="A2694" s="9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</row>
    <row r="2695" spans="1:14" ht="14.4">
      <c r="A2695" s="9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</row>
    <row r="2696" spans="1:14" ht="14.4">
      <c r="A2696" s="9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</row>
    <row r="2697" spans="1:14" ht="14.4">
      <c r="A2697" s="9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</row>
    <row r="2698" spans="1:14" ht="14.4">
      <c r="A2698" s="9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</row>
    <row r="2699" spans="1:14" ht="14.4">
      <c r="A2699" s="9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</row>
    <row r="2700" spans="1:14" ht="14.4">
      <c r="A2700" s="9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</row>
    <row r="2701" spans="1:14" ht="14.4">
      <c r="A2701" s="9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</row>
    <row r="2702" spans="1:14" ht="14.4">
      <c r="A2702" s="9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</row>
    <row r="2703" spans="1:14" ht="14.4">
      <c r="A2703" s="9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</row>
    <row r="2704" spans="1:14" ht="14.4">
      <c r="A2704" s="9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</row>
    <row r="2705" spans="1:14" ht="14.4">
      <c r="A2705" s="9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</row>
    <row r="2706" spans="1:14" ht="14.4">
      <c r="A2706" s="9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</row>
    <row r="2707" spans="1:14" ht="14.4">
      <c r="A2707" s="9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</row>
    <row r="2708" spans="1:14" ht="14.4">
      <c r="A2708" s="9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</row>
    <row r="2709" spans="1:14" ht="14.4">
      <c r="A2709" s="9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</row>
    <row r="2710" spans="1:14" ht="14.4">
      <c r="A2710" s="9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</row>
    <row r="2711" spans="1:14" ht="14.4">
      <c r="A2711" s="9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</row>
    <row r="2712" spans="1:14" ht="14.4">
      <c r="A2712" s="9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</row>
    <row r="2713" spans="1:14" ht="14.4">
      <c r="A2713" s="9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</row>
    <row r="2714" spans="1:14" ht="14.4">
      <c r="A2714" s="9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</row>
    <row r="2715" spans="1:14" ht="14.4">
      <c r="A2715" s="9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</row>
    <row r="2716" spans="1:14" ht="14.4">
      <c r="A2716" s="9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</row>
    <row r="2717" spans="1:14" ht="14.4">
      <c r="A2717" s="9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</row>
    <row r="2718" spans="1:14" ht="14.4">
      <c r="A2718" s="9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</row>
    <row r="2719" spans="1:14" ht="14.4">
      <c r="A2719" s="9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</row>
    <row r="2720" spans="1:14" ht="14.4">
      <c r="A2720" s="9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</row>
    <row r="2721" spans="1:14" ht="14.4">
      <c r="A2721" s="9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</row>
    <row r="2722" spans="1:14" ht="14.4">
      <c r="A2722" s="9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</row>
    <row r="2723" spans="1:14" ht="14.4">
      <c r="A2723" s="9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</row>
    <row r="2724" spans="1:14" ht="14.4">
      <c r="A2724" s="9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</row>
    <row r="2725" spans="1:14" ht="14.4">
      <c r="A2725" s="9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</row>
    <row r="2726" spans="1:14" ht="14.4">
      <c r="A2726" s="9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</row>
    <row r="2727" spans="1:14" ht="14.4">
      <c r="A2727" s="9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</row>
    <row r="2728" spans="1:14" ht="14.4">
      <c r="A2728" s="9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</row>
    <row r="2729" spans="1:14" ht="14.4">
      <c r="A2729" s="9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</row>
    <row r="2730" spans="1:14" ht="14.4">
      <c r="A2730" s="9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</row>
    <row r="2731" spans="1:14" ht="14.4">
      <c r="A2731" s="9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</row>
    <row r="2732" spans="1:14" ht="14.4">
      <c r="A2732" s="9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</row>
    <row r="2733" spans="1:14" ht="14.4">
      <c r="A2733" s="9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</row>
    <row r="2734" spans="1:14" ht="14.4">
      <c r="A2734" s="9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</row>
    <row r="2735" spans="1:14" ht="14.4">
      <c r="A2735" s="9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</row>
    <row r="2736" spans="1:14" ht="14.4">
      <c r="A2736" s="9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</row>
    <row r="2737" spans="1:14" ht="14.4">
      <c r="A2737" s="9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</row>
    <row r="2738" spans="1:14" ht="14.4">
      <c r="A2738" s="9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</row>
    <row r="2739" spans="1:14" ht="14.4">
      <c r="A2739" s="9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</row>
    <row r="2740" spans="1:14" ht="14.4">
      <c r="A2740" s="9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</row>
    <row r="2741" spans="1:14" ht="14.4">
      <c r="A2741" s="9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</row>
    <row r="2742" spans="1:14" ht="14.4">
      <c r="A2742" s="9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</row>
    <row r="2743" spans="1:14" ht="14.4">
      <c r="A2743" s="9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</row>
    <row r="2744" spans="1:14" ht="14.4">
      <c r="A2744" s="9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</row>
    <row r="2745" spans="1:14" ht="14.4">
      <c r="A2745" s="9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</row>
    <row r="2746" spans="1:14" ht="14.4">
      <c r="A2746" s="9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</row>
    <row r="2747" spans="1:14" ht="14.4">
      <c r="A2747" s="9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</row>
    <row r="2748" spans="1:14" ht="14.4">
      <c r="A2748" s="9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</row>
    <row r="2749" spans="1:14" ht="14.4">
      <c r="A2749" s="9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</row>
    <row r="2750" spans="1:14" ht="14.4">
      <c r="A2750" s="9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</row>
    <row r="2751" spans="1:14" ht="14.4">
      <c r="A2751" s="9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</row>
    <row r="2752" spans="1:14" ht="14.4">
      <c r="A2752" s="9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</row>
    <row r="2753" spans="1:14" ht="14.4">
      <c r="A2753" s="9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</row>
    <row r="2754" spans="1:14" ht="14.4">
      <c r="A2754" s="9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</row>
    <row r="2755" spans="1:14" ht="14.4">
      <c r="A2755" s="9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</row>
    <row r="2756" spans="1:14" ht="14.4">
      <c r="A2756" s="9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</row>
    <row r="2757" spans="1:14" ht="14.4">
      <c r="A2757" s="9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</row>
    <row r="2758" spans="1:14" ht="14.4">
      <c r="A2758" s="9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</row>
    <row r="2759" spans="1:14" ht="14.4">
      <c r="A2759" s="9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</row>
    <row r="2760" spans="1:14" ht="14.4">
      <c r="A2760" s="9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</row>
    <row r="2761" spans="1:14" ht="14.4">
      <c r="A2761" s="9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</row>
    <row r="2762" spans="1:14" ht="14.4">
      <c r="A2762" s="9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</row>
    <row r="2763" spans="1:14" ht="14.4">
      <c r="A2763" s="9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</row>
    <row r="2764" spans="1:14" ht="14.4">
      <c r="A2764" s="9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</row>
    <row r="2765" spans="1:14" ht="14.4">
      <c r="A2765" s="9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</row>
    <row r="2766" spans="1:14" ht="14.4">
      <c r="A2766" s="9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</row>
    <row r="2767" spans="1:14" ht="14.4">
      <c r="A2767" s="9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</row>
    <row r="2768" spans="1:14" ht="14.4">
      <c r="A2768" s="9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</row>
    <row r="2769" spans="1:14" ht="14.4">
      <c r="A2769" s="9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</row>
    <row r="2770" spans="1:14" ht="14.4">
      <c r="A2770" s="9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</row>
    <row r="2771" spans="1:14" ht="14.4">
      <c r="A2771" s="9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</row>
    <row r="2772" spans="1:14" ht="14.4">
      <c r="A2772" s="9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</row>
    <row r="2773" spans="1:14" ht="14.4">
      <c r="A2773" s="9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</row>
    <row r="2774" spans="1:14" ht="14.4">
      <c r="A2774" s="9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</row>
    <row r="2775" spans="1:14" ht="14.4">
      <c r="A2775" s="9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</row>
    <row r="2776" spans="1:14" ht="14.4">
      <c r="A2776" s="9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</row>
    <row r="2777" spans="1:14" ht="14.4">
      <c r="A2777" s="9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</row>
    <row r="2778" spans="1:14" ht="14.4">
      <c r="A2778" s="9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</row>
    <row r="2779" spans="1:14" ht="14.4">
      <c r="A2779" s="9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</row>
    <row r="2780" spans="1:14" ht="14.4">
      <c r="A2780" s="9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</row>
    <row r="2781" spans="1:14" ht="14.4">
      <c r="A2781" s="9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</row>
    <row r="2782" spans="1:14" ht="14.4">
      <c r="A2782" s="9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</row>
    <row r="2783" spans="1:14" ht="14.4">
      <c r="A2783" s="9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</row>
    <row r="2784" spans="1:14" ht="14.4">
      <c r="A2784" s="9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</row>
    <row r="2785" spans="1:14" ht="14.4">
      <c r="A2785" s="9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</row>
    <row r="2786" spans="1:14" ht="14.4">
      <c r="A2786" s="9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</row>
    <row r="2787" spans="1:14" ht="14.4">
      <c r="A2787" s="9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</row>
    <row r="2788" spans="1:14" ht="14.4">
      <c r="A2788" s="9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</row>
    <row r="2789" spans="1:14" ht="14.4">
      <c r="A2789" s="9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</row>
    <row r="2790" spans="1:14" ht="14.4">
      <c r="A2790" s="9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</row>
    <row r="2791" spans="1:14" ht="14.4">
      <c r="A2791" s="9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</row>
    <row r="2792" spans="1:14" ht="14.4">
      <c r="A2792" s="9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</row>
    <row r="2793" spans="1:14" ht="14.4">
      <c r="A2793" s="9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</row>
    <row r="2794" spans="1:14" ht="14.4">
      <c r="A2794" s="9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</row>
    <row r="2795" spans="1:14" ht="14.4">
      <c r="A2795" s="9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</row>
    <row r="2796" spans="1:14" ht="14.4">
      <c r="A2796" s="9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</row>
    <row r="2797" spans="1:14" ht="14.4">
      <c r="A2797" s="9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</row>
    <row r="2798" spans="1:14" ht="14.4">
      <c r="A2798" s="9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</row>
    <row r="2799" spans="1:14" ht="14.4">
      <c r="A2799" s="9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</row>
    <row r="2800" spans="1:14" ht="14.4">
      <c r="A2800" s="9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</row>
    <row r="2801" spans="1:14" ht="14.4">
      <c r="A2801" s="9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</row>
    <row r="2802" spans="1:14" ht="14.4">
      <c r="A2802" s="9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</row>
    <row r="2803" spans="1:14" ht="14.4">
      <c r="A2803" s="9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</row>
    <row r="2804" spans="1:14" ht="14.4">
      <c r="A2804" s="9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</row>
    <row r="2805" spans="1:14" ht="14.4">
      <c r="A2805" s="9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</row>
    <row r="2806" spans="1:14" ht="14.4">
      <c r="A2806" s="9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</row>
    <row r="2807" spans="1:14" ht="14.4">
      <c r="A2807" s="9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</row>
    <row r="2808" spans="1:14" ht="14.4">
      <c r="A2808" s="9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</row>
    <row r="2809" spans="1:14" ht="14.4">
      <c r="A2809" s="9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</row>
    <row r="2810" spans="1:14" ht="14.4">
      <c r="A2810" s="9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</row>
    <row r="2811" spans="1:14" ht="14.4">
      <c r="A2811" s="9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</row>
    <row r="2812" spans="1:14" ht="14.4">
      <c r="A2812" s="9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</row>
    <row r="2813" spans="1:14" ht="14.4">
      <c r="A2813" s="9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</row>
    <row r="2814" spans="1:14" ht="14.4">
      <c r="A2814" s="9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</row>
    <row r="2815" spans="1:14" ht="14.4">
      <c r="A2815" s="9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</row>
    <row r="2816" spans="1:14" ht="14.4">
      <c r="A2816" s="9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</row>
    <row r="2817" spans="1:14" ht="14.4">
      <c r="A2817" s="9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</row>
    <row r="2818" spans="1:14" ht="14.4">
      <c r="A2818" s="9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</row>
    <row r="2819" spans="1:14" ht="14.4">
      <c r="A2819" s="9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</row>
    <row r="2820" spans="1:14" ht="14.4">
      <c r="A2820" s="9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</row>
    <row r="2821" spans="1:14" ht="14.4">
      <c r="A2821" s="9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</row>
    <row r="2822" spans="1:14" ht="14.4">
      <c r="A2822" s="9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</row>
    <row r="2823" spans="1:14" ht="14.4">
      <c r="A2823" s="9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</row>
    <row r="2824" spans="1:14" ht="14.4">
      <c r="A2824" s="9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</row>
    <row r="2825" spans="1:14" ht="14.4">
      <c r="A2825" s="9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</row>
    <row r="2826" spans="1:14" ht="14.4">
      <c r="A2826" s="9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</row>
    <row r="2827" spans="1:14" ht="14.4">
      <c r="A2827" s="9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</row>
    <row r="2828" spans="1:14" ht="14.4">
      <c r="A2828" s="9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</row>
    <row r="2829" spans="1:14" ht="14.4">
      <c r="A2829" s="9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</row>
    <row r="2830" spans="1:14" ht="14.4">
      <c r="A2830" s="9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</row>
    <row r="2831" spans="1:14" ht="14.4">
      <c r="A2831" s="9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</row>
    <row r="2832" spans="1:14" ht="14.4">
      <c r="A2832" s="9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</row>
    <row r="2833" spans="1:14" ht="14.4">
      <c r="A2833" s="9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</row>
    <row r="2834" spans="1:14" ht="14.4">
      <c r="A2834" s="9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</row>
    <row r="2835" spans="1:14" ht="14.4">
      <c r="A2835" s="9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</row>
    <row r="2836" spans="1:14" ht="14.4">
      <c r="A2836" s="9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</row>
    <row r="2837" spans="1:14" ht="14.4">
      <c r="A2837" s="9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</row>
    <row r="2838" spans="1:14" ht="14.4">
      <c r="A2838" s="9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</row>
    <row r="2839" spans="1:14" ht="14.4">
      <c r="A2839" s="9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</row>
    <row r="2840" spans="1:14" ht="14.4">
      <c r="A2840" s="9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</row>
    <row r="2841" spans="1:14" ht="14.4">
      <c r="A2841" s="9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</row>
    <row r="2842" spans="1:14" ht="14.4">
      <c r="A2842" s="9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</row>
    <row r="2843" spans="1:14" ht="14.4">
      <c r="A2843" s="9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</row>
    <row r="2844" spans="1:14" ht="14.4">
      <c r="A2844" s="9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</row>
    <row r="2845" spans="1:14" ht="14.4">
      <c r="A2845" s="9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</row>
    <row r="2846" spans="1:14" ht="14.4">
      <c r="A2846" s="9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</row>
    <row r="2847" spans="1:14" ht="14.4">
      <c r="A2847" s="9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</row>
    <row r="2848" spans="1:14" ht="14.4">
      <c r="A2848" s="9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</row>
    <row r="2849" spans="1:14" ht="14.4">
      <c r="A2849" s="9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</row>
    <row r="2850" spans="1:14" ht="14.4">
      <c r="A2850" s="9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</row>
    <row r="2851" spans="1:14" ht="14.4">
      <c r="A2851" s="9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</row>
    <row r="2852" spans="1:14" ht="14.4">
      <c r="A2852" s="9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</row>
    <row r="2853" spans="1:14" ht="14.4">
      <c r="A2853" s="9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</row>
    <row r="2854" spans="1:14" ht="14.4">
      <c r="A2854" s="9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</row>
    <row r="2855" spans="1:14" ht="14.4">
      <c r="A2855" s="9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</row>
    <row r="2856" spans="1:14" ht="14.4">
      <c r="A2856" s="9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</row>
    <row r="2857" spans="1:14" ht="14.4">
      <c r="A2857" s="9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</row>
    <row r="2858" spans="1:14" ht="14.4">
      <c r="A2858" s="9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</row>
    <row r="2859" spans="1:14" ht="14.4">
      <c r="A2859" s="9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</row>
    <row r="2860" spans="1:14" ht="14.4">
      <c r="A2860" s="9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</row>
    <row r="2861" spans="1:14" ht="14.4">
      <c r="A2861" s="9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</row>
    <row r="2862" spans="1:14" ht="14.4">
      <c r="A2862" s="9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</row>
    <row r="2863" spans="1:14" ht="14.4">
      <c r="A2863" s="9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</row>
    <row r="2864" spans="1:14" ht="14.4">
      <c r="A2864" s="9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</row>
    <row r="2865" spans="1:14" ht="14.4">
      <c r="A2865" s="9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</row>
    <row r="2866" spans="1:14" ht="14.4">
      <c r="A2866" s="9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</row>
    <row r="2867" spans="1:14" ht="14.4">
      <c r="A2867" s="9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</row>
    <row r="2868" spans="1:14" ht="14.4">
      <c r="A2868" s="9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</row>
    <row r="2869" spans="1:14" ht="14.4">
      <c r="A2869" s="9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25"/>
      <c r="M2869" s="25"/>
      <c r="N2869" s="25"/>
    </row>
    <row r="2870" spans="1:14" ht="14.4">
      <c r="A2870" s="9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25"/>
      <c r="N2870" s="25"/>
    </row>
    <row r="2871" spans="1:14" ht="14.4">
      <c r="A2871" s="9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25"/>
      <c r="M2871" s="25"/>
      <c r="N2871" s="25"/>
    </row>
    <row r="2872" spans="1:14" ht="14.4">
      <c r="A2872" s="9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25"/>
      <c r="N2872" s="25"/>
    </row>
    <row r="2873" spans="1:14" ht="14.4">
      <c r="A2873" s="9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25"/>
      <c r="M2873" s="25"/>
      <c r="N2873" s="25"/>
    </row>
    <row r="2874" spans="1:14" ht="14.4">
      <c r="A2874" s="9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</row>
    <row r="2875" spans="1:14" ht="14.4">
      <c r="A2875" s="9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25"/>
      <c r="M2875" s="25"/>
      <c r="N2875" s="25"/>
    </row>
    <row r="2876" spans="1:14" ht="14.4">
      <c r="A2876" s="9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25"/>
      <c r="M2876" s="25"/>
      <c r="N2876" s="25"/>
    </row>
    <row r="2877" spans="1:14" ht="14.4">
      <c r="A2877" s="9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25"/>
      <c r="M2877" s="25"/>
      <c r="N2877" s="25"/>
    </row>
    <row r="2878" spans="1:14" ht="14.4">
      <c r="A2878" s="9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25"/>
      <c r="M2878" s="25"/>
      <c r="N2878" s="25"/>
    </row>
    <row r="2879" spans="1:14" ht="14.4">
      <c r="A2879" s="9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25"/>
      <c r="N2879" s="25"/>
    </row>
    <row r="2880" spans="1:14" ht="14.4">
      <c r="A2880" s="9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</row>
    <row r="2881" spans="1:14" ht="14.4">
      <c r="A2881" s="9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25"/>
      <c r="M2881" s="25"/>
      <c r="N2881" s="25"/>
    </row>
    <row r="2882" spans="1:14" ht="14.4">
      <c r="A2882" s="9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25"/>
      <c r="M2882" s="25"/>
      <c r="N2882" s="25"/>
    </row>
    <row r="2883" spans="1:14" ht="14.4">
      <c r="A2883" s="9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25"/>
      <c r="N2883" s="25"/>
    </row>
    <row r="2884" spans="1:14" ht="14.4">
      <c r="A2884" s="9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25"/>
      <c r="N2884" s="25"/>
    </row>
    <row r="2885" spans="1:14" ht="14.4">
      <c r="A2885" s="9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</row>
    <row r="2886" spans="1:14" ht="14.4">
      <c r="A2886" s="9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</row>
    <row r="2887" spans="1:14" ht="14.4">
      <c r="A2887" s="9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</row>
    <row r="2888" spans="1:14" ht="14.4">
      <c r="A2888" s="9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</row>
    <row r="2889" spans="1:14" ht="14.4">
      <c r="A2889" s="9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</row>
    <row r="2890" spans="1:14" ht="14.4">
      <c r="A2890" s="9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</row>
    <row r="2891" spans="1:14" ht="14.4">
      <c r="A2891" s="9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</row>
    <row r="2892" spans="1:14" ht="14.4">
      <c r="A2892" s="9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</row>
    <row r="2893" spans="1:14" ht="14.4">
      <c r="A2893" s="9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</row>
    <row r="2894" spans="1:14" ht="14.4">
      <c r="A2894" s="9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</row>
    <row r="2895" spans="1:14" ht="14.4">
      <c r="A2895" s="9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</row>
    <row r="2896" spans="1:14" ht="14.4">
      <c r="A2896" s="9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</row>
    <row r="2897" spans="1:14" ht="14.4">
      <c r="A2897" s="9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</row>
    <row r="2898" spans="1:14" ht="14.4">
      <c r="A2898" s="9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</row>
    <row r="2899" spans="1:14" ht="14.4">
      <c r="A2899" s="9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</row>
    <row r="2900" spans="1:14" ht="14.4">
      <c r="A2900" s="9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</row>
    <row r="2901" spans="1:14" ht="14.4">
      <c r="A2901" s="9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</row>
    <row r="2902" spans="1:14" ht="14.4">
      <c r="A2902" s="9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</row>
    <row r="2903" spans="1:14" ht="14.4">
      <c r="A2903" s="9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</row>
    <row r="2904" spans="1:14" ht="14.4">
      <c r="A2904" s="9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</row>
    <row r="2905" spans="1:14" ht="14.4">
      <c r="A2905" s="9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</row>
    <row r="2906" spans="1:14" ht="14.4">
      <c r="A2906" s="9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</row>
    <row r="2907" spans="1:14" ht="14.4">
      <c r="A2907" s="9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</row>
    <row r="2908" spans="1:14" ht="14.4">
      <c r="A2908" s="9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</row>
    <row r="2909" spans="1:14" ht="14.4">
      <c r="A2909" s="9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</row>
    <row r="2910" spans="1:14" ht="14.4">
      <c r="A2910" s="9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</row>
    <row r="2911" spans="1:14" ht="14.4">
      <c r="A2911" s="9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</row>
    <row r="2912" spans="1:14" ht="14.4">
      <c r="A2912" s="9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</row>
    <row r="2913" spans="1:14" ht="14.4">
      <c r="A2913" s="9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</row>
    <row r="2914" spans="1:14" ht="14.4">
      <c r="A2914" s="9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</row>
    <row r="2915" spans="1:14" ht="14.4">
      <c r="A2915" s="9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</row>
    <row r="2916" spans="1:14" ht="14.4">
      <c r="A2916" s="9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</row>
    <row r="2917" spans="1:14" ht="14.4">
      <c r="A2917" s="9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</row>
    <row r="2918" spans="1:14" ht="14.4">
      <c r="A2918" s="9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</row>
    <row r="2919" spans="1:14" ht="14.4">
      <c r="A2919" s="9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</row>
    <row r="2920" spans="1:14" ht="14.4">
      <c r="A2920" s="9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</row>
    <row r="2921" spans="1:14" ht="14.4">
      <c r="A2921" s="9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</row>
    <row r="2922" spans="1:14" ht="14.4">
      <c r="A2922" s="9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</row>
    <row r="2923" spans="1:14" ht="14.4">
      <c r="A2923" s="9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</row>
    <row r="2924" spans="1:14" ht="14.4">
      <c r="A2924" s="9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</row>
    <row r="2925" spans="1:14" ht="14.4">
      <c r="A2925" s="9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25"/>
      <c r="N2925" s="25"/>
    </row>
    <row r="2926" spans="1:14" ht="14.4">
      <c r="A2926" s="9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</row>
    <row r="2927" spans="1:14" ht="14.4">
      <c r="A2927" s="9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</row>
    <row r="2928" spans="1:14" ht="14.4">
      <c r="A2928" s="9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</row>
    <row r="2929" spans="1:14" ht="14.4">
      <c r="A2929" s="9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</row>
    <row r="2930" spans="1:14" ht="14.4">
      <c r="A2930" s="9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</row>
    <row r="2931" spans="1:14" ht="14.4">
      <c r="A2931" s="9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</row>
    <row r="2932" spans="1:14" ht="14.4">
      <c r="A2932" s="9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</row>
    <row r="2933" spans="1:14" ht="14.4">
      <c r="A2933" s="9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</row>
    <row r="2934" spans="1:14" ht="14.4">
      <c r="A2934" s="9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</row>
    <row r="2935" spans="1:14" ht="14.4">
      <c r="A2935" s="9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</row>
    <row r="2936" spans="1:14" ht="14.4">
      <c r="A2936" s="9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</row>
    <row r="2937" spans="1:14" ht="14.4">
      <c r="A2937" s="9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</row>
    <row r="2938" spans="1:14" ht="14.4">
      <c r="A2938" s="9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</row>
    <row r="2939" spans="1:14" ht="14.4">
      <c r="A2939" s="9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</row>
    <row r="2940" spans="1:14" ht="14.4">
      <c r="A2940" s="9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</row>
    <row r="2941" spans="1:14" ht="14.4">
      <c r="A2941" s="9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</row>
    <row r="2942" spans="1:14" ht="14.4">
      <c r="A2942" s="9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</row>
    <row r="2943" spans="1:14" ht="14.4">
      <c r="A2943" s="9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</row>
    <row r="2944" spans="1:14" ht="14.4">
      <c r="A2944" s="9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</row>
    <row r="2945" spans="1:14" ht="14.4">
      <c r="A2945" s="9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</row>
    <row r="2946" spans="1:14" ht="14.4">
      <c r="A2946" s="9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</row>
    <row r="2947" spans="1:14" ht="14.4">
      <c r="A2947" s="9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</row>
    <row r="2948" spans="1:14" ht="14.4">
      <c r="A2948" s="9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</row>
    <row r="2949" spans="1:14" ht="14.4">
      <c r="A2949" s="9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</row>
    <row r="2950" spans="1:14" ht="14.4">
      <c r="A2950" s="9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</row>
    <row r="2951" spans="1:14" ht="14.4">
      <c r="A2951" s="9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25"/>
      <c r="N2951" s="25"/>
    </row>
    <row r="2952" spans="1:14" ht="14.4">
      <c r="A2952" s="9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</row>
    <row r="2953" spans="1:14" ht="14.4">
      <c r="A2953" s="9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25"/>
      <c r="N2953" s="25"/>
    </row>
    <row r="2954" spans="1:14" ht="14.4">
      <c r="A2954" s="9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25"/>
      <c r="N2954" s="25"/>
    </row>
    <row r="2955" spans="1:14" ht="14.4">
      <c r="A2955" s="9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25"/>
      <c r="N2955" s="25"/>
    </row>
    <row r="2956" spans="1:14" ht="14.4">
      <c r="A2956" s="9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25"/>
      <c r="N2956" s="25"/>
    </row>
    <row r="2957" spans="1:14" ht="14.4">
      <c r="A2957" s="9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25"/>
      <c r="N2957" s="25"/>
    </row>
    <row r="2958" spans="1:14" ht="14.4">
      <c r="A2958" s="9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</row>
    <row r="2959" spans="1:14" ht="14.4">
      <c r="A2959" s="9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25"/>
      <c r="N2959" s="25"/>
    </row>
    <row r="2960" spans="1:14" ht="14.4">
      <c r="A2960" s="9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</row>
    <row r="2961" spans="1:14" ht="14.4">
      <c r="A2961" s="9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25"/>
      <c r="N2961" s="25"/>
    </row>
    <row r="2962" spans="1:14" ht="14.4">
      <c r="A2962" s="9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</row>
  </sheetData>
  <autoFilter ref="A4:N2158" xr:uid="{00000000-0009-0000-0000-000006000000}"/>
  <customSheetViews>
    <customSheetView guid="{0A291DB6-90EE-4095-8362-21449CCF36BB}" filter="1" showAutoFilter="1">
      <pageMargins left="0.7" right="0.7" top="0.75" bottom="0.75" header="0.3" footer="0.3"/>
      <autoFilter ref="A4:M166" xr:uid="{AE118A85-9D9E-46D5-B2B9-E81FDD19D244}"/>
    </customSheetView>
    <customSheetView guid="{FDB7936E-2B89-4BB5-93C0-E234D0C99093}" filter="1" showAutoFilter="1">
      <pageMargins left="0.7" right="0.7" top="0.75" bottom="0.75" header="0.3" footer="0.3"/>
      <autoFilter ref="A4:M168" xr:uid="{2A81168D-D9A2-4C2F-A06C-02285D47AB8F}"/>
    </customSheetView>
    <customSheetView guid="{52AD8EF0-8159-4934-8B7E-A2EE534DDF3E}" filter="1" showAutoFilter="1">
      <pageMargins left="0.7" right="0.7" top="0.75" bottom="0.75" header="0.3" footer="0.3"/>
      <autoFilter ref="A4:M166" xr:uid="{C34E0162-FF14-475E-9331-ACCCF994D8D2}"/>
    </customSheetView>
    <customSheetView guid="{3DC7F1C8-4591-4D7A-A704-96A02BAC0C6A}" filter="1" showAutoFilter="1">
      <pageMargins left="0.7" right="0.7" top="0.75" bottom="0.75" header="0.3" footer="0.3"/>
      <autoFilter ref="A4:M166" xr:uid="{D0F5B70F-7F95-423A-B695-A00FE2CA43EF}"/>
    </customSheetView>
    <customSheetView guid="{BD70B13B-0B96-4D37-A1A4-41BB4FA901C1}" filter="1" showAutoFilter="1">
      <pageMargins left="0.7" right="0.7" top="0.75" bottom="0.75" header="0.3" footer="0.3"/>
      <autoFilter ref="A4:M166" xr:uid="{72CC5D56-10B6-4A32-A0A2-472723281ED0}"/>
    </customSheetView>
    <customSheetView guid="{22C1A013-2537-45CB-A3FE-75188F7323CB}" filter="1" showAutoFilter="1">
      <pageMargins left="0.7" right="0.7" top="0.75" bottom="0.75" header="0.3" footer="0.3"/>
      <autoFilter ref="A4:M166" xr:uid="{BA305939-DD32-4A9C-BE69-C6A969B8DF4A}"/>
    </customSheetView>
  </customSheetViews>
  <conditionalFormatting sqref="B47:B53">
    <cfRule type="expression" dxfId="99" priority="3">
      <formula>COUNTIF(B:B,B47)&gt;1</formula>
    </cfRule>
  </conditionalFormatting>
  <conditionalFormatting sqref="B98:B234">
    <cfRule type="expression" dxfId="98" priority="5">
      <formula>COUNTIF(B:B,B98)&gt;1</formula>
    </cfRule>
  </conditionalFormatting>
  <conditionalFormatting sqref="B117">
    <cfRule type="expression" dxfId="97" priority="12">
      <formula>COUNTIF(#REF!,B117)&gt;1</formula>
    </cfRule>
  </conditionalFormatting>
  <conditionalFormatting sqref="B202">
    <cfRule type="expression" dxfId="96" priority="9">
      <formula>COUNTIF(#REF!,B202)&gt;1</formula>
    </cfRule>
  </conditionalFormatting>
  <conditionalFormatting sqref="B1952">
    <cfRule type="expression" dxfId="95" priority="2">
      <formula>COUNTIF(#REF!,B1952)&gt;1</formula>
    </cfRule>
  </conditionalFormatting>
  <conditionalFormatting sqref="B3:B29 B33 B35 B37:B44 B55:B61 B63:B96 B276:B280 B282:B315 B317:B318 B320:B342 B344:B346 B348:B1945 B1947:B1949 B1963:B2962">
    <cfRule type="expression" dxfId="94" priority="22">
      <formula>COUNTIF(B:B,B3)&gt;1</formula>
    </cfRule>
  </conditionalFormatting>
  <conditionalFormatting sqref="B5:B9">
    <cfRule type="expression" dxfId="93" priority="809">
      <formula>COUNTIF(#REF!, #REF!)&gt;1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AJ3165"/>
  <sheetViews>
    <sheetView workbookViewId="0">
      <pane xSplit="2" ySplit="4" topLeftCell="C1276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4140625" defaultRowHeight="15" customHeight="1"/>
  <cols>
    <col min="1" max="1" width="6.5546875" customWidth="1"/>
    <col min="2" max="2" width="14.33203125" customWidth="1"/>
    <col min="3" max="3" width="52.44140625" customWidth="1"/>
    <col min="4" max="4" width="67.5546875" customWidth="1"/>
    <col min="5" max="5" width="9.88671875" customWidth="1"/>
    <col min="6" max="6" width="33" customWidth="1"/>
    <col min="7" max="19" width="9.88671875" customWidth="1"/>
  </cols>
  <sheetData>
    <row r="1" spans="1:19" ht="14.4">
      <c r="A1" s="14"/>
      <c r="B1" s="14"/>
      <c r="C1" s="3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4">
      <c r="A2" s="14"/>
      <c r="B2" s="14"/>
      <c r="C2" s="14"/>
      <c r="D2" s="14" t="s">
        <v>2484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4.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14.4">
      <c r="A4" s="50" t="s">
        <v>1</v>
      </c>
      <c r="B4" s="50" t="s">
        <v>2485</v>
      </c>
      <c r="C4" s="19" t="s">
        <v>223</v>
      </c>
      <c r="D4" s="19" t="s">
        <v>224</v>
      </c>
      <c r="E4" s="18" t="s">
        <v>2486</v>
      </c>
      <c r="F4" s="18" t="s">
        <v>225</v>
      </c>
      <c r="G4" s="18" t="s">
        <v>226</v>
      </c>
      <c r="H4" s="18" t="s">
        <v>227</v>
      </c>
      <c r="I4" s="51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4.4">
      <c r="A5" s="14">
        <f t="shared" ref="A5:A259" si="0">ROW()-ROW($A$4)</f>
        <v>1</v>
      </c>
      <c r="B5" s="14" t="s">
        <v>2487</v>
      </c>
      <c r="C5" s="14" t="s">
        <v>2488</v>
      </c>
      <c r="D5" s="14" t="str">
        <f t="shared" ref="D5:D259" si="1">IF(E5="Guarantee",E5&amp;"||"&amp;B5&amp;"||"&amp;C5,B5&amp;"||"&amp;C5)</f>
        <v>MEC1806001||Improve soldering robot Lether-α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ht="14.4">
      <c r="A6" s="14">
        <f t="shared" si="0"/>
        <v>2</v>
      </c>
      <c r="B6" s="14" t="s">
        <v>2489</v>
      </c>
      <c r="C6" s="14" t="s">
        <v>2490</v>
      </c>
      <c r="D6" s="14" t="str">
        <f t="shared" si="1"/>
        <v>MEC1804003||Sheet Unloading Machine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4.4">
      <c r="A7" s="14">
        <f t="shared" si="0"/>
        <v>3</v>
      </c>
      <c r="B7" s="14" t="s">
        <v>2491</v>
      </c>
      <c r="C7" s="14" t="s">
        <v>2492</v>
      </c>
      <c r="D7" s="14" t="str">
        <f t="shared" si="1"/>
        <v>MEC1806002||MSC-18A Video Controller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14.4">
      <c r="A8" s="14">
        <f t="shared" si="0"/>
        <v>4</v>
      </c>
      <c r="B8" s="14" t="s">
        <v>2493</v>
      </c>
      <c r="C8" s="14" t="s">
        <v>2494</v>
      </c>
      <c r="D8" s="14" t="str">
        <f t="shared" si="1"/>
        <v>MEC1804006||R&amp;D DC current and Voltage monitoring solution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14.4">
      <c r="A9" s="14">
        <f t="shared" si="0"/>
        <v>5</v>
      </c>
      <c r="B9" s="14" t="s">
        <v>2495</v>
      </c>
      <c r="C9" s="14" t="s">
        <v>2496</v>
      </c>
      <c r="D9" s="14" t="str">
        <f t="shared" si="1"/>
        <v>MEC1804004||Matehan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14.4">
      <c r="A10" s="14">
        <f t="shared" si="0"/>
        <v>6</v>
      </c>
      <c r="B10" s="14" t="s">
        <v>2497</v>
      </c>
      <c r="C10" s="14" t="s">
        <v>2498</v>
      </c>
      <c r="D10" s="14" t="str">
        <f t="shared" si="1"/>
        <v>MEC1804007||Auto Soldering robot Lether-αII assembly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14.4">
      <c r="A11" s="14">
        <f t="shared" si="0"/>
        <v>7</v>
      </c>
      <c r="B11" s="13" t="s">
        <v>2499</v>
      </c>
      <c r="C11" s="14" t="s">
        <v>2500</v>
      </c>
      <c r="D11" s="14" t="str">
        <f t="shared" si="1"/>
        <v>Guarantee||MEC1804005||2D barcode checking software_MKTC</v>
      </c>
      <c r="E11" s="14" t="s">
        <v>2501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4.4">
      <c r="A12" s="14">
        <f t="shared" si="0"/>
        <v>8</v>
      </c>
      <c r="B12" s="14" t="s">
        <v>2502</v>
      </c>
      <c r="C12" s="14" t="s">
        <v>2503</v>
      </c>
      <c r="D12" s="14" t="str">
        <f t="shared" si="1"/>
        <v>Guarantee||MEC1805001||2D barcode Checking_MKVC_2</v>
      </c>
      <c r="E12" s="14" t="s">
        <v>2501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14.4">
      <c r="A13" s="14">
        <f t="shared" si="0"/>
        <v>9</v>
      </c>
      <c r="B13" s="14" t="s">
        <v>2504</v>
      </c>
      <c r="C13" s="14" t="s">
        <v>2505</v>
      </c>
      <c r="D13" s="14" t="str">
        <f t="shared" si="1"/>
        <v>MEC1805002||2D barcode verifying machine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14.4">
      <c r="A14" s="14">
        <f t="shared" si="0"/>
        <v>10</v>
      </c>
      <c r="B14" s="14" t="s">
        <v>2506</v>
      </c>
      <c r="C14" s="14" t="s">
        <v>2507</v>
      </c>
      <c r="D14" s="14" t="str">
        <f t="shared" si="1"/>
        <v>MEC1905002||3D Printer Trading for VJC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14.4">
      <c r="A15" s="14">
        <f t="shared" si="0"/>
        <v>11</v>
      </c>
      <c r="B15" s="14" t="s">
        <v>2508</v>
      </c>
      <c r="C15" s="14" t="s">
        <v>2509</v>
      </c>
      <c r="D15" s="14" t="str">
        <f t="shared" si="1"/>
        <v>MEC1810006||Xe đẩy bo (Cart Trading)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4.4">
      <c r="A16" s="14">
        <f t="shared" si="0"/>
        <v>12</v>
      </c>
      <c r="B16" s="14" t="s">
        <v>2510</v>
      </c>
      <c r="C16" s="14" t="s">
        <v>2511</v>
      </c>
      <c r="D16" s="14" t="str">
        <f t="shared" si="1"/>
        <v>MEC1910006||Đơn hàng thương mại AUTOCAD (45 licenses)</v>
      </c>
      <c r="E16" s="14"/>
      <c r="F16" s="20" t="s">
        <v>2512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14.4">
      <c r="A17" s="14">
        <f t="shared" si="0"/>
        <v>13</v>
      </c>
      <c r="B17" s="14" t="s">
        <v>2513</v>
      </c>
      <c r="C17" s="14" t="s">
        <v>2514</v>
      </c>
      <c r="D17" s="14" t="str">
        <f t="shared" si="1"/>
        <v>MEC1910003||Đơn hàng thương mại linh kiện tiêu hao cho máy hàn điểm - EMS-190926-01 (Teflon 2)</v>
      </c>
      <c r="E17" s="14"/>
      <c r="F17" s="20" t="s">
        <v>2515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14.4">
      <c r="A18" s="14">
        <f t="shared" si="0"/>
        <v>14</v>
      </c>
      <c r="B18" s="14" t="s">
        <v>2516</v>
      </c>
      <c r="C18" s="14" t="s">
        <v>2517</v>
      </c>
      <c r="D18" s="14" t="str">
        <f t="shared" si="1"/>
        <v>MEC1907005||HMI JIG gá máy hàn robot model stanley KIFA.RC</v>
      </c>
      <c r="E18" s="14" t="s">
        <v>2518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14.4">
      <c r="A19" s="14">
        <f t="shared" si="0"/>
        <v>15</v>
      </c>
      <c r="B19" s="14" t="s">
        <v>2519</v>
      </c>
      <c r="C19" s="14" t="s">
        <v>2520</v>
      </c>
      <c r="D19" s="14" t="str">
        <f t="shared" si="1"/>
        <v>MEC1907006||Service thêm module tích hợp dữ liệu phân tích hóa chất cho hệ thống SPC</v>
      </c>
      <c r="E19" s="14" t="s">
        <v>2521</v>
      </c>
      <c r="F19" s="14" t="s">
        <v>2522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14.4">
      <c r="A20" s="14">
        <f t="shared" si="0"/>
        <v>16</v>
      </c>
      <c r="B20" s="14" t="s">
        <v>2523</v>
      </c>
      <c r="C20" s="14" t="s">
        <v>2524</v>
      </c>
      <c r="D20" s="14" t="str">
        <f t="shared" si="1"/>
        <v>MEC1908002||Jig hàn Robot Model HMI Vinfast</v>
      </c>
      <c r="E20" s="14" t="s">
        <v>2525</v>
      </c>
      <c r="F20" s="14" t="s">
        <v>2526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14.4">
      <c r="A21" s="14">
        <f t="shared" si="0"/>
        <v>17</v>
      </c>
      <c r="B21" s="14" t="s">
        <v>2527</v>
      </c>
      <c r="C21" s="14" t="s">
        <v>2528</v>
      </c>
      <c r="D21" s="14" t="str">
        <f t="shared" si="1"/>
        <v>MEC1812001||Số gắn trên Jig mạ</v>
      </c>
      <c r="E21" s="14" t="s">
        <v>2529</v>
      </c>
      <c r="F21" s="14" t="s">
        <v>975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ht="14.4">
      <c r="A22" s="14">
        <f t="shared" si="0"/>
        <v>18</v>
      </c>
      <c r="B22" s="14" t="s">
        <v>2530</v>
      </c>
      <c r="C22" s="14" t="s">
        <v>2531</v>
      </c>
      <c r="D22" s="14" t="str">
        <f t="shared" si="1"/>
        <v>MEC1902005||Hệ thống chiết xuất dữ liệu của thiết bị phân tích hóa chất tự động_MTE</v>
      </c>
      <c r="E22" s="14" t="s">
        <v>2532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14.4">
      <c r="A23" s="14">
        <f t="shared" si="0"/>
        <v>19</v>
      </c>
      <c r="B23" s="14" t="s">
        <v>2533</v>
      </c>
      <c r="C23" s="14" t="s">
        <v>2534</v>
      </c>
      <c r="D23" s="14" t="str">
        <f t="shared" si="1"/>
        <v>MEC1811001||Phần mềm SPC cho nhà máy MKVC</v>
      </c>
      <c r="E23" s="14" t="s">
        <v>2535</v>
      </c>
      <c r="F23" s="13" t="s">
        <v>975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14.4">
      <c r="A24" s="14">
        <f t="shared" si="0"/>
        <v>20</v>
      </c>
      <c r="B24" s="14" t="s">
        <v>2536</v>
      </c>
      <c r="C24" s="14" t="s">
        <v>2537</v>
      </c>
      <c r="D24" s="14" t="str">
        <f t="shared" si="1"/>
        <v>MEC1812004||Conveyor Long type</v>
      </c>
      <c r="E24" s="14" t="s">
        <v>2538</v>
      </c>
      <c r="F24" s="13" t="s">
        <v>975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14.4">
      <c r="A25" s="14">
        <f t="shared" si="0"/>
        <v>21</v>
      </c>
      <c r="B25" s="14" t="s">
        <v>2539</v>
      </c>
      <c r="C25" s="14" t="s">
        <v>2540</v>
      </c>
      <c r="D25" s="14" t="str">
        <f t="shared" si="1"/>
        <v>MEC1812003||Conveyor aligment　</v>
      </c>
      <c r="E25" s="14" t="s">
        <v>2538</v>
      </c>
      <c r="F25" s="13" t="s">
        <v>975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14.4">
      <c r="A26" s="14">
        <f t="shared" si="0"/>
        <v>22</v>
      </c>
      <c r="B26" s="14" t="s">
        <v>2541</v>
      </c>
      <c r="C26" s="14" t="s">
        <v>2542</v>
      </c>
      <c r="D26" s="14" t="str">
        <f t="shared" si="1"/>
        <v>MEC1812002||Conveyor</v>
      </c>
      <c r="E26" s="14" t="s">
        <v>2543</v>
      </c>
      <c r="F26" s="13" t="s">
        <v>975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14.4">
      <c r="A27" s="14">
        <f t="shared" si="0"/>
        <v>23</v>
      </c>
      <c r="B27" s="14" t="s">
        <v>2544</v>
      </c>
      <c r="C27" s="25" t="s">
        <v>2545</v>
      </c>
      <c r="D27" s="14" t="str">
        <f t="shared" si="1"/>
        <v>MEC1911035||Case of gateway</v>
      </c>
      <c r="E27" s="14" t="s">
        <v>2546</v>
      </c>
      <c r="F27" s="13" t="s">
        <v>2547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14.4">
      <c r="A28" s="14">
        <f t="shared" si="0"/>
        <v>24</v>
      </c>
      <c r="B28" s="14" t="s">
        <v>2548</v>
      </c>
      <c r="C28" s="14" t="s">
        <v>2549</v>
      </c>
      <c r="D28" s="14" t="str">
        <f t="shared" si="1"/>
        <v>MEC1911039||Bảo trì hệ thống tổng đài điện thoại</v>
      </c>
      <c r="E28" s="14"/>
      <c r="F28" s="14" t="s">
        <v>2550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14.4">
      <c r="A29" s="14">
        <f t="shared" si="0"/>
        <v>25</v>
      </c>
      <c r="B29" s="14" t="s">
        <v>2551</v>
      </c>
      <c r="C29" s="14" t="s">
        <v>2552</v>
      </c>
      <c r="D29" s="14" t="str">
        <f t="shared" si="1"/>
        <v>MEC1911043||Đèn LED Tube UV cut&lt;500 nm, công suất 20W, quang thông 1100Lm</v>
      </c>
      <c r="E29" s="14"/>
      <c r="F29" s="14" t="s">
        <v>2553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14.4">
      <c r="A30" s="14">
        <f t="shared" si="0"/>
        <v>26</v>
      </c>
      <c r="B30" s="14" t="s">
        <v>2554</v>
      </c>
      <c r="C30" s="14" t="s">
        <v>2555</v>
      </c>
      <c r="D30" s="14" t="str">
        <f t="shared" si="1"/>
        <v>MEC1810003||LaserMaking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14.4">
      <c r="A31" s="14">
        <f t="shared" si="0"/>
        <v>27</v>
      </c>
      <c r="B31" s="14" t="s">
        <v>2556</v>
      </c>
      <c r="C31" s="14" t="s">
        <v>2557</v>
      </c>
      <c r="D31" s="14" t="str">
        <f t="shared" si="1"/>
        <v>MEC1807001||Dự án thiết kế thiết bị chuyển mạch video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14.4">
      <c r="A32" s="14">
        <f t="shared" si="0"/>
        <v>28</v>
      </c>
      <c r="B32" s="14" t="s">
        <v>2558</v>
      </c>
      <c r="C32" s="14" t="s">
        <v>2559</v>
      </c>
      <c r="D32" s="14" t="str">
        <f t="shared" si="1"/>
        <v>MEC1910007||Matehan_Fact2_CopperPlate_LoadingMachine</v>
      </c>
      <c r="E32" s="14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14.4">
      <c r="A33" s="14">
        <f t="shared" si="0"/>
        <v>29</v>
      </c>
      <c r="B33" s="14" t="s">
        <v>2560</v>
      </c>
      <c r="C33" s="14" t="s">
        <v>2561</v>
      </c>
      <c r="D33" s="14" t="str">
        <f t="shared" si="1"/>
        <v>MEC1907004||Xe Hrack</v>
      </c>
      <c r="E33" s="14" t="s">
        <v>2562</v>
      </c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ht="14.4">
      <c r="A34" s="14">
        <f t="shared" si="0"/>
        <v>30</v>
      </c>
      <c r="B34" s="14" t="s">
        <v>2563</v>
      </c>
      <c r="C34" s="14" t="s">
        <v>2564</v>
      </c>
      <c r="D34" s="14" t="str">
        <f t="shared" si="1"/>
        <v>IOT1||IoT Meiko Techno</v>
      </c>
      <c r="E34" s="14" t="s">
        <v>2565</v>
      </c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14.4">
      <c r="A35" s="14">
        <f t="shared" si="0"/>
        <v>31</v>
      </c>
      <c r="B35" s="14" t="s">
        <v>2566</v>
      </c>
      <c r="C35" s="14" t="s">
        <v>2567</v>
      </c>
      <c r="D35" s="14" t="str">
        <f t="shared" si="1"/>
        <v>MEC1903002||Solder Jig</v>
      </c>
      <c r="E35" s="14" t="s">
        <v>2568</v>
      </c>
      <c r="F35" s="13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19" ht="14.4">
      <c r="A36" s="14">
        <f t="shared" si="0"/>
        <v>32</v>
      </c>
      <c r="B36" s="14" t="s">
        <v>2569</v>
      </c>
      <c r="C36" s="14" t="s">
        <v>2570</v>
      </c>
      <c r="D36" s="14" t="str">
        <f t="shared" si="1"/>
        <v>MEC1901001||Soldering robot 5 set</v>
      </c>
      <c r="E36" s="14" t="s">
        <v>241</v>
      </c>
      <c r="F36" s="14"/>
      <c r="G36" s="1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19" ht="14.4">
      <c r="A37" s="14">
        <f t="shared" si="0"/>
        <v>33</v>
      </c>
      <c r="B37" s="14" t="s">
        <v>2571</v>
      </c>
      <c r="C37" s="14" t="s">
        <v>2572</v>
      </c>
      <c r="D37" s="14" t="str">
        <f t="shared" si="1"/>
        <v>MEC1911006||Hệ thống chiết xuất dữ liệu của thiết bị phân tích hóa chất tự động - Lần 2_15_MKAC</v>
      </c>
      <c r="E37" s="14" t="s">
        <v>2573</v>
      </c>
      <c r="F37" s="14" t="s">
        <v>2574</v>
      </c>
      <c r="G37" s="14" t="s">
        <v>2575</v>
      </c>
      <c r="H37" s="25"/>
      <c r="I37" s="25"/>
      <c r="J37" s="25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14.4">
      <c r="A38" s="14">
        <f t="shared" si="0"/>
        <v>34</v>
      </c>
      <c r="B38" s="14" t="s">
        <v>2576</v>
      </c>
      <c r="C38" s="14" t="s">
        <v>2577</v>
      </c>
      <c r="D38" s="14" t="str">
        <f t="shared" si="1"/>
        <v>MEC1911007||Phần mềm kết nối dữ liệu 2 máy đo lên hệ thống SPC tại FPC_40_Lần 1</v>
      </c>
      <c r="E38" s="14" t="s">
        <v>2535</v>
      </c>
      <c r="F38" s="14" t="s">
        <v>2578</v>
      </c>
      <c r="G38" s="14" t="s">
        <v>2579</v>
      </c>
      <c r="H38" s="14"/>
      <c r="I38" s="14"/>
      <c r="J38" s="14"/>
      <c r="K38" s="25"/>
      <c r="L38" s="25"/>
      <c r="M38" s="25"/>
      <c r="N38" s="25"/>
      <c r="O38" s="25"/>
      <c r="P38" s="25"/>
      <c r="Q38" s="25"/>
      <c r="R38" s="25"/>
      <c r="S38" s="25"/>
    </row>
    <row r="39" spans="1:19" ht="14.4">
      <c r="A39" s="14">
        <f t="shared" si="0"/>
        <v>35</v>
      </c>
      <c r="B39" s="14" t="s">
        <v>2580</v>
      </c>
      <c r="C39" s="14" t="s">
        <v>2581</v>
      </c>
      <c r="D39" s="14" t="str">
        <f t="shared" si="1"/>
        <v>MEC1911009||Phần mềm kết nối dữ liệu 2 máy đo lên hệ thống SPC tại FPC_40_Lần 2</v>
      </c>
      <c r="E39" s="14" t="s">
        <v>2535</v>
      </c>
      <c r="F39" s="13" t="s">
        <v>2582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ht="14.4">
      <c r="A40" s="14">
        <f t="shared" si="0"/>
        <v>36</v>
      </c>
      <c r="B40" s="14" t="s">
        <v>2583</v>
      </c>
      <c r="C40" s="14" t="s">
        <v>2584</v>
      </c>
      <c r="D40" s="14" t="str">
        <f t="shared" si="1"/>
        <v>AM100850||JIG616 cho dây chuyền mạ VCP &amp; Filled L1230*W780mm.</v>
      </c>
      <c r="E40" s="14" t="s">
        <v>2585</v>
      </c>
      <c r="F40" s="13" t="s">
        <v>2586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14.4">
      <c r="A41" s="14">
        <f t="shared" si="0"/>
        <v>37</v>
      </c>
      <c r="B41" s="14" t="s">
        <v>2587</v>
      </c>
      <c r="C41" s="14" t="s">
        <v>2588</v>
      </c>
      <c r="D41" s="14" t="str">
        <f t="shared" si="1"/>
        <v>AM100851||JIG612 cho dây chuyền mạ VCP &amp; Filled L1230*W820mm.</v>
      </c>
      <c r="E41" s="14" t="s">
        <v>2585</v>
      </c>
      <c r="F41" s="13" t="s">
        <v>2586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 ht="14.4">
      <c r="A42" s="14">
        <f t="shared" si="0"/>
        <v>38</v>
      </c>
      <c r="B42" s="14" t="s">
        <v>2589</v>
      </c>
      <c r="C42" s="14" t="s">
        <v>2590</v>
      </c>
      <c r="D42" s="14" t="str">
        <f t="shared" si="1"/>
        <v>AM100852||JIG608 cho dây chuyền mạ VCP &amp; Filled L1230*W860mm.</v>
      </c>
      <c r="E42" s="14" t="s">
        <v>2585</v>
      </c>
      <c r="F42" s="13" t="s">
        <v>2586</v>
      </c>
      <c r="G42" s="14" t="s">
        <v>2591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14.4">
      <c r="A43" s="14">
        <f t="shared" si="0"/>
        <v>39</v>
      </c>
      <c r="B43" s="14" t="s">
        <v>2592</v>
      </c>
      <c r="C43" s="14" t="s">
        <v>2593</v>
      </c>
      <c r="D43" s="14" t="str">
        <f t="shared" si="1"/>
        <v>MEC2001005||Set up, chạy thử máy móc xưởng gia công</v>
      </c>
      <c r="E43" s="14" t="s">
        <v>2594</v>
      </c>
      <c r="F43" s="13"/>
      <c r="G43" s="14" t="s">
        <v>2591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 ht="14.4">
      <c r="A44" s="14">
        <f t="shared" si="0"/>
        <v>40</v>
      </c>
      <c r="B44" s="14" t="s">
        <v>2595</v>
      </c>
      <c r="C44" s="14" t="s">
        <v>2596</v>
      </c>
      <c r="D44" s="14" t="str">
        <f t="shared" si="1"/>
        <v>MEC1909002||Service Dịch vụ kiểm tra và nâng cấp phần mềm Bacode (PE-190911-01/14714/ Quo no MTE-1908-001)</v>
      </c>
      <c r="E44" s="14" t="s">
        <v>762</v>
      </c>
      <c r="F44" s="14" t="s">
        <v>2597</v>
      </c>
      <c r="G44" s="14" t="s">
        <v>2591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 ht="14.4">
      <c r="A45" s="14">
        <f t="shared" si="0"/>
        <v>41</v>
      </c>
      <c r="B45" s="25" t="s">
        <v>2598</v>
      </c>
      <c r="C45" s="25" t="s">
        <v>2599</v>
      </c>
      <c r="D45" s="14" t="str">
        <f t="shared" si="1"/>
        <v xml:space="preserve">MEC2001006|| Service/ Phần mềm quản lý dữ liệu độ dày tự động NM3 (EL-19130-02/16411) </v>
      </c>
      <c r="E45" s="25" t="s">
        <v>2600</v>
      </c>
      <c r="F45" s="25" t="s">
        <v>2601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spans="1:19" ht="14.4">
      <c r="A46" s="14">
        <f t="shared" si="0"/>
        <v>42</v>
      </c>
      <c r="B46" s="14" t="s">
        <v>2602</v>
      </c>
      <c r="C46" s="14" t="s">
        <v>2603</v>
      </c>
      <c r="D46" s="14" t="str">
        <f t="shared" si="1"/>
        <v>MEC2004001||Linh kiện kệ đỡ cho sheet được gắp ra</v>
      </c>
      <c r="E46" s="14" t="s">
        <v>2594</v>
      </c>
      <c r="F46" s="13" t="s">
        <v>2604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spans="1:19" ht="14.4">
      <c r="A47" s="14">
        <f t="shared" si="0"/>
        <v>43</v>
      </c>
      <c r="B47" s="14" t="s">
        <v>2605</v>
      </c>
      <c r="C47" s="14" t="s">
        <v>2606</v>
      </c>
      <c r="D47" s="14" t="str">
        <f t="shared" si="1"/>
        <v>MEC2004005||Sản xuất linh kiện, vật tư của PXGC</v>
      </c>
      <c r="E47" s="14" t="s">
        <v>2594</v>
      </c>
      <c r="F47" s="13" t="s">
        <v>2607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spans="1:19" ht="14.4">
      <c r="A48" s="14">
        <f t="shared" si="0"/>
        <v>44</v>
      </c>
      <c r="B48" s="14" t="s">
        <v>2608</v>
      </c>
      <c r="C48" s="14" t="s">
        <v>2609</v>
      </c>
      <c r="D48" s="14" t="str">
        <f t="shared" si="1"/>
        <v>MEC2004006||Jig gá kiểm tra máy Routing#1</v>
      </c>
      <c r="E48" s="14" t="s">
        <v>2594</v>
      </c>
      <c r="F48" s="13" t="s">
        <v>2610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spans="1:19" ht="14.4">
      <c r="A49" s="14">
        <f t="shared" si="0"/>
        <v>45</v>
      </c>
      <c r="B49" s="14" t="s">
        <v>2611</v>
      </c>
      <c r="C49" s="14" t="s">
        <v>2612</v>
      </c>
      <c r="D49" s="14" t="str">
        <f t="shared" si="1"/>
        <v>MEC2004008||Board up hanger Cữ lên bo dây chuyền mạ (loại dài)</v>
      </c>
      <c r="E49" s="14" t="s">
        <v>2594</v>
      </c>
      <c r="F49" s="13" t="s">
        <v>2613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14.4">
      <c r="A50" s="14">
        <f t="shared" si="0"/>
        <v>46</v>
      </c>
      <c r="B50" s="14" t="s">
        <v>2614</v>
      </c>
      <c r="C50" s="14" t="s">
        <v>2615</v>
      </c>
      <c r="D50" s="14" t="str">
        <f t="shared" si="1"/>
        <v>MEC2004009||Board up hanger Cữ lên bo dây chuyền mạ (loại ngắn)</v>
      </c>
      <c r="E50" s="14" t="s">
        <v>2594</v>
      </c>
      <c r="F50" s="13" t="s">
        <v>2613</v>
      </c>
      <c r="G50" s="14" t="s">
        <v>2616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ht="14.4">
      <c r="A51" s="14">
        <f t="shared" si="0"/>
        <v>47</v>
      </c>
      <c r="B51" s="14" t="s">
        <v>2617</v>
      </c>
      <c r="C51" s="14" t="s">
        <v>2618</v>
      </c>
      <c r="D51" s="14" t="str">
        <f t="shared" si="1"/>
        <v>MEC2005001||Shaft for window measuring machine trục cho máy đo ô cửa sooe phủ sơn</v>
      </c>
      <c r="E51" s="14" t="s">
        <v>2594</v>
      </c>
      <c r="F51" s="13" t="s">
        <v>2619</v>
      </c>
      <c r="G51" s="14" t="s">
        <v>2620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spans="1:19" ht="14.4">
      <c r="A52" s="14">
        <f t="shared" si="0"/>
        <v>48</v>
      </c>
      <c r="B52" s="14" t="s">
        <v>2621</v>
      </c>
      <c r="C52" s="14" t="s">
        <v>2622</v>
      </c>
      <c r="D52" s="14" t="str">
        <f t="shared" si="1"/>
        <v>MEC2005011||Bulong  Bolt M16x80, vật liệu S50C</v>
      </c>
      <c r="E52" s="14" t="s">
        <v>2594</v>
      </c>
      <c r="F52" s="13" t="s">
        <v>252</v>
      </c>
      <c r="G52" s="14" t="s">
        <v>2620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 ht="14.4">
      <c r="A53" s="14">
        <f t="shared" si="0"/>
        <v>49</v>
      </c>
      <c r="B53" s="14" t="s">
        <v>2623</v>
      </c>
      <c r="C53" s="14" t="s">
        <v>2624</v>
      </c>
      <c r="D53" s="14" t="str">
        <f t="shared" si="1"/>
        <v>MEC2005012||Downspout máng hứng sơn SUS304</v>
      </c>
      <c r="E53" s="14" t="s">
        <v>2594</v>
      </c>
      <c r="F53" s="13" t="s">
        <v>2625</v>
      </c>
      <c r="G53" s="14" t="s">
        <v>2620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spans="1:19" ht="14.4">
      <c r="A54" s="14">
        <f t="shared" si="0"/>
        <v>50</v>
      </c>
      <c r="B54" s="14" t="s">
        <v>2626</v>
      </c>
      <c r="C54" s="14" t="s">
        <v>2627</v>
      </c>
      <c r="D54" s="14" t="str">
        <f t="shared" si="1"/>
        <v>MEC2005013||Jig đế đỡ jig A0001-01, MC Trắng</v>
      </c>
      <c r="E54" s="14" t="s">
        <v>2594</v>
      </c>
      <c r="F54" s="13" t="s">
        <v>2625</v>
      </c>
      <c r="G54" s="14" t="s">
        <v>2628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 ht="14.4">
      <c r="A55" s="14">
        <f t="shared" si="0"/>
        <v>51</v>
      </c>
      <c r="B55" s="14" t="s">
        <v>2629</v>
      </c>
      <c r="C55" s="14" t="s">
        <v>2630</v>
      </c>
      <c r="D55" s="14" t="str">
        <f t="shared" si="1"/>
        <v>MEC2005014||Jig đế đỡ jig A0001-02, MC xanh</v>
      </c>
      <c r="E55" s="14" t="s">
        <v>2594</v>
      </c>
      <c r="F55" s="13" t="s">
        <v>2625</v>
      </c>
      <c r="G55" s="14" t="s">
        <v>2620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 ht="14.4">
      <c r="A56" s="14">
        <f t="shared" si="0"/>
        <v>52</v>
      </c>
      <c r="B56" s="52" t="s">
        <v>2631</v>
      </c>
      <c r="C56" s="14" t="s">
        <v>2632</v>
      </c>
      <c r="D56" s="14" t="str">
        <f t="shared" si="1"/>
        <v>MEC1911003||Loader machine for washing water after NC drilling # 2/Máy đưa bo cho rửa nước sau khoan #2 (RHS-LD-1Vrack-CAS:  Water rinsing after NC drill #2 - 1Vrack-Fact.2-1F-RB)</v>
      </c>
      <c r="E56" s="14" t="s">
        <v>2633</v>
      </c>
      <c r="F56" s="13" t="s">
        <v>2634</v>
      </c>
      <c r="G56" s="14" t="s">
        <v>2620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4.4">
      <c r="A57" s="14">
        <f t="shared" si="0"/>
        <v>53</v>
      </c>
      <c r="B57" s="52" t="s">
        <v>2635</v>
      </c>
      <c r="C57" s="14" t="s">
        <v>2636</v>
      </c>
      <c r="D57" s="14" t="str">
        <f t="shared" si="1"/>
        <v>MEC1911004||Unloader machine for washing water after NC drilling # 1/Máy nhận bo cho rửa nước sau khoan #1 (RHS-ULD-1Vrack-CAS:  Water rinsing after NC drill #1 - 1Vrack-TYPE 3-Fact.2-1F-LB)</v>
      </c>
      <c r="E57" s="14" t="s">
        <v>2637</v>
      </c>
      <c r="F57" s="13" t="s">
        <v>2634</v>
      </c>
      <c r="G57" s="14" t="s">
        <v>2620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4.4">
      <c r="A58" s="14">
        <f t="shared" si="0"/>
        <v>54</v>
      </c>
      <c r="B58" s="14" t="s">
        <v>2638</v>
      </c>
      <c r="C58" s="13" t="s">
        <v>2639</v>
      </c>
      <c r="D58" s="14" t="str">
        <f t="shared" si="1"/>
        <v>MEC2105059||インピーダンス半自動測定機 #2
 Máy đo trở kháng #2cho line PE-PD Fact.2</v>
      </c>
      <c r="E58" s="14"/>
      <c r="F58" s="14" t="s">
        <v>2640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4.4">
      <c r="A59" s="14">
        <f t="shared" si="0"/>
        <v>55</v>
      </c>
      <c r="B59" s="14" t="s">
        <v>2641</v>
      </c>
      <c r="C59" s="13" t="s">
        <v>2642</v>
      </c>
      <c r="D59" s="14" t="str">
        <f t="shared" si="1"/>
        <v>MEC2105058||インピーダンス半自動測定機 #1
 Máy đo trở kháng #1cho line PE-PD Fact.2</v>
      </c>
      <c r="E59" s="14"/>
      <c r="F59" s="14" t="s">
        <v>2640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4.4">
      <c r="A60" s="14">
        <f t="shared" si="0"/>
        <v>56</v>
      </c>
      <c r="B60" s="14" t="s">
        <v>2643</v>
      </c>
      <c r="C60" s="13" t="s">
        <v>2644</v>
      </c>
      <c r="D60" s="14" t="str">
        <f t="shared" si="1"/>
        <v>MEC2105060||インピーダンス半自動測定機 #3
 Máy đo trở kháng #3cho line PE-PD Fact.2</v>
      </c>
      <c r="E60" s="14"/>
      <c r="F60" s="14" t="s">
        <v>2640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4.4">
      <c r="A61" s="14">
        <f t="shared" si="0"/>
        <v>57</v>
      </c>
      <c r="B61" s="14" t="s">
        <v>2645</v>
      </c>
      <c r="C61" s="13" t="s">
        <v>2646</v>
      </c>
      <c r="D61" s="14" t="str">
        <f t="shared" si="1"/>
        <v xml:space="preserve">MEC2109019||DAO No. 1 - Hủy </v>
      </c>
      <c r="E61" s="14"/>
      <c r="F61" s="14" t="s">
        <v>2640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4.4">
      <c r="A62" s="14">
        <f t="shared" si="0"/>
        <v>58</v>
      </c>
      <c r="B62" s="14" t="s">
        <v>2647</v>
      </c>
      <c r="C62" s="13" t="s">
        <v>2648</v>
      </c>
      <c r="D62" s="14" t="str">
        <f t="shared" si="1"/>
        <v>MEC2109020||DAO No. 2- Hủy</v>
      </c>
      <c r="E62" s="14"/>
      <c r="F62" s="14" t="s">
        <v>2640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4.4">
      <c r="A63" s="14">
        <f t="shared" si="0"/>
        <v>59</v>
      </c>
      <c r="B63" s="14" t="s">
        <v>2649</v>
      </c>
      <c r="C63" s="13" t="s">
        <v>2650</v>
      </c>
      <c r="D63" s="14" t="str">
        <f t="shared" si="1"/>
        <v>MEC2109021||DAO No. 3 - Hủy</v>
      </c>
      <c r="E63" s="14"/>
      <c r="F63" s="14" t="s">
        <v>2640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4.4">
      <c r="A64" s="14">
        <f t="shared" si="0"/>
        <v>60</v>
      </c>
      <c r="B64" s="14" t="s">
        <v>2651</v>
      </c>
      <c r="C64" s="13" t="s">
        <v>2652</v>
      </c>
      <c r="D64" s="14" t="str">
        <f t="shared" si="1"/>
        <v>MEC2109022||DAO No. 4 - Hủy</v>
      </c>
      <c r="E64" s="14"/>
      <c r="F64" s="14" t="s">
        <v>2640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4.4">
      <c r="A65" s="14">
        <f t="shared" si="0"/>
        <v>61</v>
      </c>
      <c r="B65" s="14" t="s">
        <v>2653</v>
      </c>
      <c r="C65" s="13" t="s">
        <v>2654</v>
      </c>
      <c r="D65" s="14" t="str">
        <f t="shared" si="1"/>
        <v>MEC2109023||DAO No. 5 - Hủy</v>
      </c>
      <c r="E65" s="14"/>
      <c r="F65" s="14" t="s">
        <v>2640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4.4">
      <c r="A66" s="14">
        <f t="shared" si="0"/>
        <v>62</v>
      </c>
      <c r="B66" s="14" t="s">
        <v>2655</v>
      </c>
      <c r="C66" s="13" t="s">
        <v>2656</v>
      </c>
      <c r="D66" s="14" t="str">
        <f t="shared" si="1"/>
        <v>MEC1910001||2D Code Checking Ver03 (Matrix120 210, Giá đỡ - MEC1911036, Khung đế - MEC1911037, phần mềm - MEC1911038)</v>
      </c>
      <c r="E66" s="14" t="s">
        <v>2657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4.4">
      <c r="A67" s="14">
        <f t="shared" si="0"/>
        <v>63</v>
      </c>
      <c r="B67" s="14" t="s">
        <v>2658</v>
      </c>
      <c r="C67" s="13" t="s">
        <v>2659</v>
      </c>
      <c r="D67" s="14" t="str">
        <f t="shared" si="1"/>
        <v>MEC1908007||DoubleSheet_PCB_Sensor_Fact3</v>
      </c>
      <c r="E67" s="14" t="s">
        <v>248</v>
      </c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4.4">
      <c r="A68" s="14">
        <f t="shared" si="0"/>
        <v>64</v>
      </c>
      <c r="B68" s="14" t="s">
        <v>2660</v>
      </c>
      <c r="C68" s="13" t="s">
        <v>2661</v>
      </c>
      <c r="D68" s="14" t="str">
        <f t="shared" si="1"/>
        <v>MEC1909001||10 xe PCB_MKVC</v>
      </c>
      <c r="E68" s="14" t="s">
        <v>238</v>
      </c>
      <c r="F68" s="13" t="s">
        <v>2662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4.4">
      <c r="A69" s="14">
        <f t="shared" si="0"/>
        <v>65</v>
      </c>
      <c r="B69" s="14" t="s">
        <v>2663</v>
      </c>
      <c r="C69" s="13" t="s">
        <v>2664</v>
      </c>
      <c r="D69" s="14" t="str">
        <f t="shared" si="1"/>
        <v>MEC1910002||MKAC_MKVC Sensing IoT Project - Giai đoạn 2</v>
      </c>
      <c r="E69" s="14" t="s">
        <v>2565</v>
      </c>
      <c r="F69" s="13"/>
      <c r="G69" s="25" t="s">
        <v>252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4.4">
      <c r="A70" s="14">
        <f t="shared" si="0"/>
        <v>66</v>
      </c>
      <c r="B70" s="14" t="s">
        <v>2665</v>
      </c>
      <c r="C70" s="13" t="s">
        <v>2666</v>
      </c>
      <c r="D70" s="14" t="str">
        <f t="shared" si="1"/>
        <v>MEC1910004||MKAC_Soldering robot 5 set</v>
      </c>
      <c r="E70" s="14" t="s">
        <v>241</v>
      </c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4.4">
      <c r="A71" s="14">
        <f t="shared" si="0"/>
        <v>67</v>
      </c>
      <c r="B71" s="14" t="s">
        <v>2667</v>
      </c>
      <c r="C71" s="13" t="s">
        <v>2668</v>
      </c>
      <c r="D71" s="14" t="str">
        <f t="shared" si="1"/>
        <v>MEC1911008||MKAC_Nghiên cứu xe máy điện</v>
      </c>
      <c r="E71" s="14" t="s">
        <v>2669</v>
      </c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4.4">
      <c r="A72" s="14">
        <f t="shared" si="0"/>
        <v>68</v>
      </c>
      <c r="B72" s="30" t="s">
        <v>2670</v>
      </c>
      <c r="C72" s="31" t="s">
        <v>2671</v>
      </c>
      <c r="D72" s="14" t="str">
        <f t="shared" si="1"/>
        <v>MEC2003003A||Sevice/Dịch vụ lắp đăt bàn kính hiển vi laser</v>
      </c>
      <c r="E72" s="30"/>
      <c r="F72" s="30" t="s">
        <v>2672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4.4">
      <c r="A73" s="14">
        <f t="shared" si="0"/>
        <v>69</v>
      </c>
      <c r="B73" s="14" t="s">
        <v>2673</v>
      </c>
      <c r="C73" s="10" t="s">
        <v>2674</v>
      </c>
      <c r="D73" s="14" t="str">
        <f t="shared" si="1"/>
        <v>MEC2102010||Băng tải căn bo  MEC2102010</v>
      </c>
      <c r="E73" s="14"/>
      <c r="F73" s="13" t="s">
        <v>256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4.4">
      <c r="A74" s="14">
        <f t="shared" si="0"/>
        <v>70</v>
      </c>
      <c r="B74" s="14" t="s">
        <v>2675</v>
      </c>
      <c r="C74" s="10" t="s">
        <v>2676</v>
      </c>
      <c r="D74" s="14" t="str">
        <f t="shared" si="1"/>
        <v>MEC2102011||Băng tải nhận bo MEC2102011</v>
      </c>
      <c r="E74" s="14"/>
      <c r="F74" s="13" t="s">
        <v>256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4.4">
      <c r="A75" s="14">
        <f t="shared" si="0"/>
        <v>71</v>
      </c>
      <c r="B75" s="14" t="s">
        <v>2677</v>
      </c>
      <c r="C75" s="13" t="s">
        <v>2678</v>
      </c>
      <c r="D75" s="14" t="str">
        <f t="shared" si="1"/>
        <v>MEC2008005||5G R&amp;D</v>
      </c>
      <c r="E75" s="14" t="s">
        <v>2679</v>
      </c>
      <c r="F75" s="14" t="s">
        <v>2680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4.4">
      <c r="A76" s="14">
        <f t="shared" si="0"/>
        <v>72</v>
      </c>
      <c r="B76" s="14" t="s">
        <v>2681</v>
      </c>
      <c r="C76" s="13" t="s">
        <v>2682</v>
      </c>
      <c r="D76" s="14" t="str">
        <f t="shared" si="1"/>
        <v>MEC2011002||Máy transfer chồng mạch cho ép lớp Fact.3 (dùng Model nhỏ)</v>
      </c>
      <c r="E76" s="14"/>
      <c r="F76" s="13" t="s">
        <v>294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4.4">
      <c r="A77" s="14">
        <f t="shared" si="0"/>
        <v>73</v>
      </c>
      <c r="B77" s="14" t="s">
        <v>2683</v>
      </c>
      <c r="C77" s="23" t="s">
        <v>2684</v>
      </c>
      <c r="D77" s="14" t="str">
        <f t="shared" si="1"/>
        <v>MEC1911040||Xe đẩy bo kích thước size lớn_CUT-191216-01</v>
      </c>
      <c r="E77" s="25" t="s">
        <v>265</v>
      </c>
      <c r="F77" s="13" t="s">
        <v>259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4.4">
      <c r="A78" s="14">
        <f t="shared" si="0"/>
        <v>74</v>
      </c>
      <c r="B78" s="14" t="s">
        <v>2685</v>
      </c>
      <c r="C78" s="13" t="s">
        <v>2686</v>
      </c>
      <c r="D78" s="14" t="str">
        <f t="shared" si="1"/>
        <v>MEC2008007|| Cải tiến băng tải dây chuyền cho nhà máy tòa nhà EMS (6 máy)</v>
      </c>
      <c r="E78" s="14" t="s">
        <v>281</v>
      </c>
      <c r="F78" s="14" t="s">
        <v>252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4.4">
      <c r="A79" s="14">
        <f t="shared" si="0"/>
        <v>75</v>
      </c>
      <c r="B79" s="14" t="s">
        <v>2687</v>
      </c>
      <c r="C79" s="13" t="s">
        <v>2688</v>
      </c>
      <c r="D79" s="14" t="str">
        <f t="shared" si="1"/>
        <v>MEC2008012||Shaft trục đá mài cho máy mài  TXL, #1, TMN, phi 76*1225-SUS304</v>
      </c>
      <c r="E79" s="14" t="s">
        <v>2689</v>
      </c>
      <c r="F79" s="13" t="s">
        <v>2690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4.4">
      <c r="A80" s="14">
        <f t="shared" si="0"/>
        <v>76</v>
      </c>
      <c r="B80" s="13" t="s">
        <v>2691</v>
      </c>
      <c r="C80" s="13" t="s">
        <v>2692</v>
      </c>
      <c r="D80" s="14" t="str">
        <f t="shared" si="1"/>
        <v>MEC2011008||Chế tạo thiết bị Picking TU</v>
      </c>
      <c r="E80" s="14"/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4.4">
      <c r="A81" s="14">
        <f t="shared" si="0"/>
        <v>77</v>
      </c>
      <c r="B81" s="14" t="s">
        <v>2693</v>
      </c>
      <c r="C81" s="13" t="s">
        <v>2694</v>
      </c>
      <c r="D81" s="14" t="str">
        <f t="shared" si="1"/>
        <v>MEC2011011||Máy xịt dung dịch sát khuẩn</v>
      </c>
      <c r="E81" s="14"/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4.4">
      <c r="A82" s="14">
        <f t="shared" si="0"/>
        <v>78</v>
      </c>
      <c r="B82" s="14" t="s">
        <v>2695</v>
      </c>
      <c r="C82" s="13" t="s">
        <v>2696</v>
      </c>
      <c r="D82" s="14" t="str">
        <f t="shared" si="1"/>
        <v>MEC2012014||TU picking machine</v>
      </c>
      <c r="E82" s="14"/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4.4">
      <c r="A83" s="14">
        <f t="shared" si="0"/>
        <v>79</v>
      </c>
      <c r="B83" s="14" t="s">
        <v>2697</v>
      </c>
      <c r="C83" s="13" t="s">
        <v>2698</v>
      </c>
      <c r="D83" s="14" t="str">
        <f t="shared" si="1"/>
        <v>MEC2101005||Các chi tiết gia công (khay và cữ)</v>
      </c>
      <c r="E83" s="14"/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4.4">
      <c r="A84" s="14">
        <f t="shared" si="0"/>
        <v>80</v>
      </c>
      <c r="B84" s="14" t="s">
        <v>2699</v>
      </c>
      <c r="C84" s="13" t="s">
        <v>2700</v>
      </c>
      <c r="D84" s="14" t="str">
        <f t="shared" si="1"/>
        <v>MEC2003006||Đầu đọc code máy máy 2D code checking V01</v>
      </c>
      <c r="E84" s="14" t="s">
        <v>460</v>
      </c>
      <c r="F84" s="14" t="s">
        <v>2701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4.4">
      <c r="A85" s="14">
        <f t="shared" si="0"/>
        <v>81</v>
      </c>
      <c r="B85" s="14" t="s">
        <v>2702</v>
      </c>
      <c r="C85" s="13" t="s">
        <v>2703</v>
      </c>
      <c r="D85" s="14" t="str">
        <f t="shared" si="1"/>
        <v>MEC2004004||Nâng cấp phần mềm 2D barcode đọc 8pcs (1mặt và 2 mặt)  - Lập trình chức năng đọc Sheet 1 mặt</v>
      </c>
      <c r="E85" s="14" t="s">
        <v>460</v>
      </c>
      <c r="F85" s="13" t="s">
        <v>2704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4.4">
      <c r="A86" s="14">
        <f t="shared" si="0"/>
        <v>82</v>
      </c>
      <c r="B86" s="14" t="s">
        <v>2705</v>
      </c>
      <c r="C86" s="13" t="s">
        <v>2706</v>
      </c>
      <c r="D86" s="14" t="str">
        <f t="shared" si="1"/>
        <v>MEC2005036||Unloader Máy nhận bo dạng Sheet cho dây chuyền FLUX</v>
      </c>
      <c r="E86" s="14" t="s">
        <v>2707</v>
      </c>
      <c r="F86" s="14" t="s">
        <v>2708</v>
      </c>
      <c r="G86" s="14" t="s">
        <v>282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4.4">
      <c r="A87" s="14">
        <f t="shared" si="0"/>
        <v>83</v>
      </c>
      <c r="B87" s="14" t="s">
        <v>2709</v>
      </c>
      <c r="C87" s="13" t="s">
        <v>2710</v>
      </c>
      <c r="D87" s="14" t="str">
        <f t="shared" si="1"/>
        <v>MEC2005053||Tám nhôm Annos cho máy SPI</v>
      </c>
      <c r="E87" s="14" t="s">
        <v>2711</v>
      </c>
      <c r="F87" s="14" t="s">
        <v>2712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4.4">
      <c r="A88" s="14">
        <f t="shared" si="0"/>
        <v>84</v>
      </c>
      <c r="B88" s="14" t="s">
        <v>2713</v>
      </c>
      <c r="C88" s="13" t="s">
        <v>2714</v>
      </c>
      <c r="D88" s="14" t="str">
        <f t="shared" si="1"/>
        <v>MEC2006001||Loader Máy đưa bo dạng sheet cho dây chuyền Flux 3F</v>
      </c>
      <c r="E88" s="14" t="s">
        <v>2715</v>
      </c>
      <c r="F88" s="13" t="s">
        <v>2708</v>
      </c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4.4">
      <c r="A89" s="14">
        <f t="shared" si="0"/>
        <v>85</v>
      </c>
      <c r="B89" s="14" t="s">
        <v>2716</v>
      </c>
      <c r="C89" s="13" t="s">
        <v>2717</v>
      </c>
      <c r="D89" s="14" t="str">
        <f t="shared" si="1"/>
        <v>MEC2006002||Unloader Máy nhận bo dạng sheet cho dây chuyền Flux 3F</v>
      </c>
      <c r="E89" s="14" t="s">
        <v>2715</v>
      </c>
      <c r="F89" s="14" t="s">
        <v>2708</v>
      </c>
      <c r="G89" s="14" t="s">
        <v>282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4.4">
      <c r="A90" s="14">
        <f t="shared" si="0"/>
        <v>86</v>
      </c>
      <c r="B90" s="14" t="s">
        <v>2718</v>
      </c>
      <c r="C90" s="13" t="s">
        <v>2719</v>
      </c>
      <c r="D90" s="14" t="str">
        <f t="shared" si="1"/>
        <v>MEC2007006||Shaft trục đỡ lô máy mài L1368mm, SUS3116</v>
      </c>
      <c r="E90" s="14" t="s">
        <v>2720</v>
      </c>
      <c r="F90" s="13" t="s">
        <v>2721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4.4">
      <c r="A91" s="14">
        <f t="shared" si="0"/>
        <v>87</v>
      </c>
      <c r="B91" s="14" t="s">
        <v>2722</v>
      </c>
      <c r="C91" s="13" t="s">
        <v>2723</v>
      </c>
      <c r="D91" s="14" t="str">
        <f t="shared" si="1"/>
        <v>MEC2007007||Trolley stopper chốt xe đẩy</v>
      </c>
      <c r="E91" s="14" t="s">
        <v>2724</v>
      </c>
      <c r="F91" s="13" t="s">
        <v>2725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4.4">
      <c r="A92" s="14">
        <f t="shared" si="0"/>
        <v>88</v>
      </c>
      <c r="B92" s="14" t="s">
        <v>2726</v>
      </c>
      <c r="C92" s="13" t="s">
        <v>2727</v>
      </c>
      <c r="D92" s="14" t="str">
        <f t="shared" si="1"/>
        <v>MEC2007008||Dịch vụ cắt tấm Inox 710*630</v>
      </c>
      <c r="E92" s="14" t="s">
        <v>2728</v>
      </c>
      <c r="F92" s="13" t="s">
        <v>2729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4.4">
      <c r="A93" s="14">
        <f t="shared" si="0"/>
        <v>89</v>
      </c>
      <c r="B93" s="14" t="s">
        <v>2730</v>
      </c>
      <c r="C93" s="13" t="s">
        <v>2731</v>
      </c>
      <c r="D93" s="14" t="str">
        <f t="shared" si="1"/>
        <v>MEC2007009||Bàn thao tác FCT Stanley cho nhà máy EMS</v>
      </c>
      <c r="E93" s="14" t="s">
        <v>267</v>
      </c>
      <c r="F93" s="13" t="s">
        <v>888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4.4">
      <c r="A94" s="14">
        <f t="shared" si="0"/>
        <v>90</v>
      </c>
      <c r="B94" s="14" t="s">
        <v>2732</v>
      </c>
      <c r="C94" s="13" t="s">
        <v>2733</v>
      </c>
      <c r="D94" s="14" t="str">
        <f t="shared" si="1"/>
        <v>MEC2007029||Dịch vụ thay camera đọc dữ liệu 2D barcode MKTC 764</v>
      </c>
      <c r="E94" s="14"/>
      <c r="F94" s="14" t="s">
        <v>2734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4.4">
      <c r="A95" s="14">
        <f t="shared" si="0"/>
        <v>91</v>
      </c>
      <c r="B95" s="14" t="s">
        <v>2735</v>
      </c>
      <c r="C95" s="13" t="s">
        <v>2736</v>
      </c>
      <c r="D95" s="14" t="str">
        <f t="shared" si="1"/>
        <v>MEC2008001||Phần mềm quản lý dữ liệu cho máy đo độ dày</v>
      </c>
      <c r="E95" s="14" t="s">
        <v>460</v>
      </c>
      <c r="F95" s="14" t="s">
        <v>2737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4.4">
      <c r="A96" s="14">
        <f t="shared" si="0"/>
        <v>92</v>
      </c>
      <c r="B96" s="14" t="s">
        <v>2738</v>
      </c>
      <c r="C96" s="13" t="s">
        <v>2739</v>
      </c>
      <c r="D96" s="14" t="str">
        <f t="shared" si="1"/>
        <v>MEC2004011||Thi công mạng lan IOT cho MKVC</v>
      </c>
      <c r="E96" s="14"/>
      <c r="F96" s="14" t="s">
        <v>2740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4.4">
      <c r="A97" s="14">
        <f t="shared" si="0"/>
        <v>93</v>
      </c>
      <c r="B97" s="14" t="s">
        <v>2741</v>
      </c>
      <c r="C97" s="13" t="s">
        <v>2742</v>
      </c>
      <c r="D97" s="14" t="str">
        <f t="shared" si="1"/>
        <v>MEC2008004||Cart frame kich thước bo 724*618mm (Bánh xe do MKCV cấp)</v>
      </c>
      <c r="E97" s="2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4.4">
      <c r="A98" s="14">
        <f t="shared" si="0"/>
        <v>94</v>
      </c>
      <c r="B98" s="14" t="s">
        <v>2743</v>
      </c>
      <c r="C98" s="13" t="s">
        <v>2744</v>
      </c>
      <c r="D98" s="14" t="str">
        <f t="shared" si="1"/>
        <v>MEC2010011||SUS sheets SUS304 40*40*1mm (bo góc)</v>
      </c>
      <c r="E98" s="14"/>
      <c r="F98" s="13" t="s">
        <v>294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4.4">
      <c r="A99" s="14">
        <f t="shared" si="0"/>
        <v>95</v>
      </c>
      <c r="B99" s="14" t="s">
        <v>2745</v>
      </c>
      <c r="C99" s="13" t="s">
        <v>2746</v>
      </c>
      <c r="D99" s="14" t="str">
        <f t="shared" si="1"/>
        <v>MEC2102049||Service/Dịch vụ sửa chữa máy đột bản mạch</v>
      </c>
      <c r="E99" s="14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4.4">
      <c r="A100" s="14">
        <f t="shared" si="0"/>
        <v>96</v>
      </c>
      <c r="B100" s="14" t="s">
        <v>2747</v>
      </c>
      <c r="C100" s="13" t="s">
        <v>2748</v>
      </c>
      <c r="D100" s="14" t="str">
        <f t="shared" si="1"/>
        <v>MEC2102050||Service/Dịch vụ sửa chữa dao cắt bản mạch</v>
      </c>
      <c r="E100" s="14"/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4.4">
      <c r="A101" s="14">
        <f t="shared" si="0"/>
        <v>97</v>
      </c>
      <c r="B101" s="14" t="s">
        <v>2749</v>
      </c>
      <c r="C101" s="13" t="s">
        <v>2750</v>
      </c>
      <c r="D101" s="14" t="str">
        <f t="shared" si="1"/>
        <v>MEC2103009||Service dịch vụ sửa tấm SUS (cắt từ 630*710 =&gt; 620*710mm) (CUT-210315-02)</v>
      </c>
      <c r="E101" s="14"/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4.4">
      <c r="A102" s="14">
        <f t="shared" si="0"/>
        <v>98</v>
      </c>
      <c r="B102" s="14" t="s">
        <v>2751</v>
      </c>
      <c r="C102" s="13" t="s">
        <v>2752</v>
      </c>
      <c r="D102" s="14" t="str">
        <f t="shared" si="1"/>
        <v>MEC2103010||Service/Dịch vụ cắt nhỏ tấm SUS dày 0.5mm từ 510*610 thành 404*535</v>
      </c>
      <c r="E102" s="14"/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4.4">
      <c r="A103" s="14">
        <f t="shared" si="0"/>
        <v>99</v>
      </c>
      <c r="B103" s="14" t="s">
        <v>2753</v>
      </c>
      <c r="C103" s="13" t="s">
        <v>2754</v>
      </c>
      <c r="D103" s="14" t="str">
        <f t="shared" si="1"/>
        <v>MEC2103011||Service/Dịch vụ cắt nhỏ tấm SUS dày 0.5mm từ 510*610 thành 404*510</v>
      </c>
      <c r="E103" s="14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4.4">
      <c r="A104" s="14">
        <f t="shared" si="0"/>
        <v>100</v>
      </c>
      <c r="B104" s="14" t="s">
        <v>2755</v>
      </c>
      <c r="C104" s="13" t="s">
        <v>2756</v>
      </c>
      <c r="D104" s="14" t="str">
        <f t="shared" si="1"/>
        <v>MEC2103012||Service/Dịch vụ khoan lỗ 5mm tại góc bo cách đều mỗi cạnh 5mm</v>
      </c>
      <c r="E104" s="14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4.4">
      <c r="A105" s="14">
        <f t="shared" si="0"/>
        <v>101</v>
      </c>
      <c r="B105" s="52" t="s">
        <v>2757</v>
      </c>
      <c r="C105" s="13" t="s">
        <v>2758</v>
      </c>
      <c r="D105" s="14" t="str">
        <f t="shared" si="1"/>
        <v>MEC1911002||Loader machine for washing water after NC drilling # 1/Máy đưa bo cho rửa nước sau khoan #1 (RHS-LD-1Vrack-CAS:  Water rinsing after NC drill #1 - 1Vrack-Fact.2-1F-LB)</v>
      </c>
      <c r="E105" s="14" t="s">
        <v>2759</v>
      </c>
      <c r="F105" s="13" t="s">
        <v>2634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4.4">
      <c r="A106" s="14">
        <f t="shared" si="0"/>
        <v>102</v>
      </c>
      <c r="B106" s="14" t="s">
        <v>2760</v>
      </c>
      <c r="C106" s="13" t="s">
        <v>2761</v>
      </c>
      <c r="D106" s="14" t="str">
        <f t="shared" si="1"/>
        <v>MEC2104018||Service/Dịch vụ sửa lồng nan 24 tiền xử lý khoan laser</v>
      </c>
      <c r="E106" s="14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4.4">
      <c r="A107" s="14">
        <f t="shared" si="0"/>
        <v>103</v>
      </c>
      <c r="B107" s="14" t="s">
        <v>2762</v>
      </c>
      <c r="C107" s="13" t="s">
        <v>2763</v>
      </c>
      <c r="D107" s="14" t="str">
        <f t="shared" si="1"/>
        <v>MEC2106002||Service/Nâng cấp phần mềm kiểm tra 2D code</v>
      </c>
      <c r="E107" s="14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4.4">
      <c r="A108" s="14">
        <f t="shared" si="0"/>
        <v>104</v>
      </c>
      <c r="B108" s="14" t="s">
        <v>2764</v>
      </c>
      <c r="C108" s="23" t="s">
        <v>2765</v>
      </c>
      <c r="D108" s="14" t="str">
        <f t="shared" si="1"/>
        <v>MEC2106009||BAC REN PHAI</v>
      </c>
      <c r="E108" s="14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4.4">
      <c r="A109" s="14">
        <f t="shared" si="0"/>
        <v>105</v>
      </c>
      <c r="B109" s="14" t="s">
        <v>2766</v>
      </c>
      <c r="C109" s="23" t="s">
        <v>2767</v>
      </c>
      <c r="D109" s="14" t="str">
        <f t="shared" si="1"/>
        <v>MEC2106010||MẶT PIC BẮT CỌC SAT</v>
      </c>
      <c r="E109" s="25"/>
      <c r="F109" s="25"/>
      <c r="G109" s="2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4.4">
      <c r="A110" s="14">
        <f t="shared" si="0"/>
        <v>106</v>
      </c>
      <c r="B110" s="14" t="s">
        <v>2768</v>
      </c>
      <c r="C110" s="23" t="s">
        <v>2769</v>
      </c>
      <c r="D110" s="14" t="str">
        <f t="shared" si="1"/>
        <v>MEC2106011||MAT PIC BAT CYLINDER CAT</v>
      </c>
      <c r="E110" s="25"/>
      <c r="F110" s="25"/>
      <c r="G110" s="2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4.4">
      <c r="A111" s="14">
        <f t="shared" si="0"/>
        <v>107</v>
      </c>
      <c r="B111" s="14" t="s">
        <v>2770</v>
      </c>
      <c r="C111" s="23" t="s">
        <v>2771</v>
      </c>
      <c r="D111" s="14" t="str">
        <f t="shared" si="1"/>
        <v>MEC2106012||Cọc sắt phi 30</v>
      </c>
      <c r="E111" s="25"/>
      <c r="F111" s="25"/>
      <c r="G111" s="2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4.4">
      <c r="A112" s="14">
        <f t="shared" si="0"/>
        <v>108</v>
      </c>
      <c r="B112" s="14" t="s">
        <v>2772</v>
      </c>
      <c r="C112" s="23" t="s">
        <v>2773</v>
      </c>
      <c r="D112" s="14" t="str">
        <f t="shared" si="1"/>
        <v>MEC2106013||Ton phang 1000*1000*1.2mm (son vang nhat)</v>
      </c>
      <c r="E112" s="25"/>
      <c r="F112" s="25"/>
      <c r="G112" s="2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4.4">
      <c r="A113" s="14">
        <f t="shared" si="0"/>
        <v>109</v>
      </c>
      <c r="B113" s="14" t="s">
        <v>2774</v>
      </c>
      <c r="C113" s="23" t="s">
        <v>2775</v>
      </c>
      <c r="D113" s="14" t="str">
        <f t="shared" si="1"/>
        <v>MEC2108007||Dịch vụ sủa chữa máy nhận bo line rửa nước sấy khô sau D-PTH fact2</v>
      </c>
      <c r="E113" s="25"/>
      <c r="F113" s="25"/>
      <c r="G113" s="2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4.4">
      <c r="A114" s="14">
        <f t="shared" si="0"/>
        <v>110</v>
      </c>
      <c r="B114" s="14" t="s">
        <v>2776</v>
      </c>
      <c r="C114" s="13" t="s">
        <v>2777</v>
      </c>
      <c r="D114" s="14" t="str">
        <f t="shared" si="1"/>
        <v>MEC1906003||10 xe Cart Input, 10 xe Cart OutPut ( NC Pin autostack machine)</v>
      </c>
      <c r="E114" s="14"/>
      <c r="F114" s="13" t="s">
        <v>2778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4.4">
      <c r="A115" s="14">
        <f t="shared" si="0"/>
        <v>111</v>
      </c>
      <c r="B115" s="14" t="s">
        <v>2779</v>
      </c>
      <c r="C115" s="13" t="s">
        <v>2780</v>
      </c>
      <c r="D115" s="14" t="str">
        <f t="shared" si="1"/>
        <v>MEC2009002||Carrier device (Load/Unload) for CO2 laser processing system Serial: MEC2009002                    Số lượng : 1SET</v>
      </c>
      <c r="E115" s="25"/>
      <c r="F115" s="25" t="s">
        <v>252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4.4">
      <c r="A116" s="14">
        <f t="shared" si="0"/>
        <v>112</v>
      </c>
      <c r="B116" s="14" t="s">
        <v>2781</v>
      </c>
      <c r="C116" s="13" t="s">
        <v>2782</v>
      </c>
      <c r="D116" s="14" t="str">
        <f t="shared" si="1"/>
        <v>MEC2009004||Carrier device (Load/Unload) for CO2 laser processing system Serial: MEC2009004                    Số lượng : 1SET</v>
      </c>
      <c r="E116" s="25"/>
      <c r="F116" s="25" t="s">
        <v>252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4.4">
      <c r="A117" s="14">
        <f t="shared" si="0"/>
        <v>113</v>
      </c>
      <c r="B117" s="14" t="s">
        <v>2783</v>
      </c>
      <c r="C117" s="13" t="s">
        <v>2784</v>
      </c>
      <c r="D117" s="14" t="str">
        <f t="shared" si="1"/>
        <v>MEC2009006||Carrier device (Load/Unload) for CO2 laser processing system Serial: MEC2009006                    Số lượng : 1SET</v>
      </c>
      <c r="E117" s="25"/>
      <c r="F117" s="25" t="s">
        <v>252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4.4">
      <c r="A118" s="14">
        <f t="shared" si="0"/>
        <v>114</v>
      </c>
      <c r="B118" s="14" t="s">
        <v>2785</v>
      </c>
      <c r="C118" s="13" t="s">
        <v>2786</v>
      </c>
      <c r="D118" s="14" t="str">
        <f t="shared" si="1"/>
        <v>MEC2009007||Carrier device (Load/Unload) for CO2 laser processing system Serial: MEC2009007                    Số lượng : 1SET</v>
      </c>
      <c r="E118" s="25"/>
      <c r="F118" s="25" t="s">
        <v>252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4.4">
      <c r="A119" s="14">
        <f t="shared" si="0"/>
        <v>115</v>
      </c>
      <c r="B119" s="14" t="s">
        <v>2787</v>
      </c>
      <c r="C119" s="13" t="s">
        <v>2788</v>
      </c>
      <c r="D119" s="14" t="str">
        <f t="shared" si="1"/>
        <v>MEC2005002||Máy đo kiểm gắn kính hiển vi (Keyence) cho MKVC Thạch thất (Bàn XYZ)</v>
      </c>
      <c r="E119" s="14" t="s">
        <v>2789</v>
      </c>
      <c r="F119" s="13" t="s">
        <v>2790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4.4">
      <c r="A120" s="14">
        <f t="shared" si="0"/>
        <v>116</v>
      </c>
      <c r="B120" s="14" t="s">
        <v>2791</v>
      </c>
      <c r="C120" s="13" t="s">
        <v>2792</v>
      </c>
      <c r="D120" s="14" t="str">
        <f t="shared" si="1"/>
        <v>MEC2007026||MKAC_Soldering robot 25 set</v>
      </c>
      <c r="E120" s="14"/>
      <c r="F120" s="14" t="s">
        <v>252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4.4">
      <c r="A121" s="14">
        <f t="shared" si="0"/>
        <v>117</v>
      </c>
      <c r="B121" s="14" t="s">
        <v>2793</v>
      </c>
      <c r="C121" s="13" t="s">
        <v>2794</v>
      </c>
      <c r="D121" s="14" t="str">
        <f t="shared" si="1"/>
        <v>MEC2002001||Cải tiến 2D Barcode Checking Ver03 giai đoạn 2 (Phần mềm gắp sheet được chỉ thị thiết lập điều kiện)</v>
      </c>
      <c r="E121" s="14" t="s">
        <v>2795</v>
      </c>
      <c r="F121" s="14" t="s">
        <v>2796</v>
      </c>
      <c r="G121" s="53" t="s">
        <v>2797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4.4">
      <c r="A122" s="14">
        <f t="shared" si="0"/>
        <v>118</v>
      </c>
      <c r="B122" s="14" t="s">
        <v>2798</v>
      </c>
      <c r="C122" s="13" t="s">
        <v>2799</v>
      </c>
      <c r="D122" s="14" t="str">
        <f t="shared" si="1"/>
        <v>PM103458||Bánh răng thẳng modul m=2.5, 32 răng, chiều dày 20mm, góc ăn khớp 20</v>
      </c>
      <c r="E122" s="14" t="s">
        <v>267</v>
      </c>
      <c r="F122" s="13" t="s">
        <v>252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4.4">
      <c r="A123" s="14">
        <f t="shared" si="0"/>
        <v>119</v>
      </c>
      <c r="B123" s="14" t="s">
        <v>2800</v>
      </c>
      <c r="C123" s="13" t="s">
        <v>2801</v>
      </c>
      <c r="D123" s="14" t="str">
        <f t="shared" si="1"/>
        <v>PM103456||Khớp nối vật liệu SUS304 69*52.5*52.5</v>
      </c>
      <c r="E123" s="14" t="s">
        <v>267</v>
      </c>
      <c r="F123" s="13" t="s">
        <v>252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4.4">
      <c r="A124" s="14">
        <f t="shared" si="0"/>
        <v>120</v>
      </c>
      <c r="B124" s="14" t="s">
        <v>2802</v>
      </c>
      <c r="C124" s="13" t="s">
        <v>2803</v>
      </c>
      <c r="D124" s="14" t="str">
        <f t="shared" si="1"/>
        <v>PM103455||Trục cho khớp nối vật liệu SUS304 dài 52.5</v>
      </c>
      <c r="E124" s="14" t="s">
        <v>267</v>
      </c>
      <c r="F124" s="13" t="s">
        <v>252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4.4">
      <c r="A125" s="14">
        <f t="shared" si="0"/>
        <v>121</v>
      </c>
      <c r="B125" s="14" t="s">
        <v>2804</v>
      </c>
      <c r="C125" s="13" t="s">
        <v>2805</v>
      </c>
      <c r="D125" s="14" t="str">
        <f t="shared" si="1"/>
        <v>PM103457||Trục assembly cho FE MKVC dài 377mm, phi 58, S50C</v>
      </c>
      <c r="E125" s="14" t="s">
        <v>267</v>
      </c>
      <c r="F125" s="13" t="s">
        <v>252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4.4">
      <c r="A126" s="14">
        <f t="shared" si="0"/>
        <v>122</v>
      </c>
      <c r="B126" s="14" t="s">
        <v>2806</v>
      </c>
      <c r="C126" s="13" t="s">
        <v>2807</v>
      </c>
      <c r="D126" s="14" t="str">
        <f t="shared" si="1"/>
        <v>PM105047||Jig giữ Puly đọ dày 26mm, phi 57, S45C</v>
      </c>
      <c r="E126" s="14" t="s">
        <v>2808</v>
      </c>
      <c r="F126" s="13" t="s">
        <v>252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4.4">
      <c r="A127" s="14">
        <f t="shared" si="0"/>
        <v>123</v>
      </c>
      <c r="B127" s="25" t="s">
        <v>2809</v>
      </c>
      <c r="C127" s="23" t="s">
        <v>2810</v>
      </c>
      <c r="D127" s="14" t="str">
        <f t="shared" si="1"/>
        <v>SP35B10-N-10||Nhông tăng xích phi 34, 10 răng</v>
      </c>
      <c r="E127" s="14"/>
      <c r="F127" s="13" t="s">
        <v>252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4.4">
      <c r="A128" s="14">
        <f t="shared" si="0"/>
        <v>124</v>
      </c>
      <c r="B128" s="25" t="s">
        <v>2811</v>
      </c>
      <c r="C128" s="23" t="s">
        <v>2812</v>
      </c>
      <c r="D128" s="14" t="str">
        <f t="shared" si="1"/>
        <v>MEC2004010||Giá đỡ Lrack, vật liệu SUS304 (Gắn kèm với máy Lrack)</v>
      </c>
      <c r="E128" s="14" t="s">
        <v>267</v>
      </c>
      <c r="F128" s="13" t="s">
        <v>252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4.4">
      <c r="A129" s="14">
        <f t="shared" si="0"/>
        <v>125</v>
      </c>
      <c r="B129" s="14" t="s">
        <v>2541</v>
      </c>
      <c r="C129" s="13" t="s">
        <v>2542</v>
      </c>
      <c r="D129" s="14" t="str">
        <f t="shared" si="1"/>
        <v>MEC1812002||Conveyor</v>
      </c>
      <c r="E129" s="14"/>
      <c r="F129" s="13" t="s">
        <v>2813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4.4">
      <c r="A130" s="14">
        <f t="shared" si="0"/>
        <v>126</v>
      </c>
      <c r="B130" s="14" t="s">
        <v>2814</v>
      </c>
      <c r="C130" s="13" t="s">
        <v>2815</v>
      </c>
      <c r="D130" s="14" t="str">
        <f t="shared" si="1"/>
        <v>MEC2003005||Máy LD kiểm tra thông điện TOWADA</v>
      </c>
      <c r="E130" s="14" t="s">
        <v>2816</v>
      </c>
      <c r="F130" s="14" t="s">
        <v>252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4.4">
      <c r="A131" s="14">
        <f t="shared" si="0"/>
        <v>127</v>
      </c>
      <c r="B131" s="14" t="s">
        <v>2817</v>
      </c>
      <c r="C131" s="13" t="s">
        <v>2818</v>
      </c>
      <c r="D131" s="14" t="str">
        <f t="shared" si="1"/>
        <v>MEC2005015||Thiết kế chế tạo JIG và lập chương trình hàn robot sản phẩm 2293-0015</v>
      </c>
      <c r="E131" s="14" t="s">
        <v>2819</v>
      </c>
      <c r="F131" s="13" t="s">
        <v>2820</v>
      </c>
      <c r="G131" s="14" t="s">
        <v>2591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4.4">
      <c r="A132" s="14">
        <f t="shared" si="0"/>
        <v>128</v>
      </c>
      <c r="B132" s="14" t="s">
        <v>2821</v>
      </c>
      <c r="C132" s="13" t="s">
        <v>2822</v>
      </c>
      <c r="D132" s="14" t="str">
        <f t="shared" si="1"/>
        <v>MEC2005016||Máy phân tách bo OK-NG</v>
      </c>
      <c r="E132" s="14" t="s">
        <v>2823</v>
      </c>
      <c r="F132" s="13" t="s">
        <v>252</v>
      </c>
      <c r="G132" s="14" t="s">
        <v>2824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4.4">
      <c r="A133" s="14">
        <f t="shared" si="0"/>
        <v>129</v>
      </c>
      <c r="B133" s="14" t="s">
        <v>2825</v>
      </c>
      <c r="C133" s="13" t="s">
        <v>2826</v>
      </c>
      <c r="D133" s="14" t="str">
        <f t="shared" si="1"/>
        <v>MEC2005017||Khung máy &amp; bàn xoay máy hàn</v>
      </c>
      <c r="E133" s="14" t="s">
        <v>2827</v>
      </c>
      <c r="F133" s="13" t="s">
        <v>252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4.4">
      <c r="A134" s="14">
        <f t="shared" si="0"/>
        <v>130</v>
      </c>
      <c r="B134" s="14" t="s">
        <v>2828</v>
      </c>
      <c r="C134" s="13" t="s">
        <v>2829</v>
      </c>
      <c r="D134" s="14" t="str">
        <f t="shared" si="1"/>
        <v xml:space="preserve">MKAC-200601||Jig đo độ cong vênh của bản mạch  </v>
      </c>
      <c r="E134" s="14" t="s">
        <v>267</v>
      </c>
      <c r="F134" s="13" t="s">
        <v>2712</v>
      </c>
      <c r="G134" s="14" t="s">
        <v>2830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4.4">
      <c r="A135" s="14">
        <f t="shared" si="0"/>
        <v>131</v>
      </c>
      <c r="B135" s="14" t="s">
        <v>2831</v>
      </c>
      <c r="C135" s="13" t="s">
        <v>2832</v>
      </c>
      <c r="D135" s="14" t="str">
        <f t="shared" si="1"/>
        <v xml:space="preserve">MEC2005055||Hệ thống cảm biến đo áp suất khoan NC </v>
      </c>
      <c r="E135" s="14" t="s">
        <v>2833</v>
      </c>
      <c r="F135" s="13" t="s">
        <v>2834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4.4">
      <c r="A136" s="14">
        <f t="shared" si="0"/>
        <v>132</v>
      </c>
      <c r="B136" s="14" t="s">
        <v>2835</v>
      </c>
      <c r="C136" s="13" t="s">
        <v>2836</v>
      </c>
      <c r="D136" s="14" t="str">
        <f t="shared" si="1"/>
        <v>OMKACCG001||Conveyor gear - Bánh răng cho dây chuyền, độ dày 20mm,phi 68</v>
      </c>
      <c r="E136" s="14"/>
      <c r="F136" s="13" t="s">
        <v>2837</v>
      </c>
      <c r="G136" s="14" t="s">
        <v>2838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4.4">
      <c r="A137" s="14">
        <f t="shared" si="0"/>
        <v>133</v>
      </c>
      <c r="B137" s="14" t="s">
        <v>2839</v>
      </c>
      <c r="C137" s="13" t="s">
        <v>2840</v>
      </c>
      <c r="D137" s="14" t="str">
        <f t="shared" si="1"/>
        <v>MEC2007027||Chi tiết cố định chân băng tải EMS</v>
      </c>
      <c r="E137" s="25" t="s">
        <v>2841</v>
      </c>
      <c r="F137" s="25" t="s">
        <v>252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4.4">
      <c r="A138" s="14">
        <f t="shared" si="0"/>
        <v>134</v>
      </c>
      <c r="B138" s="14" t="s">
        <v>2842</v>
      </c>
      <c r="C138" s="13" t="s">
        <v>2843</v>
      </c>
      <c r="D138" s="14" t="str">
        <f t="shared" si="1"/>
        <v>MEC2007028||Tay nắm cửa cho FE</v>
      </c>
      <c r="E138" s="14" t="s">
        <v>2844</v>
      </c>
      <c r="F138" s="14" t="s">
        <v>252</v>
      </c>
      <c r="G138" s="2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4.4">
      <c r="A139" s="14">
        <f t="shared" si="0"/>
        <v>135</v>
      </c>
      <c r="B139" s="14" t="s">
        <v>2845</v>
      </c>
      <c r="C139" s="13" t="s">
        <v>2846</v>
      </c>
      <c r="D139" s="14" t="str">
        <f t="shared" si="1"/>
        <v>MEC2008002||Jig test khí HE LEO D (jig to)</v>
      </c>
      <c r="E139" s="25"/>
      <c r="F139" s="14" t="s">
        <v>252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4.4">
      <c r="A140" s="14">
        <f t="shared" si="0"/>
        <v>136</v>
      </c>
      <c r="B140" s="14" t="s">
        <v>2847</v>
      </c>
      <c r="C140" s="13" t="s">
        <v>2848</v>
      </c>
      <c r="D140" s="14" t="str">
        <f t="shared" si="1"/>
        <v>MEC2008003||Jig test khí HE (jig bé)</v>
      </c>
      <c r="E140" s="25"/>
      <c r="F140" s="14" t="s">
        <v>259</v>
      </c>
      <c r="G140" s="2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4.4">
      <c r="A141" s="14">
        <f t="shared" si="0"/>
        <v>137</v>
      </c>
      <c r="B141" s="14" t="s">
        <v>2849</v>
      </c>
      <c r="C141" s="13" t="s">
        <v>2850</v>
      </c>
      <c r="D141" s="14" t="str">
        <f t="shared" si="1"/>
        <v>MEC2008009||Dịch vụ đột lỗ tấm Inox cho FE</v>
      </c>
      <c r="E141" s="14" t="s">
        <v>2851</v>
      </c>
      <c r="F141" s="13" t="s">
        <v>252</v>
      </c>
      <c r="G141" s="2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4.4">
      <c r="A142" s="14">
        <f t="shared" si="0"/>
        <v>138</v>
      </c>
      <c r="B142" s="14" t="s">
        <v>2852</v>
      </c>
      <c r="C142" s="13" t="s">
        <v>2853</v>
      </c>
      <c r="D142" s="14" t="str">
        <f t="shared" si="1"/>
        <v>MEC2008013||Bàn để rack cho cồn đoạn ICT 10pcs  cho EMS</v>
      </c>
      <c r="E142" s="25"/>
      <c r="F142" s="25" t="s">
        <v>252</v>
      </c>
      <c r="G142" s="2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4.4">
      <c r="A143" s="14">
        <f t="shared" si="0"/>
        <v>139</v>
      </c>
      <c r="B143" s="14" t="s">
        <v>2854</v>
      </c>
      <c r="C143" s="13" t="s">
        <v>2855</v>
      </c>
      <c r="D143" s="14" t="str">
        <f t="shared" si="1"/>
        <v>MEC2008014||Bàn thao tác tray 3pcs cho EMS</v>
      </c>
      <c r="E143" s="14"/>
      <c r="F143" s="25" t="s">
        <v>252</v>
      </c>
      <c r="G143" s="2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4.4">
      <c r="A144" s="14">
        <f t="shared" si="0"/>
        <v>140</v>
      </c>
      <c r="B144" s="14" t="s">
        <v>2856</v>
      </c>
      <c r="C144" s="13" t="s">
        <v>2857</v>
      </c>
      <c r="D144" s="14" t="str">
        <f t="shared" si="1"/>
        <v>MEC2009001||Dịch vụ thay bánh xe cho MKVC</v>
      </c>
      <c r="E144" s="25"/>
      <c r="F144" s="25" t="s">
        <v>252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4.4">
      <c r="A145" s="14">
        <f t="shared" si="0"/>
        <v>141</v>
      </c>
      <c r="B145" s="14" t="s">
        <v>2858</v>
      </c>
      <c r="C145" s="13" t="s">
        <v>2859</v>
      </c>
      <c r="D145" s="14" t="str">
        <f t="shared" si="1"/>
        <v>MEC2010012||Khảo sát dịch vụ lắp cảm biến lá đồng.</v>
      </c>
      <c r="E145" s="14"/>
      <c r="F145" s="13" t="s">
        <v>294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4.4">
      <c r="A146" s="14">
        <f t="shared" si="0"/>
        <v>142</v>
      </c>
      <c r="B146" s="14" t="s">
        <v>2860</v>
      </c>
      <c r="C146" s="13" t="s">
        <v>2861</v>
      </c>
      <c r="D146" s="14" t="str">
        <f t="shared" si="1"/>
        <v>MEC2010014||Service/Dịch vụ lập trình máy khắc laser ( Bao gồm hỗ trợ miễn phí vận hành &amp; bảo dưỡng )</v>
      </c>
      <c r="E146" s="14"/>
      <c r="F146" s="13" t="s">
        <v>2862</v>
      </c>
      <c r="G146" s="2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4.4">
      <c r="A147" s="14">
        <f t="shared" si="0"/>
        <v>143</v>
      </c>
      <c r="B147" s="14" t="s">
        <v>2863</v>
      </c>
      <c r="C147" s="13" t="s">
        <v>2864</v>
      </c>
      <c r="D147" s="14" t="str">
        <f t="shared" si="1"/>
        <v>MEC2010015||Service/Dịch vụ lập trình sửa phần mềm 2D code để nhận dữ liệu 16 ký tự với định dạng mới công đoạn TM/ FQC/ OQC ( Bao gồm hỗ trợ miễn phí vận hành &amp; bảo dưỡng )</v>
      </c>
      <c r="E147" s="14"/>
      <c r="F147" s="13" t="s">
        <v>2862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4.4">
      <c r="A148" s="14">
        <f t="shared" si="0"/>
        <v>144</v>
      </c>
      <c r="B148" s="14" t="s">
        <v>2865</v>
      </c>
      <c r="C148" s="13" t="s">
        <v>2866</v>
      </c>
      <c r="D148" s="14" t="str">
        <f t="shared" si="1"/>
        <v>MEC2010016||Service/Dịch vụ lưu trữ dữ liệu máy khắc Laser vào cơ sở dữ liệu</v>
      </c>
      <c r="E148" s="14"/>
      <c r="F148" s="13" t="s">
        <v>2862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4.4">
      <c r="A149" s="14">
        <f t="shared" si="0"/>
        <v>145</v>
      </c>
      <c r="B149" s="14" t="s">
        <v>2867</v>
      </c>
      <c r="C149" s="13" t="s">
        <v>2868</v>
      </c>
      <c r="D149" s="14" t="str">
        <f t="shared" si="1"/>
        <v>MEC2011003||Engraved plastic and screw head khắc nhựa và vít hãm đầu bi inox 304</v>
      </c>
      <c r="E149" s="14"/>
      <c r="F149" s="13" t="s">
        <v>2869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4.4">
      <c r="A150" s="14">
        <f t="shared" si="0"/>
        <v>146</v>
      </c>
      <c r="B150" s="14" t="s">
        <v>2870</v>
      </c>
      <c r="C150" s="13" t="s">
        <v>2871</v>
      </c>
      <c r="D150" s="14" t="str">
        <f t="shared" si="1"/>
        <v>MEC2011004||Alumium bar thanh nhôm gắn chân hút robot 600*20*28</v>
      </c>
      <c r="E150" s="14"/>
      <c r="F150" s="13" t="s">
        <v>1334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4.4">
      <c r="A151" s="14">
        <f t="shared" si="0"/>
        <v>147</v>
      </c>
      <c r="B151" s="13" t="s">
        <v>2872</v>
      </c>
      <c r="C151" s="13" t="s">
        <v>2873</v>
      </c>
      <c r="D151" s="14" t="str">
        <f t="shared" si="1"/>
        <v>MEC2011007||Bracket connector SUS304 350.8*300</v>
      </c>
      <c r="E151" s="14"/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4.4">
      <c r="A152" s="14">
        <f t="shared" si="0"/>
        <v>148</v>
      </c>
      <c r="B152" s="13" t="s">
        <v>2874</v>
      </c>
      <c r="C152" s="13" t="s">
        <v>2875</v>
      </c>
      <c r="D152" s="14" t="str">
        <f t="shared" si="1"/>
        <v>MEC2011009||Gia công giá để bo chữ L cho phù hợp robot VCP</v>
      </c>
      <c r="E152" s="14"/>
      <c r="F152" s="13" t="s">
        <v>2876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4.4">
      <c r="A153" s="14">
        <f t="shared" si="0"/>
        <v>149</v>
      </c>
      <c r="B153" s="14" t="s">
        <v>2877</v>
      </c>
      <c r="C153" s="13" t="s">
        <v>2878</v>
      </c>
      <c r="D153" s="14" t="str">
        <f t="shared" si="1"/>
        <v>MEC2011010||Bổ sung tính năng "Kiểm tra mã sheet có mã 2D code tại viền trên 1 mặt top"</v>
      </c>
      <c r="E153" s="14"/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4.4">
      <c r="A154" s="14">
        <f t="shared" si="0"/>
        <v>150</v>
      </c>
      <c r="B154" s="14" t="s">
        <v>2879</v>
      </c>
      <c r="C154" s="13" t="s">
        <v>2880</v>
      </c>
      <c r="D154" s="14" t="str">
        <f t="shared" si="1"/>
        <v>MEC2011012||Service/ Dịch vụ bổ sung tính năng'' Kiểm tra sheet có mã 2D code tại viền sheet trên 1 mặt top'' cho MKTC</v>
      </c>
      <c r="E154" s="14"/>
      <c r="F154" s="13" t="s">
        <v>2881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4.4">
      <c r="A155" s="14">
        <f t="shared" si="0"/>
        <v>151</v>
      </c>
      <c r="B155" s="14" t="s">
        <v>2882</v>
      </c>
      <c r="C155" s="13" t="s">
        <v>2883</v>
      </c>
      <c r="D155" s="14" t="str">
        <f t="shared" si="1"/>
        <v>MEC2011014||Khảo sát Bộ thổi bụi làm sạch bo sau cắt Router</v>
      </c>
      <c r="E155" s="14"/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4.4">
      <c r="A156" s="14">
        <f t="shared" si="0"/>
        <v>152</v>
      </c>
      <c r="B156" s="14" t="s">
        <v>2884</v>
      </c>
      <c r="C156" s="13" t="s">
        <v>2885</v>
      </c>
      <c r="D156" s="14" t="str">
        <f t="shared" si="1"/>
        <v>MEC2011016||Khảo sát Sửa lồng TXL laser</v>
      </c>
      <c r="E156" s="14"/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4.4">
      <c r="A157" s="14">
        <f t="shared" si="0"/>
        <v>153</v>
      </c>
      <c r="B157" s="14" t="s">
        <v>2886</v>
      </c>
      <c r="C157" s="13" t="s">
        <v>2887</v>
      </c>
      <c r="D157" s="14" t="str">
        <f t="shared" si="1"/>
        <v xml:space="preserve">MEC2011017||Khảo sát giá để bo mẫu </v>
      </c>
      <c r="E157" s="14"/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4.4">
      <c r="A158" s="14">
        <f t="shared" si="0"/>
        <v>154</v>
      </c>
      <c r="B158" s="14" t="s">
        <v>2888</v>
      </c>
      <c r="C158" s="13" t="s">
        <v>2889</v>
      </c>
      <c r="D158" s="14" t="str">
        <f t="shared" si="1"/>
        <v>MEC2011018||Khảo sát xe nâng hạ xuống bo giá đỡ chữ L</v>
      </c>
      <c r="E158" s="14"/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4.4">
      <c r="A159" s="14">
        <f t="shared" si="0"/>
        <v>155</v>
      </c>
      <c r="B159" s="14" t="s">
        <v>2890</v>
      </c>
      <c r="C159" s="13" t="s">
        <v>2891</v>
      </c>
      <c r="D159" s="14" t="str">
        <f t="shared" si="1"/>
        <v>MEC2012001||Cover of basket using for ENIG process- Block nhựa teflon</v>
      </c>
      <c r="E159" s="14" t="s">
        <v>2892</v>
      </c>
      <c r="F159" s="13" t="s">
        <v>2893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4.4">
      <c r="A160" s="14">
        <f t="shared" si="0"/>
        <v>156</v>
      </c>
      <c r="B160" s="14" t="s">
        <v>2894</v>
      </c>
      <c r="C160" s="13" t="s">
        <v>2895</v>
      </c>
      <c r="D160" s="14" t="str">
        <f t="shared" si="1"/>
        <v>MEC2012003||SUS 316 sheet 20mm*80mm*5.5mm miếng sắt</v>
      </c>
      <c r="E160" s="14"/>
      <c r="F160" s="13" t="s">
        <v>2896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4.4">
      <c r="A161" s="14">
        <f t="shared" si="0"/>
        <v>157</v>
      </c>
      <c r="B161" s="14" t="s">
        <v>2897</v>
      </c>
      <c r="C161" s="13" t="s">
        <v>2898</v>
      </c>
      <c r="D161" s="14" t="str">
        <f t="shared" si="1"/>
        <v>MEC2012004||Dịch vụ phay cắt mẫu inox cho EMS</v>
      </c>
      <c r="E161" s="14"/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4.4">
      <c r="A162" s="14">
        <f t="shared" si="0"/>
        <v>158</v>
      </c>
      <c r="B162" s="14" t="s">
        <v>2899</v>
      </c>
      <c r="C162" s="13" t="s">
        <v>2900</v>
      </c>
      <c r="D162" s="14" t="str">
        <f t="shared" si="1"/>
        <v>MEC2012005||Dịch vụ sửa xe đẩy Vrack cho nhà máy MKVC</v>
      </c>
      <c r="E162" s="14"/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4.4">
      <c r="A163" s="14">
        <f t="shared" si="0"/>
        <v>159</v>
      </c>
      <c r="B163" s="14" t="s">
        <v>2901</v>
      </c>
      <c r="C163" s="13" t="s">
        <v>2902</v>
      </c>
      <c r="D163" s="14" t="str">
        <f t="shared" si="1"/>
        <v>MEC2012006||Jig dập bo mẫu sau mạ đồng</v>
      </c>
      <c r="E163" s="14"/>
      <c r="F163" s="13" t="s">
        <v>2903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4.4">
      <c r="A164" s="14">
        <f t="shared" si="0"/>
        <v>160</v>
      </c>
      <c r="B164" s="14" t="s">
        <v>2904</v>
      </c>
      <c r="C164" s="13" t="s">
        <v>2905</v>
      </c>
      <c r="D164" s="14" t="str">
        <f t="shared" si="1"/>
        <v>MEC2012007||Khung che bụi cho line 5,6,7,8,11,12,17</v>
      </c>
      <c r="E164" s="14"/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4.4">
      <c r="A165" s="14">
        <f t="shared" si="0"/>
        <v>161</v>
      </c>
      <c r="B165" s="14" t="s">
        <v>2906</v>
      </c>
      <c r="C165" s="13" t="s">
        <v>2907</v>
      </c>
      <c r="D165" s="14" t="str">
        <f t="shared" si="1"/>
        <v>MEC2012008||Mua bàn con lăn cho xe nâng hạ xuống bo giá đỡ chư L</v>
      </c>
      <c r="E165" s="14"/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4.4">
      <c r="A166" s="14">
        <f t="shared" si="0"/>
        <v>162</v>
      </c>
      <c r="B166" s="14" t="s">
        <v>2908</v>
      </c>
      <c r="C166" s="13" t="s">
        <v>2909</v>
      </c>
      <c r="D166" s="14" t="str">
        <f t="shared" si="1"/>
        <v>MEC2012009 ||Giá để BO chữ L loại cải tiến theo robot lên xuống bo các line Mạ Điện VCP</v>
      </c>
      <c r="E166" s="14"/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4.4">
      <c r="A167" s="14">
        <f t="shared" si="0"/>
        <v>163</v>
      </c>
      <c r="B167" s="14" t="s">
        <v>2910</v>
      </c>
      <c r="C167" s="13" t="s">
        <v>2911</v>
      </c>
      <c r="D167" s="14" t="str">
        <f t="shared" si="1"/>
        <v>MEC2012010||Assembly Pin Body Ø3.1mm-Thân Pin lắp ghép Ø3.1mm</v>
      </c>
      <c r="E167" s="14"/>
      <c r="F167" s="13" t="s">
        <v>2912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4.4">
      <c r="A168" s="14">
        <f t="shared" si="0"/>
        <v>164</v>
      </c>
      <c r="B168" s="14" t="s">
        <v>2913</v>
      </c>
      <c r="C168" s="13" t="s">
        <v>2914</v>
      </c>
      <c r="D168" s="14" t="str">
        <f t="shared" si="1"/>
        <v xml:space="preserve">MEC2012011||Assembly Pin Top Ø3.1mm-Đầu Pin lắp ghép Ø3.1mm  </v>
      </c>
      <c r="E168" s="14"/>
      <c r="F168" s="13" t="s">
        <v>2912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4.4">
      <c r="A169" s="14">
        <f t="shared" si="0"/>
        <v>165</v>
      </c>
      <c r="B169" s="14" t="s">
        <v>2915</v>
      </c>
      <c r="C169" s="13" t="s">
        <v>2916</v>
      </c>
      <c r="D169" s="14" t="str">
        <f t="shared" si="1"/>
        <v>MEC2012012||Bar thanh nhận giá phía dưới của giá chữ U 190mm</v>
      </c>
      <c r="E169" s="14"/>
      <c r="F169" s="13" t="s">
        <v>2917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4.4">
      <c r="A170" s="14">
        <f t="shared" si="0"/>
        <v>166</v>
      </c>
      <c r="B170" s="14" t="s">
        <v>2918</v>
      </c>
      <c r="C170" s="13" t="s">
        <v>2919</v>
      </c>
      <c r="D170" s="14" t="str">
        <f t="shared" si="1"/>
        <v>MEC2012013||SUS304 sheet T1.5*550*620 mm tấm sus bo góc</v>
      </c>
      <c r="E170" s="14"/>
      <c r="F170" s="13" t="s">
        <v>2917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4.4">
      <c r="A171" s="14">
        <f t="shared" si="0"/>
        <v>167</v>
      </c>
      <c r="B171" s="14" t="s">
        <v>2920</v>
      </c>
      <c r="C171" s="13" t="s">
        <v>2921</v>
      </c>
      <c r="D171" s="14" t="str">
        <f t="shared" si="1"/>
        <v>MEC2012016||Băng tải cho line toàn cố hóa 3F 600mm #1</v>
      </c>
      <c r="E171" s="14"/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4.4">
      <c r="A172" s="14">
        <f t="shared" si="0"/>
        <v>168</v>
      </c>
      <c r="B172" s="14" t="s">
        <v>2922</v>
      </c>
      <c r="C172" s="13" t="s">
        <v>2923</v>
      </c>
      <c r="D172" s="14" t="str">
        <f t="shared" si="1"/>
        <v>MEC2012017||Chi tiết bạc trượt cho EMS</v>
      </c>
      <c r="E172" s="14"/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4.4">
      <c r="A173" s="14">
        <f t="shared" si="0"/>
        <v>169</v>
      </c>
      <c r="B173" s="14" t="s">
        <v>2924</v>
      </c>
      <c r="C173" s="13" t="s">
        <v>2925</v>
      </c>
      <c r="D173" s="14" t="str">
        <f t="shared" si="1"/>
        <v>MEC2012018||Cải tiến băng tải máy chuyền mài cát #2</v>
      </c>
      <c r="E173" s="14"/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4.4">
      <c r="A174" s="14">
        <f t="shared" si="0"/>
        <v>170</v>
      </c>
      <c r="B174" s="14" t="s">
        <v>2926</v>
      </c>
      <c r="C174" s="13" t="s">
        <v>2927</v>
      </c>
      <c r="D174" s="14" t="str">
        <f t="shared" si="1"/>
        <v>MEC2012019||Service - Dịch vụ sửa chữa jig Toydenso</v>
      </c>
      <c r="E174" s="14"/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4.4">
      <c r="A175" s="14">
        <f t="shared" si="0"/>
        <v>171</v>
      </c>
      <c r="B175" s="14" t="s">
        <v>2928</v>
      </c>
      <c r="C175" s="13" t="s">
        <v>2929</v>
      </c>
      <c r="D175" s="14" t="str">
        <f t="shared" si="1"/>
        <v>MEC2012020||Băng tải cho line toàn cố hóa 3F 600mm #2</v>
      </c>
      <c r="E175" s="14"/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4.4">
      <c r="A176" s="14">
        <f t="shared" si="0"/>
        <v>172</v>
      </c>
      <c r="B176" s="14" t="s">
        <v>2930</v>
      </c>
      <c r="C176" s="13" t="s">
        <v>2931</v>
      </c>
      <c r="D176" s="14" t="str">
        <f t="shared" si="1"/>
        <v>MEC2101001||Camera DataLogic</v>
      </c>
      <c r="E176" s="14"/>
      <c r="F176" s="13" t="s">
        <v>2903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4.4">
      <c r="A177" s="14">
        <f t="shared" si="0"/>
        <v>173</v>
      </c>
      <c r="B177" s="14" t="s">
        <v>2932</v>
      </c>
      <c r="C177" s="13" t="s">
        <v>2933</v>
      </c>
      <c r="D177" s="14" t="str">
        <f t="shared" si="1"/>
        <v>MEC2101004||Đấu nối điện bàn thao tác cho EMS</v>
      </c>
      <c r="E177" s="14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4.4">
      <c r="A178" s="14">
        <f t="shared" si="0"/>
        <v>174</v>
      </c>
      <c r="B178" s="14" t="s">
        <v>2934</v>
      </c>
      <c r="C178" s="13" t="s">
        <v>2935</v>
      </c>
      <c r="D178" s="14" t="str">
        <f t="shared" si="1"/>
        <v xml:space="preserve">MEC2101006||Chân hút bàn tool của máy Vrack type 3 </v>
      </c>
      <c r="E178" s="14"/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4.4">
      <c r="A179" s="14">
        <f t="shared" si="0"/>
        <v>175</v>
      </c>
      <c r="B179" s="14" t="s">
        <v>2936</v>
      </c>
      <c r="C179" s="13" t="s">
        <v>2937</v>
      </c>
      <c r="D179" s="14" t="str">
        <f t="shared" si="1"/>
        <v>MEC2101008||Tấm đệm dưới bộ cắt băng dính, théo inox dày 0.5mm, rộng 3.9cm, dài 3cm</v>
      </c>
      <c r="E179" s="14"/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4.4">
      <c r="A180" s="14">
        <f t="shared" si="0"/>
        <v>176</v>
      </c>
      <c r="B180" s="14" t="s">
        <v>2938</v>
      </c>
      <c r="C180" s="23" t="s">
        <v>2939</v>
      </c>
      <c r="D180" s="14" t="str">
        <f t="shared" si="1"/>
        <v>MEC2101009||Suction of blower chân hút  19067634 Tương đương MEC2009010</v>
      </c>
      <c r="E180" s="14"/>
      <c r="F180" s="13" t="s">
        <v>2940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4.4">
      <c r="A181" s="14">
        <f t="shared" si="0"/>
        <v>177</v>
      </c>
      <c r="B181" s="14" t="s">
        <v>2941</v>
      </c>
      <c r="C181" s="13" t="s">
        <v>2942</v>
      </c>
      <c r="D181" s="14" t="str">
        <f t="shared" si="1"/>
        <v>MEC2101010||Set 5 robot hàn cho MKE</v>
      </c>
      <c r="E181" s="14"/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4.4">
      <c r="A182" s="14">
        <f t="shared" si="0"/>
        <v>178</v>
      </c>
      <c r="B182" s="14" t="s">
        <v>2943</v>
      </c>
      <c r="C182" s="13" t="s">
        <v>2944</v>
      </c>
      <c r="D182" s="14" t="str">
        <f t="shared" si="1"/>
        <v>MEC2101011||Lập trình máy khắc Laser (Thay đổi model khắc trên mặt B Vivo
hàng Vivo) Hỗ trợ bộ phận PD2 Test hàng Vivo</v>
      </c>
      <c r="E182" s="14"/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4.4">
      <c r="A183" s="14">
        <f t="shared" si="0"/>
        <v>179</v>
      </c>
      <c r="B183" s="14" t="s">
        <v>2945</v>
      </c>
      <c r="C183" s="13" t="s">
        <v>2946</v>
      </c>
      <c r="D183" s="14" t="str">
        <f t="shared" si="1"/>
        <v>MEC2102036||Bàn Thao tác cho EMS 29012021</v>
      </c>
      <c r="E183" s="14"/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4.4">
      <c r="A184" s="14">
        <f t="shared" si="0"/>
        <v>180</v>
      </c>
      <c r="B184" s="14" t="s">
        <v>2947</v>
      </c>
      <c r="C184" s="13" t="s">
        <v>2948</v>
      </c>
      <c r="D184" s="14" t="str">
        <f t="shared" si="1"/>
        <v>MEC2102037||Bàn để khay Magazine 29012021</v>
      </c>
      <c r="E184" s="14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4.4">
      <c r="A185" s="14">
        <f t="shared" si="0"/>
        <v>181</v>
      </c>
      <c r="B185" s="14" t="s">
        <v>2949</v>
      </c>
      <c r="C185" s="13" t="s">
        <v>2950</v>
      </c>
      <c r="D185" s="14" t="str">
        <f t="shared" si="1"/>
        <v>MEC2102038||Gia công gá lắp đầu đẩy chống rơi FE-210127-04</v>
      </c>
      <c r="E185" s="14"/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4.4">
      <c r="A186" s="14">
        <f t="shared" si="0"/>
        <v>182</v>
      </c>
      <c r="B186" s="14" t="s">
        <v>2951</v>
      </c>
      <c r="C186" s="13" t="s">
        <v>2952</v>
      </c>
      <c r="D186" s="14" t="str">
        <f t="shared" si="1"/>
        <v xml:space="preserve">MEC2102039||Gia công giá lắp quạt thổi ion FE-210125-02 </v>
      </c>
      <c r="E186" s="14"/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4.4">
      <c r="A187" s="14">
        <f t="shared" si="0"/>
        <v>183</v>
      </c>
      <c r="B187" s="14" t="s">
        <v>2953</v>
      </c>
      <c r="C187" s="13" t="s">
        <v>2954</v>
      </c>
      <c r="D187" s="14" t="str">
        <f t="shared" si="1"/>
        <v>MEC2102040||Dịch vụ tảo lại thân jig MĐ-210126-01</v>
      </c>
      <c r="E187" s="14"/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4.4">
      <c r="A188" s="14">
        <f t="shared" si="0"/>
        <v>184</v>
      </c>
      <c r="B188" s="14" t="s">
        <v>2955</v>
      </c>
      <c r="C188" s="13" t="s">
        <v>2956</v>
      </c>
      <c r="D188" s="14" t="str">
        <f t="shared" si="1"/>
        <v>MEC2102042||Dịch vụ sửa trục con lăn Backup dây chuyền mài SUS FE-210127-01</v>
      </c>
      <c r="E188" s="14"/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4.4">
      <c r="A189" s="14">
        <f t="shared" si="0"/>
        <v>185</v>
      </c>
      <c r="B189" s="14" t="s">
        <v>2957</v>
      </c>
      <c r="C189" s="13" t="s">
        <v>2958</v>
      </c>
      <c r="D189" s="14" t="str">
        <f t="shared" si="1"/>
        <v>MEC2102043||Gia công giá treo đối trọng xích tải FE-210127-07</v>
      </c>
      <c r="E189" s="14"/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4.4">
      <c r="A190" s="14">
        <f t="shared" si="0"/>
        <v>186</v>
      </c>
      <c r="B190" s="14" t="s">
        <v>2959</v>
      </c>
      <c r="C190" s="13" t="s">
        <v>2960</v>
      </c>
      <c r="D190" s="14" t="str">
        <f t="shared" si="1"/>
        <v>MEC2102044||AM101660 Chân tool hút bo mạch</v>
      </c>
      <c r="E190" s="14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4.4">
      <c r="A191" s="14">
        <f t="shared" si="0"/>
        <v>187</v>
      </c>
      <c r="B191" s="14" t="s">
        <v>2961</v>
      </c>
      <c r="C191" s="13" t="s">
        <v>2962</v>
      </c>
      <c r="D191" s="14" t="str">
        <f t="shared" si="1"/>
        <v>MEC2102045||Dịch vụ taro thân jig slg 3000pcs</v>
      </c>
      <c r="E191" s="14"/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4.4">
      <c r="A192" s="14">
        <f t="shared" si="0"/>
        <v>188</v>
      </c>
      <c r="B192" s="14" t="s">
        <v>2963</v>
      </c>
      <c r="C192" s="13" t="s">
        <v>2964</v>
      </c>
      <c r="D192" s="14" t="str">
        <f t="shared" si="1"/>
        <v>MEC2102046||Chốt pin dẫn hướng máy tháo mũi khoan</v>
      </c>
      <c r="E192" s="14"/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4.4">
      <c r="A193" s="14">
        <f t="shared" si="0"/>
        <v>189</v>
      </c>
      <c r="B193" s="14" t="s">
        <v>2965</v>
      </c>
      <c r="C193" s="13" t="s">
        <v>2966</v>
      </c>
      <c r="D193" s="14" t="str">
        <f t="shared" si="1"/>
        <v>MEC2102047||Bộ belt băng tải cho máy gấp bo</v>
      </c>
      <c r="E193" s="14"/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4.4">
      <c r="A194" s="14">
        <f t="shared" si="0"/>
        <v>190</v>
      </c>
      <c r="B194" s="14" t="s">
        <v>2967</v>
      </c>
      <c r="C194" s="13" t="s">
        <v>2968</v>
      </c>
      <c r="D194" s="14" t="str">
        <f t="shared" si="1"/>
        <v>MEC2102052||Update tính năng đọc 2D code 9x9, set up các Camera</v>
      </c>
      <c r="E194" s="14"/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4.4">
      <c r="A195" s="14">
        <f t="shared" si="0"/>
        <v>191</v>
      </c>
      <c r="B195" s="14" t="s">
        <v>2969</v>
      </c>
      <c r="C195" s="13" t="s">
        <v>2970</v>
      </c>
      <c r="D195" s="14" t="str">
        <f t="shared" si="1"/>
        <v>MEC2103004||Alumium bar thanh nhôm gắn chân hút robot 600*20*28 Lần 2</v>
      </c>
      <c r="E195" s="14"/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4.4">
      <c r="A196" s="14">
        <f t="shared" si="0"/>
        <v>192</v>
      </c>
      <c r="B196" s="14" t="s">
        <v>2749</v>
      </c>
      <c r="C196" s="13" t="s">
        <v>2750</v>
      </c>
      <c r="D196" s="14" t="str">
        <f t="shared" si="1"/>
        <v>MEC2103009||Service dịch vụ sửa tấm SUS (cắt từ 630*710 =&gt; 620*710mm) (CUT-210315-02)</v>
      </c>
      <c r="E196" s="14"/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4.4">
      <c r="A197" s="14">
        <f t="shared" si="0"/>
        <v>193</v>
      </c>
      <c r="B197" s="14" t="s">
        <v>2751</v>
      </c>
      <c r="C197" s="13" t="s">
        <v>2752</v>
      </c>
      <c r="D197" s="14" t="str">
        <f t="shared" si="1"/>
        <v>MEC2103010||Service/Dịch vụ cắt nhỏ tấm SUS dày 0.5mm từ 510*610 thành 404*535</v>
      </c>
      <c r="E197" s="14"/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4.4">
      <c r="A198" s="14">
        <f t="shared" si="0"/>
        <v>194</v>
      </c>
      <c r="B198" s="14" t="s">
        <v>2753</v>
      </c>
      <c r="C198" s="13" t="s">
        <v>2754</v>
      </c>
      <c r="D198" s="14" t="str">
        <f t="shared" si="1"/>
        <v>MEC2103011||Service/Dịch vụ cắt nhỏ tấm SUS dày 0.5mm từ 510*610 thành 404*510</v>
      </c>
      <c r="E198" s="14"/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4.4">
      <c r="A199" s="14">
        <f t="shared" si="0"/>
        <v>195</v>
      </c>
      <c r="B199" s="14" t="s">
        <v>2755</v>
      </c>
      <c r="C199" s="13" t="s">
        <v>2756</v>
      </c>
      <c r="D199" s="14" t="str">
        <f t="shared" si="1"/>
        <v>MEC2103012||Service/Dịch vụ khoan lỗ 5mm tại góc bo cách đều mỗi cạnh 5mm</v>
      </c>
      <c r="E199" s="14"/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4.4">
      <c r="A200" s="14">
        <f t="shared" si="0"/>
        <v>196</v>
      </c>
      <c r="B200" s="14" t="s">
        <v>2971</v>
      </c>
      <c r="C200" s="13" t="s">
        <v>2972</v>
      </c>
      <c r="D200" s="14" t="str">
        <f t="shared" si="1"/>
        <v>MEC2103013||LẬP TRÌNH MÁY KHẮC LASER và PHẦN MỀM 2D CODE</v>
      </c>
      <c r="E200" s="14" t="s">
        <v>2973</v>
      </c>
      <c r="F200" s="13" t="s">
        <v>252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4.4">
      <c r="A201" s="14">
        <f t="shared" si="0"/>
        <v>197</v>
      </c>
      <c r="B201" s="14" t="s">
        <v>2974</v>
      </c>
      <c r="C201" s="13" t="s">
        <v>2975</v>
      </c>
      <c r="D201" s="14" t="str">
        <f t="shared" si="1"/>
        <v>MEC2103014||Trolley stopper chốt xe đẩy VG146-21030032</v>
      </c>
      <c r="E201" s="14" t="s">
        <v>0</v>
      </c>
      <c r="F201" s="13" t="s">
        <v>2976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4.4">
      <c r="A202" s="14">
        <f t="shared" si="0"/>
        <v>198</v>
      </c>
      <c r="B202" s="14" t="s">
        <v>2977</v>
      </c>
      <c r="C202" s="13" t="s">
        <v>2978</v>
      </c>
      <c r="D202" s="14" t="str">
        <f t="shared" si="1"/>
        <v>MEC2104001||Ring vòng chặn phi 69, dày 1.2mm,SUS316</v>
      </c>
      <c r="E202" s="14" t="s">
        <v>2979</v>
      </c>
      <c r="F202" s="13" t="s">
        <v>2980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4.4">
      <c r="A203" s="14">
        <f t="shared" si="0"/>
        <v>199</v>
      </c>
      <c r="B203" s="14" t="s">
        <v>2981</v>
      </c>
      <c r="C203" s="13" t="s">
        <v>2982</v>
      </c>
      <c r="D203" s="14" t="str">
        <f t="shared" si="1"/>
        <v>MEC2104002||Leff handle button lock dày 10mm, phi 65 SUS316, khóa nút vít tay trái</v>
      </c>
      <c r="E203" s="14" t="s">
        <v>2979</v>
      </c>
      <c r="F203" s="13" t="s">
        <v>2980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4.4">
      <c r="A204" s="14">
        <f t="shared" si="0"/>
        <v>200</v>
      </c>
      <c r="B204" s="14" t="s">
        <v>2983</v>
      </c>
      <c r="C204" s="13" t="s">
        <v>2984</v>
      </c>
      <c r="D204" s="14" t="str">
        <f t="shared" si="1"/>
        <v>MEC2104003||Right handle button lock dày 10mm, phi 65 SUS316, khóa nút vít tay phải</v>
      </c>
      <c r="E204" s="14" t="s">
        <v>2979</v>
      </c>
      <c r="F204" s="13" t="s">
        <v>2980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4.4">
      <c r="A205" s="14">
        <f t="shared" si="0"/>
        <v>201</v>
      </c>
      <c r="B205" s="14" t="s">
        <v>2985</v>
      </c>
      <c r="C205" s="13" t="s">
        <v>2986</v>
      </c>
      <c r="D205" s="14" t="str">
        <f t="shared" si="1"/>
        <v>MEC2104006||Gia công Jig</v>
      </c>
      <c r="E205" s="14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4.4">
      <c r="A206" s="14">
        <f t="shared" si="0"/>
        <v>202</v>
      </c>
      <c r="B206" s="14" t="s">
        <v>2987</v>
      </c>
      <c r="C206" s="13" t="s">
        <v>2988</v>
      </c>
      <c r="D206" s="14" t="str">
        <f t="shared" si="1"/>
        <v>MEC2104017||Gia công Outer Ring</v>
      </c>
      <c r="E206" s="14"/>
      <c r="F206" s="13" t="s">
        <v>2989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4.4">
      <c r="A207" s="14">
        <f t="shared" si="0"/>
        <v>203</v>
      </c>
      <c r="B207" s="14" t="s">
        <v>2760</v>
      </c>
      <c r="C207" s="13" t="s">
        <v>2761</v>
      </c>
      <c r="D207" s="14" t="str">
        <f t="shared" si="1"/>
        <v>MEC2104018||Service/Dịch vụ sửa lồng nan 24 tiền xử lý khoan laser</v>
      </c>
      <c r="E207" s="14"/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4.4">
      <c r="A208" s="14">
        <f t="shared" si="0"/>
        <v>204</v>
      </c>
      <c r="B208" s="14" t="s">
        <v>2990</v>
      </c>
      <c r="C208" s="13" t="s">
        <v>1989</v>
      </c>
      <c r="D208" s="14" t="str">
        <f t="shared" si="1"/>
        <v>MEC2104019||Suction of blower chân hút</v>
      </c>
      <c r="E208" s="14"/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4.4">
      <c r="A209" s="14">
        <f t="shared" si="0"/>
        <v>205</v>
      </c>
      <c r="B209" s="14" t="s">
        <v>2991</v>
      </c>
      <c r="C209" s="13" t="s">
        <v>2992</v>
      </c>
      <c r="D209" s="14" t="str">
        <f t="shared" si="1"/>
        <v>MEC2104020||Suction cup group - bộ chân hút bán tool của máy Vrack tybpe 3</v>
      </c>
      <c r="E209" s="14"/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4.4">
      <c r="A210" s="14">
        <f t="shared" si="0"/>
        <v>206</v>
      </c>
      <c r="B210" s="14" t="s">
        <v>2993</v>
      </c>
      <c r="C210" s="13" t="s">
        <v>2994</v>
      </c>
      <c r="D210" s="14" t="str">
        <f t="shared" si="1"/>
        <v>MEC2105001||Trục roller cho FE (Số lượng 16 set)</v>
      </c>
      <c r="E210" s="14"/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4.4">
      <c r="A211" s="14">
        <f t="shared" si="0"/>
        <v>207</v>
      </c>
      <c r="B211" s="14" t="s">
        <v>2995</v>
      </c>
      <c r="C211" s="13" t="s">
        <v>2996</v>
      </c>
      <c r="D211" s="14" t="str">
        <f t="shared" si="1"/>
        <v>MEC2105002||Taro thanh đồng theo mẫu</v>
      </c>
      <c r="E211" s="14"/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4.4">
      <c r="A212" s="14">
        <f t="shared" si="0"/>
        <v>208</v>
      </c>
      <c r="B212" s="14" t="s">
        <v>2997</v>
      </c>
      <c r="C212" s="13" t="s">
        <v>2998</v>
      </c>
      <c r="D212" s="14" t="str">
        <f t="shared" si="1"/>
        <v>MEC2105003||Làm mới thanh đồng VCP#3</v>
      </c>
      <c r="E212" s="14"/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4.4">
      <c r="A213" s="14">
        <f t="shared" si="0"/>
        <v>209</v>
      </c>
      <c r="B213" s="14" t="s">
        <v>2999</v>
      </c>
      <c r="C213" s="13" t="s">
        <v>3000</v>
      </c>
      <c r="D213" s="14" t="str">
        <f t="shared" si="1"/>
        <v>MEC2105010||投入機(V型)
 Máy đưa bo V rack TYPE 3cho line DFR#3 Fact.2 3F</v>
      </c>
      <c r="E213" s="14"/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4.4">
      <c r="A214" s="14">
        <f t="shared" si="0"/>
        <v>210</v>
      </c>
      <c r="B214" s="14" t="s">
        <v>3001</v>
      </c>
      <c r="C214" s="13" t="s">
        <v>3002</v>
      </c>
      <c r="D214" s="14" t="str">
        <f t="shared" si="1"/>
        <v>MEC2105011||整列機
 Bẳng tải căn bocho line DFR#3 Fact.2 3F</v>
      </c>
      <c r="E214" s="14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4.4">
      <c r="A215" s="14">
        <f t="shared" si="0"/>
        <v>211</v>
      </c>
      <c r="B215" s="14" t="s">
        <v>3003</v>
      </c>
      <c r="C215" s="13" t="s">
        <v>3004</v>
      </c>
      <c r="D215" s="14" t="str">
        <f t="shared" si="1"/>
        <v>MEC2105012||ストッカー
 Hanger Stockcho line DFR#3 Fact.2 3F</v>
      </c>
      <c r="E215" s="14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4.4">
      <c r="A216" s="14">
        <f t="shared" si="0"/>
        <v>212</v>
      </c>
      <c r="B216" s="14" t="s">
        <v>3005</v>
      </c>
      <c r="C216" s="13" t="s">
        <v>3006</v>
      </c>
      <c r="D216" s="14" t="str">
        <f t="shared" si="1"/>
        <v>MEC2105013||風冷反転機
 Máy làm mát bocho line DFR#3 Fact.2 3F</v>
      </c>
      <c r="E216" s="14"/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4.4">
      <c r="A217" s="14">
        <f t="shared" si="0"/>
        <v>213</v>
      </c>
      <c r="B217" s="14" t="s">
        <v>3007</v>
      </c>
      <c r="C217" s="13" t="s">
        <v>3008</v>
      </c>
      <c r="D217" s="14" t="str">
        <f t="shared" si="1"/>
        <v>MEC2105014||受取機(V型・SUS)
 Máy nhận bo V rack TYPE 3 khung SUScho line DFR#3 Fact.2 3F</v>
      </c>
      <c r="E217" s="14"/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4.4">
      <c r="A218" s="14">
        <f t="shared" si="0"/>
        <v>214</v>
      </c>
      <c r="B218" s="14" t="s">
        <v>3009</v>
      </c>
      <c r="C218" s="13" t="s">
        <v>3010</v>
      </c>
      <c r="D218" s="14" t="str">
        <f t="shared" si="1"/>
        <v>MEC2105015||投入機(V型・大サイズ)
 Máy đưa bo cho dây chuyền tự động chụp sáng 3F với size khổ lớn Có băng tải lật bo (new) - Nguyên liệu SUScho line Chụp sáng #4 Fact.2 3F</v>
      </c>
      <c r="E218" s="14"/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4.4">
      <c r="A219" s="14">
        <f t="shared" si="0"/>
        <v>215</v>
      </c>
      <c r="B219" s="14" t="s">
        <v>3011</v>
      </c>
      <c r="C219" s="13" t="s">
        <v>3012</v>
      </c>
      <c r="D219" s="14" t="str">
        <f t="shared" si="1"/>
        <v>MEC2105016||ストッカー（大サイズ）
 Hanger Stock (Big size)cho line Chụp sáng #4 Fact.2 3F</v>
      </c>
      <c r="E219" s="14"/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4.4">
      <c r="A220" s="14">
        <f t="shared" si="0"/>
        <v>216</v>
      </c>
      <c r="B220" s="14" t="s">
        <v>3013</v>
      </c>
      <c r="C220" s="13" t="s">
        <v>3014</v>
      </c>
      <c r="D220" s="14" t="str">
        <f t="shared" si="1"/>
        <v>MEC2105017||受取機(V型・大サイズ
 Máy nhận bo cho dây chuyền tự động chụp sáng 3F với size khổ lớn Có băng tải lật bo (new) - Nguyên liệu SUScho line Chụp sáng #4 Fact.2 3F</v>
      </c>
      <c r="E220" s="14"/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4.4">
      <c r="A221" s="14">
        <f t="shared" si="0"/>
        <v>217</v>
      </c>
      <c r="B221" s="14" t="s">
        <v>3015</v>
      </c>
      <c r="C221" s="13" t="s">
        <v>3016</v>
      </c>
      <c r="D221" s="14" t="str">
        <f t="shared" si="1"/>
        <v>MEC2105018||投入機(V型・SUS)
 Máy đưa bo V rack TYPE 3 SUScho line DES #3 Fact.2 3F</v>
      </c>
      <c r="E221" s="14"/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4.4">
      <c r="A222" s="14">
        <f t="shared" si="0"/>
        <v>218</v>
      </c>
      <c r="B222" s="14" t="s">
        <v>3017</v>
      </c>
      <c r="C222" s="13" t="s">
        <v>3018</v>
      </c>
      <c r="D222" s="14" t="str">
        <f t="shared" si="1"/>
        <v>MEC2105019||受取機(V型・合紙)
 Máy nhận bo V rack TYPE 4cho line DES #3 Fact.2 3F</v>
      </c>
      <c r="E222" s="14"/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4.4">
      <c r="A223" s="14">
        <f t="shared" si="0"/>
        <v>219</v>
      </c>
      <c r="B223" s="14" t="s">
        <v>3019</v>
      </c>
      <c r="C223" s="13" t="s">
        <v>3020</v>
      </c>
      <c r="D223" s="14" t="str">
        <f t="shared" si="1"/>
        <v>MEC2105024||受取機(2FHDI内層DFR) #2
 Máy nhận bo V rack TYPE 3cho line MA3A (Fact.2 2F)</v>
      </c>
      <c r="E223" s="14"/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4.4">
      <c r="A224" s="14">
        <f t="shared" si="0"/>
        <v>220</v>
      </c>
      <c r="B224" s="14" t="s">
        <v>3021</v>
      </c>
      <c r="C224" s="13" t="s">
        <v>3022</v>
      </c>
      <c r="D224" s="14" t="str">
        <f t="shared" si="1"/>
        <v>MEC2105026||受取機(2FHDI内層DES) #2
 Máy nhận bo V rack TYPE 4cho line MA3A (Fact.2 2F)</v>
      </c>
      <c r="E224" s="14"/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4.4">
      <c r="A225" s="14">
        <f t="shared" si="0"/>
        <v>221</v>
      </c>
      <c r="B225" s="14" t="s">
        <v>3023</v>
      </c>
      <c r="C225" s="13" t="s">
        <v>3024</v>
      </c>
      <c r="D225" s="14" t="str">
        <f t="shared" si="1"/>
        <v>MEC2105027||ストッカー(2F外層露光後) #1
 Hanger stock sau chụp sáng lớp ngoài #1cho line MA3A
 Sau chụp sáng lớp ngoài (Fact.2 2F)</v>
      </c>
      <c r="E225" s="14"/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4.4">
      <c r="A226" s="14">
        <f t="shared" si="0"/>
        <v>222</v>
      </c>
      <c r="B226" s="14" t="s">
        <v>3025</v>
      </c>
      <c r="C226" s="13" t="s">
        <v>3026</v>
      </c>
      <c r="D226" s="14" t="str">
        <f t="shared" si="1"/>
        <v>MEC2105028||ストッカー(2F外層露光後) #2
 Hanger stock sau chụp sáng lớp ngoài #2cho line MA3A
 Sau chụp sáng lớp ngoài (Fact.2 2F)</v>
      </c>
      <c r="E226" s="14"/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4.4">
      <c r="A227" s="14">
        <f t="shared" si="0"/>
        <v>223</v>
      </c>
      <c r="B227" s="14" t="s">
        <v>3027</v>
      </c>
      <c r="C227" s="13" t="s">
        <v>3028</v>
      </c>
      <c r="D227" s="14" t="str">
        <f t="shared" si="1"/>
        <v>MEC2105029||ストッカー(2F外層露光後) #3
 Hanger stock sau chụp sáng lớp ngoài #3cho line MA3A
 Sau chụp sáng lớp ngoài (Fact.2 2F)</v>
      </c>
      <c r="E227" s="14"/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4.4">
      <c r="A228" s="14">
        <f t="shared" si="0"/>
        <v>224</v>
      </c>
      <c r="B228" s="14" t="s">
        <v>3029</v>
      </c>
      <c r="C228" s="13" t="s">
        <v>3030</v>
      </c>
      <c r="D228" s="14" t="str">
        <f t="shared" si="1"/>
        <v>MEC2105030||ストッカー(2F外層露光後) #4
 Hanger stock sau chụp sáng lớp ngoài #4cho line MA3A
 Sau chụp sáng lớp ngoài (Fact.2 2F)</v>
      </c>
      <c r="E228" s="14"/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4.4">
      <c r="A229" s="14">
        <f t="shared" si="0"/>
        <v>225</v>
      </c>
      <c r="B229" s="14" t="s">
        <v>3031</v>
      </c>
      <c r="C229" s="13" t="s">
        <v>3032</v>
      </c>
      <c r="D229" s="14" t="str">
        <f t="shared" si="1"/>
        <v>MEC2105031||AOI用マテハン(MA6) #1
 Máy đưa bo cho AOIcho line AOI MA3B</v>
      </c>
      <c r="E229" s="14"/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4.4">
      <c r="A230" s="14">
        <f t="shared" si="0"/>
        <v>226</v>
      </c>
      <c r="B230" s="14" t="s">
        <v>3033</v>
      </c>
      <c r="C230" s="13" t="s">
        <v>3034</v>
      </c>
      <c r="D230" s="14" t="str">
        <f t="shared" si="1"/>
        <v>MEC2105032||AOI用マテハン(MA6) #2
 Máy đưa bo cho AOIcho line AOI MA3B</v>
      </c>
      <c r="E230" s="14"/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4.4">
      <c r="A231" s="14">
        <f t="shared" si="0"/>
        <v>227</v>
      </c>
      <c r="B231" s="14" t="s">
        <v>3035</v>
      </c>
      <c r="C231" s="13" t="s">
        <v>3036</v>
      </c>
      <c r="D231" s="14" t="str">
        <f t="shared" si="1"/>
        <v>MEC2105033||投入機(V型・整列)
 Máy đưa bo V rack+ căn bocho line X ray - GC ngoại hình
 #2? Fact.3?</v>
      </c>
      <c r="E231" s="14"/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4.4">
      <c r="A232" s="14">
        <f t="shared" si="0"/>
        <v>228</v>
      </c>
      <c r="B232" s="14" t="s">
        <v>3037</v>
      </c>
      <c r="C232" s="13" t="s">
        <v>3038</v>
      </c>
      <c r="D232" s="14" t="str">
        <f t="shared" si="1"/>
        <v>MEC2105034||冷却機
 Máy làm mát bocho line X ray - GC ngoại hình
 #2? Fact.3?</v>
      </c>
      <c r="E232" s="14"/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4.4">
      <c r="A233" s="14">
        <f t="shared" si="0"/>
        <v>229</v>
      </c>
      <c r="B233" s="14" t="s">
        <v>3039</v>
      </c>
      <c r="C233" s="13" t="s">
        <v>3040</v>
      </c>
      <c r="D233" s="14" t="str">
        <f t="shared" si="1"/>
        <v>MEC2105035||受取機(V型)
 Máy nhận bo V rack TYPE 3cho line X ray - GC ngoại hình
 #2? Fact.3?</v>
      </c>
      <c r="E233" s="14"/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4.4">
      <c r="A234" s="14">
        <f t="shared" si="0"/>
        <v>230</v>
      </c>
      <c r="B234" s="14" t="s">
        <v>3041</v>
      </c>
      <c r="C234" s="13" t="s">
        <v>3042</v>
      </c>
      <c r="D234" s="14" t="str">
        <f t="shared" si="1"/>
        <v>MEC2105036||投入機(V型)
 Máy đưa bo V rack TYPE 3cho line Rủa sau X ray
 Kiểm tra lỗ GC Fact.3?</v>
      </c>
      <c r="E234" s="14"/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4.4">
      <c r="A235" s="14">
        <f t="shared" si="0"/>
        <v>231</v>
      </c>
      <c r="B235" s="14" t="s">
        <v>3043</v>
      </c>
      <c r="C235" s="13" t="s">
        <v>3044</v>
      </c>
      <c r="D235" s="14" t="str">
        <f t="shared" si="1"/>
        <v>MEC2105037||受取機(V型)
 Máy nhận bo V rack TYPE 3cho line Rủa sau X ray
 Kiểm tra lỗ GC Fact.3?</v>
      </c>
      <c r="E235" s="14"/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4.4">
      <c r="A236" s="14">
        <f t="shared" si="0"/>
        <v>232</v>
      </c>
      <c r="B236" s="14" t="s">
        <v>3045</v>
      </c>
      <c r="C236" s="13" t="s">
        <v>3046</v>
      </c>
      <c r="D236" s="14" t="str">
        <f t="shared" si="1"/>
        <v>MEC2105038||LDロボット
 Máy đưa bo VCP (Robot Kawasaki 20Kg)cho line VCP Fact.2 3F</v>
      </c>
      <c r="E236" s="14"/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4.4">
      <c r="A237" s="14">
        <f t="shared" si="0"/>
        <v>233</v>
      </c>
      <c r="B237" s="14" t="s">
        <v>3047</v>
      </c>
      <c r="C237" s="13" t="s">
        <v>3048</v>
      </c>
      <c r="D237" s="14" t="str">
        <f t="shared" si="1"/>
        <v>MEC2105039||受取機(L型)
 Máy nhận bo L rackcho line VCP Fact.2 3F</v>
      </c>
      <c r="E237" s="14"/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4.4">
      <c r="A238" s="14">
        <f t="shared" si="0"/>
        <v>234</v>
      </c>
      <c r="B238" s="14" t="s">
        <v>3049</v>
      </c>
      <c r="C238" s="13" t="s">
        <v>3050</v>
      </c>
      <c r="D238" s="14" t="str">
        <f t="shared" si="1"/>
        <v>MEC2105040||FlashEtch 投入機(V型)
 Máy đưa bo V rack TYPE 3cho line MA2 ?</v>
      </c>
      <c r="E238" s="14"/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4.4">
      <c r="A239" s="14">
        <f t="shared" si="0"/>
        <v>235</v>
      </c>
      <c r="B239" s="14" t="s">
        <v>3051</v>
      </c>
      <c r="C239" s="13" t="s">
        <v>3052</v>
      </c>
      <c r="D239" s="14" t="str">
        <f t="shared" si="1"/>
        <v>MEC2105041||FlashEtch 受取機(V型)
 Máy nhận bo V rack TYPE 3cho line MA2 ?</v>
      </c>
      <c r="E239" s="14"/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4.4">
      <c r="A240" s="14">
        <f t="shared" si="0"/>
        <v>236</v>
      </c>
      <c r="B240" s="14" t="s">
        <v>3053</v>
      </c>
      <c r="C240" s="13" t="s">
        <v>3054</v>
      </c>
      <c r="D240" s="14" t="str">
        <f t="shared" si="1"/>
        <v>MEC2105043||酸洗#2 受取機(V型)
 Máy nhận bo V rack TYPE 3cho line MA2 ?</v>
      </c>
      <c r="E240" s="14"/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4.4">
      <c r="A241" s="14">
        <f t="shared" si="0"/>
        <v>237</v>
      </c>
      <c r="B241" s="14" t="s">
        <v>3055</v>
      </c>
      <c r="C241" s="13" t="s">
        <v>3056</v>
      </c>
      <c r="D241" s="14" t="str">
        <f t="shared" si="1"/>
        <v>MEC2105044||デスミア#3 受取機(V型)
 Máy nhận bo V rack TYPE 3cho line MA2 ?</v>
      </c>
      <c r="E241" s="14"/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4.4">
      <c r="A242" s="14">
        <f t="shared" si="0"/>
        <v>238</v>
      </c>
      <c r="B242" s="14" t="s">
        <v>3057</v>
      </c>
      <c r="C242" s="13" t="s">
        <v>3058</v>
      </c>
      <c r="D242" s="14" t="str">
        <f t="shared" si="1"/>
        <v>MEC2105045||穴埋研磨 投入機
 Máy đưa bo cho line MA4 ?</v>
      </c>
      <c r="E242" s="14"/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4.4">
      <c r="A243" s="14">
        <f t="shared" si="0"/>
        <v>239</v>
      </c>
      <c r="B243" s="14" t="s">
        <v>3059</v>
      </c>
      <c r="C243" s="13" t="s">
        <v>3060</v>
      </c>
      <c r="D243" s="14" t="str">
        <f t="shared" si="1"/>
        <v>MEC2105046||穴埋研磨 受取機(V型)
 Máy nhận bo V rack TYPE 3cho line MA4 ?</v>
      </c>
      <c r="E243" s="14"/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4.4">
      <c r="A244" s="14">
        <f t="shared" si="0"/>
        <v>240</v>
      </c>
      <c r="B244" s="14" t="s">
        <v>3061</v>
      </c>
      <c r="C244" s="13" t="s">
        <v>3062</v>
      </c>
      <c r="D244" s="14" t="str">
        <f t="shared" si="1"/>
        <v>MEC2105047||前処理 投入機(V型・合紙）#1
 Máy đưa bo Line tiền xử lý V rack TYPE4 #1cho line MA4 ?</v>
      </c>
      <c r="E244" s="14"/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4.4">
      <c r="A245" s="14">
        <f t="shared" si="0"/>
        <v>241</v>
      </c>
      <c r="B245" s="14" t="s">
        <v>3063</v>
      </c>
      <c r="C245" s="13" t="s">
        <v>3064</v>
      </c>
      <c r="D245" s="14" t="str">
        <f t="shared" si="1"/>
        <v>MEC2105048||前処理 投入機(V型・合紙）#2
 Máy đưa bo Line tiền xử lý V rack TYPE4 #2cho line MA4 ?</v>
      </c>
      <c r="E245" s="14"/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4.4">
      <c r="A246" s="14">
        <f t="shared" si="0"/>
        <v>242</v>
      </c>
      <c r="B246" s="14" t="s">
        <v>3065</v>
      </c>
      <c r="C246" s="13" t="s">
        <v>3066</v>
      </c>
      <c r="D246" s="14" t="str">
        <f t="shared" si="1"/>
        <v>MEC2105049||前処理GB（印刷側）受取機(L型)
 Máy nhận bo line tiền xử lý GB phía in _ L rackcho line MA4 ?</v>
      </c>
      <c r="E246" s="14"/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4.4">
      <c r="A247" s="14">
        <f t="shared" si="0"/>
        <v>243</v>
      </c>
      <c r="B247" s="14" t="s">
        <v>3067</v>
      </c>
      <c r="C247" s="13" t="s">
        <v>3068</v>
      </c>
      <c r="D247" s="14" t="str">
        <f t="shared" si="1"/>
        <v>MEC2105050||前処理GB（静電側）受取機(V型)
 Máy nhận bo line tiền xử lý GB phía tĩnh điện_ V rackcho line MA4 ?</v>
      </c>
      <c r="E247" s="14"/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4.4">
      <c r="A248" s="14">
        <f t="shared" si="0"/>
        <v>244</v>
      </c>
      <c r="B248" s="14" t="s">
        <v>3069</v>
      </c>
      <c r="C248" s="13" t="s">
        <v>3070</v>
      </c>
      <c r="D248" s="14" t="str">
        <f t="shared" si="1"/>
        <v>MEC2105051||自動印刷ライン 投入機(L型)
 Máy đưa bo Line tự động in L rackcho line MA4 ?</v>
      </c>
      <c r="E248" s="14"/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4.4">
      <c r="A249" s="14">
        <f t="shared" si="0"/>
        <v>245</v>
      </c>
      <c r="B249" s="14" t="s">
        <v>3071</v>
      </c>
      <c r="C249" s="13" t="s">
        <v>3072</v>
      </c>
      <c r="D249" s="14" t="str">
        <f t="shared" si="1"/>
        <v>MEC2105052||現像・ポストキュア 受取機(L型)
 Máy nhận bo Line Poscure L rackcho line MA4 ?</v>
      </c>
      <c r="E249" s="14"/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4.4">
      <c r="A250" s="14">
        <f t="shared" si="0"/>
        <v>246</v>
      </c>
      <c r="B250" s="14" t="s">
        <v>3073</v>
      </c>
      <c r="C250" s="13" t="s">
        <v>3074</v>
      </c>
      <c r="D250" s="14" t="str">
        <f t="shared" si="1"/>
        <v>MEC2105053||投入機(多列)
 Máy đưa bo Line mã thiếc #3cho line Mạ thiếc #3 Fact.2</v>
      </c>
      <c r="E250" s="14"/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4.4">
      <c r="A251" s="14">
        <f t="shared" si="0"/>
        <v>247</v>
      </c>
      <c r="B251" s="14" t="s">
        <v>3075</v>
      </c>
      <c r="C251" s="13" t="s">
        <v>3076</v>
      </c>
      <c r="D251" s="14" t="str">
        <f t="shared" si="1"/>
        <v>MEC2105054||受取機(多列)
 Máy nhận bo Line mạ thiếc #3cho line Mạ thiếc #3 Fact.2</v>
      </c>
      <c r="E251" s="14"/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4.4">
      <c r="A252" s="14">
        <f t="shared" si="0"/>
        <v>248</v>
      </c>
      <c r="B252" s="14" t="s">
        <v>3077</v>
      </c>
      <c r="C252" s="13" t="s">
        <v>3078</v>
      </c>
      <c r="D252" s="14" t="str">
        <f t="shared" si="1"/>
        <v>MEC2105055||投入機(多列)
 Máy đưa bo Line rưa nước cuối cùngcho line Rửa nước cuối cùng Fact.2</v>
      </c>
      <c r="E252" s="14"/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4.4">
      <c r="A253" s="14">
        <f t="shared" si="0"/>
        <v>249</v>
      </c>
      <c r="B253" s="14" t="s">
        <v>3079</v>
      </c>
      <c r="C253" s="13" t="s">
        <v>3080</v>
      </c>
      <c r="D253" s="14" t="str">
        <f t="shared" si="1"/>
        <v>MEC2105056||受取機(多列)
 Máy nhận bo Line rưa nước cuối cùngcho line Rửa nước cuối cùng Fact.2</v>
      </c>
      <c r="E253" s="14"/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4.4">
      <c r="A254" s="14">
        <f t="shared" si="0"/>
        <v>250</v>
      </c>
      <c r="B254" s="14" t="s">
        <v>3081</v>
      </c>
      <c r="C254" s="13" t="s">
        <v>3082</v>
      </c>
      <c r="D254" s="14" t="str">
        <f t="shared" si="1"/>
        <v>MEC2105061||Gia công Jig to, Jig nhỏ</v>
      </c>
      <c r="E254" s="14"/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4.4">
      <c r="A255" s="14">
        <f t="shared" si="0"/>
        <v>251</v>
      </c>
      <c r="B255" s="14" t="s">
        <v>3083</v>
      </c>
      <c r="C255" s="13" t="s">
        <v>3084</v>
      </c>
      <c r="D255" s="14" t="str">
        <f t="shared" si="1"/>
        <v>MEC2105068||Dịch vụ cắt tấm inox hình chữ L thành mặt phẳng (giữ lại phần có lỗ, có thể cách góc 2mm)(CUT-210408-01)</v>
      </c>
      <c r="E255" s="14"/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4.4">
      <c r="A256" s="14">
        <f t="shared" si="0"/>
        <v>252</v>
      </c>
      <c r="B256" s="14" t="s">
        <v>3085</v>
      </c>
      <c r="C256" s="13" t="s">
        <v>3086</v>
      </c>
      <c r="D256" s="14" t="str">
        <f t="shared" si="1"/>
        <v>MEC2105070||Update phần mềm 2D code MKTC</v>
      </c>
      <c r="E256" s="14"/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4.4">
      <c r="A257" s="14">
        <f t="shared" si="0"/>
        <v>253</v>
      </c>
      <c r="B257" s="14" t="s">
        <v>3087</v>
      </c>
      <c r="C257" s="13" t="s">
        <v>3088</v>
      </c>
      <c r="D257" s="14" t="str">
        <f t="shared" si="1"/>
        <v>MEC2105071||Gia công đồ gá SUS304</v>
      </c>
      <c r="E257" s="14"/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4.4">
      <c r="A258" s="14">
        <f t="shared" si="0"/>
        <v>254</v>
      </c>
      <c r="B258" s="14" t="s">
        <v>3089</v>
      </c>
      <c r="C258" s="10" t="s">
        <v>3090</v>
      </c>
      <c r="D258" s="14" t="str">
        <f t="shared" si="1"/>
        <v>MEC2102028||Máy đưa bo (Loading) BOX, có IC con lăn từ MEC2102028</v>
      </c>
      <c r="E258" s="14"/>
      <c r="F258" s="13" t="s">
        <v>256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4.4">
      <c r="A259" s="14">
        <f t="shared" si="0"/>
        <v>255</v>
      </c>
      <c r="B259" s="14" t="s">
        <v>3091</v>
      </c>
      <c r="C259" s="10" t="s">
        <v>3092</v>
      </c>
      <c r="D259" s="14" t="str">
        <f t="shared" si="1"/>
        <v>MEC2102030||Máy nâng bo tạm thời Hanger stock MEC2102030</v>
      </c>
      <c r="E259" s="14"/>
      <c r="F259" s="13" t="s">
        <v>256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4.4">
      <c r="A260" s="14">
        <f t="shared" ref="A260:A356" si="2">ROW()-ROW($A$4)</f>
        <v>256</v>
      </c>
      <c r="B260" s="14" t="s">
        <v>3093</v>
      </c>
      <c r="C260" s="13" t="s">
        <v>3094</v>
      </c>
      <c r="D260" s="14" t="str">
        <f t="shared" ref="D260:D356" si="3">IF(E260="Guarantee",E260&amp;"||"&amp;B260&amp;"||"&amp;C260,B260&amp;"||"&amp;C260)</f>
        <v>MEC2103005||Dịch vụ cải tiến gá đỡ tay gắp đầu vào</v>
      </c>
      <c r="E260" s="14"/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4.4">
      <c r="A261" s="14">
        <f t="shared" si="2"/>
        <v>257</v>
      </c>
      <c r="B261" s="14" t="s">
        <v>3095</v>
      </c>
      <c r="C261" s="13" t="s">
        <v>3096</v>
      </c>
      <c r="D261" s="14" t="str">
        <f t="shared" si="3"/>
        <v>MEC2105074||Service/ Dịch vụ sửa bánh lăn khoang hiện ảnh 2, Des, NM3</v>
      </c>
      <c r="E261" s="14"/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4.4">
      <c r="A262" s="14">
        <f t="shared" si="2"/>
        <v>258</v>
      </c>
      <c r="B262" s="14" t="s">
        <v>3097</v>
      </c>
      <c r="C262" s="13" t="s">
        <v>3098</v>
      </c>
      <c r="D262" s="14" t="str">
        <f t="shared" si="3"/>
        <v>MEC2105075||Jig gá đỡ giá để bo</v>
      </c>
      <c r="E262" s="14"/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4.4">
      <c r="A263" s="14">
        <f t="shared" si="2"/>
        <v>259</v>
      </c>
      <c r="B263" s="14" t="s">
        <v>3099</v>
      </c>
      <c r="C263" s="13" t="s">
        <v>3100</v>
      </c>
      <c r="D263" s="14" t="str">
        <f t="shared" si="3"/>
        <v>MEC2105076||Jig gá nhựa POM</v>
      </c>
      <c r="E263" s="14"/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4.4">
      <c r="A264" s="14">
        <f t="shared" si="2"/>
        <v>260</v>
      </c>
      <c r="B264" s="14" t="s">
        <v>3101</v>
      </c>
      <c r="C264" s="13" t="s">
        <v>3102</v>
      </c>
      <c r="D264" s="14" t="str">
        <f t="shared" si="3"/>
        <v>MEC2105042||酸洗#2 投入機(V型)
 Máy đưa bo V rack TYPE 3cho line MA2 ?</v>
      </c>
      <c r="E264" s="14"/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4.4">
      <c r="A265" s="14">
        <f t="shared" si="2"/>
        <v>261</v>
      </c>
      <c r="B265" s="14" t="s">
        <v>3103</v>
      </c>
      <c r="C265" s="13" t="s">
        <v>3104</v>
      </c>
      <c r="D265" s="14" t="str">
        <f t="shared" si="3"/>
        <v>MEC2105077||Jig ren inox của trục con lăn dẫn hướng</v>
      </c>
      <c r="E265" s="14"/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4.4">
      <c r="A266" s="14">
        <f t="shared" si="2"/>
        <v>262</v>
      </c>
      <c r="B266" s="14" t="s">
        <v>3105</v>
      </c>
      <c r="C266" s="13" t="s">
        <v>3106</v>
      </c>
      <c r="D266" s="14" t="str">
        <f t="shared" si="3"/>
        <v>MEC2106001||Buồng lấy bệnh phẩm</v>
      </c>
      <c r="E266" s="14"/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4.4">
      <c r="A267" s="14">
        <f t="shared" si="2"/>
        <v>263</v>
      </c>
      <c r="B267" s="14" t="s">
        <v>3107</v>
      </c>
      <c r="C267" s="13" t="s">
        <v>3108</v>
      </c>
      <c r="D267" s="14" t="str">
        <f t="shared" si="3"/>
        <v>MEC2106007||Máng đựng sơn</v>
      </c>
      <c r="E267" s="14"/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4.4">
      <c r="A268" s="14">
        <f t="shared" si="2"/>
        <v>264</v>
      </c>
      <c r="B268" s="14" t="s">
        <v>3109</v>
      </c>
      <c r="C268" s="23" t="s">
        <v>3110</v>
      </c>
      <c r="D268" s="14" t="str">
        <f t="shared" si="3"/>
        <v>MEC2106015||Chemical Tank SUS304-Giá để hóa chất 2000x960x1050mm sus 304</v>
      </c>
      <c r="E268" s="25"/>
      <c r="F268" s="2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4.4">
      <c r="A269" s="14">
        <f t="shared" si="2"/>
        <v>265</v>
      </c>
      <c r="B269" s="14" t="s">
        <v>3111</v>
      </c>
      <c r="C269" s="23" t="s">
        <v>3112</v>
      </c>
      <c r="D269" s="14" t="str">
        <f t="shared" si="3"/>
        <v>MEC2106016||Hàn càng xe nâng cho cắt vật liệu</v>
      </c>
      <c r="E269" s="25"/>
      <c r="F269" s="2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4.4">
      <c r="A270" s="14">
        <f t="shared" si="2"/>
        <v>266</v>
      </c>
      <c r="B270" s="14" t="s">
        <v>3113</v>
      </c>
      <c r="C270" s="10" t="s">
        <v>3114</v>
      </c>
      <c r="D270" s="14" t="str">
        <f t="shared" si="3"/>
        <v>MEC2102034||Băng tải MEC2102034</v>
      </c>
      <c r="E270" s="14"/>
      <c r="F270" s="13" t="s">
        <v>256</v>
      </c>
      <c r="G270" s="2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4.4">
      <c r="A271" s="14">
        <f t="shared" si="2"/>
        <v>267</v>
      </c>
      <c r="B271" s="14" t="s">
        <v>3115</v>
      </c>
      <c r="C271" s="23" t="s">
        <v>3116</v>
      </c>
      <c r="D271" s="14" t="str">
        <f t="shared" si="3"/>
        <v xml:space="preserve">MEC2106020||Vỏ màn hình cho công ty MQ ICT Solutions
</v>
      </c>
      <c r="E271" s="25"/>
      <c r="F271" s="25"/>
      <c r="G271" s="2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4.4">
      <c r="A272" s="14">
        <f t="shared" si="2"/>
        <v>268</v>
      </c>
      <c r="B272" s="14" t="s">
        <v>3117</v>
      </c>
      <c r="C272" s="23" t="s">
        <v>3118</v>
      </c>
      <c r="D272" s="14" t="str">
        <f t="shared" si="3"/>
        <v>MEC2106021||Lắp đặt máng nước cho hệ thống bánh răng xoắn của khoang sấy</v>
      </c>
      <c r="E272" s="25"/>
      <c r="F272" s="25"/>
      <c r="G272" s="2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4.4">
      <c r="A273" s="14">
        <f t="shared" si="2"/>
        <v>269</v>
      </c>
      <c r="B273" s="14" t="s">
        <v>3119</v>
      </c>
      <c r="C273" s="23" t="s">
        <v>3120</v>
      </c>
      <c r="D273" s="14" t="str">
        <f t="shared" si="3"/>
        <v>MEC2107002||Set gá bằng nhôm cho MKVC</v>
      </c>
      <c r="E273" s="25"/>
      <c r="F273" s="25"/>
      <c r="G273" s="2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4.4">
      <c r="A274" s="14">
        <f t="shared" si="2"/>
        <v>270</v>
      </c>
      <c r="B274" s="14" t="s">
        <v>3121</v>
      </c>
      <c r="C274" s="23" t="s">
        <v>3122</v>
      </c>
      <c r="D274" s="14" t="str">
        <f t="shared" si="3"/>
        <v>MEC2107003||Bàn thao tác máy khoan NC-210618-01</v>
      </c>
      <c r="E274" s="25"/>
      <c r="F274" s="25"/>
      <c r="G274" s="2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4.4">
      <c r="A275" s="14">
        <f t="shared" si="2"/>
        <v>271</v>
      </c>
      <c r="B275" s="14" t="s">
        <v>3123</v>
      </c>
      <c r="C275" s="23" t="s">
        <v>3124</v>
      </c>
      <c r="D275" s="14" t="str">
        <f t="shared" si="3"/>
        <v>MEC2107004||Xe đẩy đặt, vận chuyển bo mạch</v>
      </c>
      <c r="E275" s="25"/>
      <c r="F275" s="25"/>
      <c r="G275" s="2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4.4">
      <c r="A276" s="14">
        <f t="shared" si="2"/>
        <v>272</v>
      </c>
      <c r="B276" s="14" t="s">
        <v>3125</v>
      </c>
      <c r="C276" s="23" t="s">
        <v>3126</v>
      </c>
      <c r="D276" s="14" t="str">
        <f t="shared" si="3"/>
        <v>MEC2107005||DV Cải tiến cụm nâng xe máy AOI Ver.01 Fact.3 1F</v>
      </c>
      <c r="E276" s="54"/>
      <c r="F276" s="55"/>
      <c r="G276" s="2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4.4">
      <c r="A277" s="14">
        <f t="shared" si="2"/>
        <v>273</v>
      </c>
      <c r="B277" s="14" t="s">
        <v>3127</v>
      </c>
      <c r="C277" s="23" t="s">
        <v>3128</v>
      </c>
      <c r="D277" s="14" t="str">
        <f t="shared" si="3"/>
        <v>MEC2107045||Bar SUS316/t 4mm thanh cài lồng to của dây chuyền tiền xử lý lazer2</v>
      </c>
      <c r="E277" s="54"/>
      <c r="F277" s="56" t="s">
        <v>3129</v>
      </c>
      <c r="G277" s="2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4.4">
      <c r="A278" s="14">
        <f t="shared" si="2"/>
        <v>274</v>
      </c>
      <c r="B278" s="14" t="s">
        <v>3130</v>
      </c>
      <c r="C278" s="23" t="s">
        <v>3131</v>
      </c>
      <c r="D278" s="14" t="str">
        <f t="shared" si="3"/>
        <v>MEC2107046||Jig gá trục bơm bổ sung hóa chất</v>
      </c>
      <c r="E278" s="54"/>
      <c r="F278" s="55"/>
      <c r="G278" s="2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4.4">
      <c r="A279" s="14">
        <f t="shared" si="2"/>
        <v>275</v>
      </c>
      <c r="B279" s="14" t="s">
        <v>3132</v>
      </c>
      <c r="C279" s="23" t="s">
        <v>3133</v>
      </c>
      <c r="D279" s="14" t="str">
        <f t="shared" si="3"/>
        <v>MEC2107047||Giá để khuôn E-Test</v>
      </c>
      <c r="E279" s="25"/>
      <c r="F279" s="55"/>
      <c r="G279" s="2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4.4">
      <c r="A280" s="14">
        <f t="shared" si="2"/>
        <v>276</v>
      </c>
      <c r="B280" s="14" t="s">
        <v>3134</v>
      </c>
      <c r="C280" s="23" t="s">
        <v>3135</v>
      </c>
      <c r="D280" s="14" t="str">
        <f t="shared" si="3"/>
        <v>MEC2107050||Giá dùng cho lò sấy</v>
      </c>
      <c r="E280" s="25"/>
      <c r="F280" s="13" t="s">
        <v>3136</v>
      </c>
      <c r="G280" s="2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4.4">
      <c r="A281" s="14">
        <f t="shared" si="2"/>
        <v>277</v>
      </c>
      <c r="B281" s="14" t="s">
        <v>3137</v>
      </c>
      <c r="C281" s="23" t="s">
        <v>3138</v>
      </c>
      <c r="D281" s="14" t="str">
        <f t="shared" si="3"/>
        <v>MEC2107051||Con lăn tì băng tải</v>
      </c>
      <c r="E281" s="25"/>
      <c r="F281" s="25"/>
      <c r="G281" s="2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4.4">
      <c r="A282" s="14">
        <f t="shared" si="2"/>
        <v>278</v>
      </c>
      <c r="B282" s="14" t="s">
        <v>3139</v>
      </c>
      <c r="C282" s="23" t="s">
        <v>3140</v>
      </c>
      <c r="D282" s="14" t="str">
        <f t="shared" si="3"/>
        <v>MEC2108001||Jig gá trợ cứng 55*55*6.04mm, S45C, 2106017-JIG-003</v>
      </c>
      <c r="E282" s="25"/>
      <c r="F282" s="56" t="s">
        <v>3141</v>
      </c>
      <c r="G282" s="2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4.4">
      <c r="A283" s="14">
        <f t="shared" si="2"/>
        <v>279</v>
      </c>
      <c r="B283" s="14" t="s">
        <v>3142</v>
      </c>
      <c r="C283" s="23" t="s">
        <v>3143</v>
      </c>
      <c r="D283" s="14" t="str">
        <f t="shared" si="3"/>
        <v>MEC2108003||Service dịch vụ taro lại thân jig 44015104</v>
      </c>
      <c r="E283" s="25"/>
      <c r="F283" s="13" t="s">
        <v>3144</v>
      </c>
      <c r="G283" s="2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4.4">
      <c r="A284" s="14">
        <f t="shared" si="2"/>
        <v>280</v>
      </c>
      <c r="B284" s="14" t="s">
        <v>3145</v>
      </c>
      <c r="C284" s="23" t="s">
        <v>3146</v>
      </c>
      <c r="D284" s="14" t="str">
        <f t="shared" si="3"/>
        <v>MEC2108004||Dịch vụ hàn Jig vào xe đẩy bo ( TM-210426-01/20566)</v>
      </c>
      <c r="E284" s="25"/>
      <c r="F284" s="56" t="s">
        <v>3147</v>
      </c>
      <c r="G284" s="2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4.4">
      <c r="A285" s="14">
        <f t="shared" si="2"/>
        <v>281</v>
      </c>
      <c r="B285" s="14" t="s">
        <v>3148</v>
      </c>
      <c r="C285" s="23" t="s">
        <v>3149</v>
      </c>
      <c r="D285" s="14" t="str">
        <f t="shared" si="3"/>
        <v>MEC2108005||Quả lô 1</v>
      </c>
      <c r="E285" s="25"/>
      <c r="F285" s="57" t="s">
        <v>3150</v>
      </c>
      <c r="G285" s="2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4.4">
      <c r="A286" s="14">
        <f t="shared" si="2"/>
        <v>282</v>
      </c>
      <c r="B286" s="14" t="s">
        <v>3151</v>
      </c>
      <c r="C286" s="23" t="s">
        <v>3152</v>
      </c>
      <c r="D286" s="14" t="str">
        <f t="shared" si="3"/>
        <v>MEC2108006||Quả lô 2</v>
      </c>
      <c r="E286" s="25"/>
      <c r="F286" s="57" t="s">
        <v>3153</v>
      </c>
      <c r="G286" s="2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4.4">
      <c r="A287" s="14">
        <f t="shared" si="2"/>
        <v>283</v>
      </c>
      <c r="B287" s="14" t="s">
        <v>3154</v>
      </c>
      <c r="C287" s="23" t="s">
        <v>3155</v>
      </c>
      <c r="D287" s="14" t="str">
        <f t="shared" si="3"/>
        <v>MEC2108009||Hệ thống camera kiểm tra tem nhãn - QR code EMS</v>
      </c>
      <c r="E287" s="25"/>
      <c r="F287" s="55" t="s">
        <v>3156</v>
      </c>
      <c r="G287" s="2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4.4">
      <c r="A288" s="14">
        <f t="shared" si="2"/>
        <v>284</v>
      </c>
      <c r="B288" s="14" t="s">
        <v>3157</v>
      </c>
      <c r="C288" s="23" t="s">
        <v>3158</v>
      </c>
      <c r="D288" s="14" t="str">
        <f t="shared" si="3"/>
        <v>MEC2109002||Service Dịch vụ sửa chữa , cải tiến JIG  test độ bền sợi đồng trên bo mạch FPC</v>
      </c>
      <c r="E288" s="25"/>
      <c r="F288" s="58" t="s">
        <v>3159</v>
      </c>
      <c r="G288" s="2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4.4">
      <c r="A289" s="14">
        <f t="shared" si="2"/>
        <v>285</v>
      </c>
      <c r="B289" s="14" t="s">
        <v>3160</v>
      </c>
      <c r="C289" s="23" t="s">
        <v>3161</v>
      </c>
      <c r="D289" s="14" t="str">
        <f t="shared" si="3"/>
        <v>MEC2109005||Giá đỡ máy đánh giày</v>
      </c>
      <c r="E289" s="25"/>
      <c r="F289" s="25"/>
      <c r="G289" s="2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4.4">
      <c r="A290" s="14">
        <f t="shared" si="2"/>
        <v>286</v>
      </c>
      <c r="B290" s="14" t="s">
        <v>3162</v>
      </c>
      <c r="C290" s="23" t="s">
        <v>3163</v>
      </c>
      <c r="D290" s="14" t="str">
        <f t="shared" si="3"/>
        <v>MEC2109008||Gia công trục sửa con lăn băng tải</v>
      </c>
      <c r="E290" s="25"/>
      <c r="F290" s="58" t="s">
        <v>3164</v>
      </c>
      <c r="G290" s="2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4.4">
      <c r="A291" s="14">
        <f t="shared" si="2"/>
        <v>287</v>
      </c>
      <c r="B291" s="14" t="s">
        <v>3165</v>
      </c>
      <c r="C291" s="23" t="s">
        <v>3166</v>
      </c>
      <c r="D291" s="14" t="str">
        <f t="shared" si="3"/>
        <v>MEC2109015||Linh kiện thay thế Line rửa nước sau cắt viền: Cụm thổi khí 2005023-TOOL-AS06</v>
      </c>
      <c r="E291" s="25"/>
      <c r="F291" s="23" t="s">
        <v>3167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4.4">
      <c r="A292" s="14">
        <f t="shared" si="2"/>
        <v>288</v>
      </c>
      <c r="B292" s="14" t="s">
        <v>3168</v>
      </c>
      <c r="C292" s="23" t="s">
        <v>3169</v>
      </c>
      <c r="D292" s="14" t="str">
        <f t="shared" si="3"/>
        <v>MEC2109016||Linh kiện thay thế Line rửa nước sau cắt viền: Xy lanh rũ bo 2005023-TOOL-AS01</v>
      </c>
      <c r="E292" s="25"/>
      <c r="F292" s="58" t="s">
        <v>3170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4.4">
      <c r="A293" s="14">
        <f t="shared" si="2"/>
        <v>289</v>
      </c>
      <c r="B293" s="14" t="s">
        <v>3171</v>
      </c>
      <c r="C293" s="23" t="s">
        <v>3172</v>
      </c>
      <c r="D293" s="14" t="str">
        <f t="shared" si="3"/>
        <v>MEC2109017||Linh kiện thay thế Line rửa nước sau cắt viền: Lò xo UY12-40</v>
      </c>
      <c r="E293" s="25"/>
      <c r="F293" s="58" t="s">
        <v>3167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4.4">
      <c r="A294" s="14">
        <f t="shared" si="2"/>
        <v>290</v>
      </c>
      <c r="B294" s="14" t="s">
        <v>3173</v>
      </c>
      <c r="C294" s="13" t="s">
        <v>3174</v>
      </c>
      <c r="D294" s="14" t="str">
        <f t="shared" si="3"/>
        <v>MEC1807002||Dự án thiết kế hệ thống báo cháy thương hiệu meiko (Fire alarm system brand meiko)</v>
      </c>
      <c r="E294" s="25"/>
      <c r="F294" s="5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4.4">
      <c r="A295" s="14">
        <f t="shared" si="2"/>
        <v>291</v>
      </c>
      <c r="B295" s="14" t="s">
        <v>3175</v>
      </c>
      <c r="C295" s="23" t="s">
        <v>3176</v>
      </c>
      <c r="D295" s="14" t="str">
        <f t="shared" si="3"/>
        <v>MEC2110049||Then chốt cài cửa EMS</v>
      </c>
      <c r="E295" s="25"/>
      <c r="F295" s="56" t="s">
        <v>3177</v>
      </c>
      <c r="G295" s="25" t="s">
        <v>3178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4.4">
      <c r="A296" s="14">
        <f t="shared" si="2"/>
        <v>292</v>
      </c>
      <c r="B296" s="25" t="s">
        <v>3179</v>
      </c>
      <c r="C296" s="25" t="s">
        <v>3180</v>
      </c>
      <c r="D296" s="14" t="str">
        <f t="shared" si="3"/>
        <v>MEC1911013||Loader machine for preprocessing stage #3 (type with insulation board)/Máy đưa bo cho tiền xử lý#3 (Loại có tấm cách bo) (LHS-LD-1Vrack-CAS-IC INTERLEAVING#3: Lamination Pretreatment #3 - 1Vrack-TYPE 4-Fact.2-1F-RB)</v>
      </c>
      <c r="E296" s="25" t="s">
        <v>3181</v>
      </c>
      <c r="F296" s="25" t="s">
        <v>3182</v>
      </c>
      <c r="G296" s="13" t="s">
        <v>3182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4.4">
      <c r="A297" s="14">
        <f t="shared" si="2"/>
        <v>293</v>
      </c>
      <c r="B297" s="14" t="s">
        <v>3183</v>
      </c>
      <c r="C297" s="13" t="s">
        <v>3184</v>
      </c>
      <c r="D297" s="14" t="str">
        <f t="shared" si="3"/>
        <v>MEC1911014||Unloader machine for edge cutting # 4/Máy nhận bo cho cắt viền#4 (RHS-ULD-1Vrack-CAS: Water rinsing after edge cutting by blade #4 - 1Vrack-TYPE 3-Fact.2-1F-RB)</v>
      </c>
      <c r="E297" s="14" t="s">
        <v>3185</v>
      </c>
      <c r="F297" s="13" t="s">
        <v>3182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4.4">
      <c r="A298" s="14">
        <f t="shared" si="2"/>
        <v>294</v>
      </c>
      <c r="B298" s="14" t="s">
        <v>3186</v>
      </c>
      <c r="C298" s="13" t="s">
        <v>3187</v>
      </c>
      <c r="D298" s="14" t="str">
        <f t="shared" si="3"/>
        <v>MEC1911015||Unloader machine for washing water after cutting edge # 3/Máy nhận bo cho rửa nước sau cắt viền #3 (LHS-ULD-1Vrack-CAS: Water rinsing after edge cutting by rounter #3 - 1Vrack-TYPE 3-Fact.2-1F-RB)</v>
      </c>
      <c r="E298" s="14" t="s">
        <v>3185</v>
      </c>
      <c r="F298" s="13" t="s">
        <v>3182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4.4">
      <c r="A299" s="14">
        <f t="shared" si="2"/>
        <v>295</v>
      </c>
      <c r="B299" s="14" t="s">
        <v>3188</v>
      </c>
      <c r="C299" s="13" t="s">
        <v>3189</v>
      </c>
      <c r="D299" s="14" t="str">
        <f t="shared" si="3"/>
        <v>MEC1911005||Unloader machine for washing water after NC drilling # 2/Máy nhận bo cho rửa nước sau khoan #2 (RHS-ULD-1Vrack-CAS:  Water rinsing after NC drill #2 - 1Vrack-TYPE 3-Fact.2-1F-RB)</v>
      </c>
      <c r="E299" s="14" t="s">
        <v>2637</v>
      </c>
      <c r="F299" s="13" t="s">
        <v>3182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4.4">
      <c r="A300" s="14">
        <f t="shared" si="2"/>
        <v>296</v>
      </c>
      <c r="B300" s="14" t="s">
        <v>3190</v>
      </c>
      <c r="C300" s="13" t="s">
        <v>3191</v>
      </c>
      <c r="D300" s="14" t="str">
        <f t="shared" si="3"/>
        <v>MEC1911017||Unloader machine for water rinsing after material cutting/Máy nhận bo cho rửa sấy cắt vật liệu (LHS-ULD-1Vrack-CAS:   CCL water rinsing #2 - 1Vrack-TYPE 3-Fact.3-3F-RB)</v>
      </c>
      <c r="E300" s="14" t="s">
        <v>3185</v>
      </c>
      <c r="F300" s="13" t="s">
        <v>3182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4.4">
      <c r="A301" s="14">
        <f t="shared" si="2"/>
        <v>297</v>
      </c>
      <c r="B301" s="14" t="s">
        <v>3192</v>
      </c>
      <c r="C301" s="13" t="s">
        <v>3193</v>
      </c>
      <c r="D301" s="14" t="str">
        <f t="shared" si="3"/>
        <v>MEC1910008||Unloader machine after water rinsing_LHS-ULD-1Lrack-CAS- Water rinsing after D-PTH #1 - 1Lrack-Fact.2-1F-LB</v>
      </c>
      <c r="E301" s="14" t="s">
        <v>3194</v>
      </c>
      <c r="F301" s="13" t="s">
        <v>3182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4.4">
      <c r="A302" s="14">
        <f t="shared" si="2"/>
        <v>298</v>
      </c>
      <c r="B302" s="14" t="s">
        <v>3195</v>
      </c>
      <c r="C302" s="13" t="s">
        <v>3196</v>
      </c>
      <c r="D302" s="14" t="str">
        <f t="shared" si="3"/>
        <v>MEC1911018||Loader machine forwater rinsing after material cutting/Máy đưa bo cho rửa sấy cắt vật liệu (LHS-LD-1Vrack-CAS:  CCL water rinsing #2 - 1Vrack-TYPE 3-Fact.3-3F-RB)</v>
      </c>
      <c r="E302" s="14" t="s">
        <v>3185</v>
      </c>
      <c r="F302" s="13" t="s">
        <v>3182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4.4">
      <c r="A303" s="14">
        <f t="shared" si="2"/>
        <v>299</v>
      </c>
      <c r="B303" s="14" t="s">
        <v>3197</v>
      </c>
      <c r="C303" s="13" t="s">
        <v>3198</v>
      </c>
      <c r="D303" s="14" t="str">
        <f t="shared" si="3"/>
        <v>MEC1910009||Unloader machine after water rinsing_RHS-ULD-1Lrack-CAS_Water rinsing after D-PTH #2 - 1Lrack-Fact.2-1F-LB</v>
      </c>
      <c r="E303" s="14" t="s">
        <v>3194</v>
      </c>
      <c r="F303" s="13" t="s">
        <v>3182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4.4">
      <c r="A304" s="14">
        <f t="shared" si="2"/>
        <v>300</v>
      </c>
      <c r="B304" s="14" t="s">
        <v>3199</v>
      </c>
      <c r="C304" s="13" t="s">
        <v>3200</v>
      </c>
      <c r="D304" s="14" t="str">
        <f t="shared" si="3"/>
        <v>MEC1911027||Loader machine for electrostatic spraying (Vrack)/Máy đưa bo cho phun sơn tĩnh điện (Vrack) (LHS-LD-1Vrack-CLN: SR Spray coating line #1 - 1Vrack-Fact.2-3F-RB)</v>
      </c>
      <c r="E304" s="14" t="s">
        <v>3185</v>
      </c>
      <c r="F304" s="13" t="s">
        <v>3182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4.4">
      <c r="A305" s="14">
        <f t="shared" si="2"/>
        <v>301</v>
      </c>
      <c r="B305" s="14" t="s">
        <v>3201</v>
      </c>
      <c r="C305" s="13" t="s">
        <v>3202</v>
      </c>
      <c r="D305" s="14" t="str">
        <f t="shared" si="3"/>
        <v>MEC1911028||Unloader machine spray painting post cure line/Máy nhận bo cho toàn cố hóa (LHS-ULD-1Vrack-CAS: SR Post cure line #1 - 1Vrack-TYPE 3-Fact.2-3F-RB)</v>
      </c>
      <c r="E305" s="14" t="s">
        <v>3185</v>
      </c>
      <c r="F305" s="13" t="s">
        <v>3182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4.4">
      <c r="A306" s="14">
        <f t="shared" si="2"/>
        <v>302</v>
      </c>
      <c r="B306" s="14" t="s">
        <v>3203</v>
      </c>
      <c r="C306" s="13" t="s">
        <v>3204</v>
      </c>
      <c r="D306" s="14" t="str">
        <f t="shared" si="3"/>
        <v>MEC1911030||Unloader machine for gold-plating pretreatment (include insulation cushion)/Máy nhận bo cho tiền xử lý mạ vàng (Loại có tấm cách bo) (RHS-ULD-1Vrack-CAS-IC INTERLEAVING: RHS-ULD-1Vrack-CAS-IC INTERLEAVING)</v>
      </c>
      <c r="E306" s="14" t="s">
        <v>3181</v>
      </c>
      <c r="F306" s="13" t="s">
        <v>3182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4.4">
      <c r="A307" s="14">
        <f t="shared" si="2"/>
        <v>303</v>
      </c>
      <c r="B307" s="14" t="s">
        <v>3205</v>
      </c>
      <c r="C307" s="13" t="s">
        <v>3206</v>
      </c>
      <c r="D307" s="14" t="str">
        <f t="shared" si="3"/>
        <v>MEC2002003||Máy LD/ULD máy khoan Lazer Mitsubishi (Dự kiến 20 máy) - Đặt trước 1 cặp ULD, LDMEC2009002            Số lượng : 1SET</v>
      </c>
      <c r="E307" s="14" t="s">
        <v>2633</v>
      </c>
      <c r="F307" s="14" t="s">
        <v>3207</v>
      </c>
      <c r="G307" s="14" t="s">
        <v>282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4.4">
      <c r="A308" s="14">
        <f t="shared" si="2"/>
        <v>304</v>
      </c>
      <c r="B308" s="14" t="s">
        <v>3208</v>
      </c>
      <c r="C308" s="13" t="s">
        <v>3209</v>
      </c>
      <c r="D308" s="14" t="str">
        <f t="shared" si="3"/>
        <v>MEC2009003||Carrier device (Load/Unload) for CO2 laser processing system Serial: MEC2009003                    Số lượng : 1SET</v>
      </c>
      <c r="E308" s="14"/>
      <c r="F308" s="2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4.4">
      <c r="A309" s="14">
        <f t="shared" si="2"/>
        <v>305</v>
      </c>
      <c r="B309" s="14" t="s">
        <v>3210</v>
      </c>
      <c r="C309" s="13" t="s">
        <v>3211</v>
      </c>
      <c r="D309" s="14" t="str">
        <f t="shared" si="3"/>
        <v>MEC2009005||Carrier device (Load/Unload) for CO2 laser processing system Serial: MEC2009005                    Số lượng : 1SET</v>
      </c>
      <c r="E309" s="14"/>
      <c r="F309" s="2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4.4">
      <c r="A310" s="14">
        <f t="shared" si="2"/>
        <v>306</v>
      </c>
      <c r="B310" s="14" t="s">
        <v>3212</v>
      </c>
      <c r="C310" s="13" t="s">
        <v>3213</v>
      </c>
      <c r="D310" s="14" t="str">
        <f t="shared" si="3"/>
        <v>MEC2009008||Carrier device (Load/Unload) for CO2 laser processing system Serial: MEC2009008                    Số lượng : 1SET</v>
      </c>
      <c r="E310" s="14"/>
      <c r="F310" s="2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4.4">
      <c r="A311" s="14">
        <f t="shared" si="2"/>
        <v>307</v>
      </c>
      <c r="B311" s="14" t="s">
        <v>3214</v>
      </c>
      <c r="C311" s="13" t="s">
        <v>3215</v>
      </c>
      <c r="D311" s="14" t="str">
        <f t="shared" si="3"/>
        <v>MEC2003003||Máy đo kiểm gắn kính hiển vi (Keyence) cho MKVC Thạch Thất  (Bàn XYZ)</v>
      </c>
      <c r="E311" s="14" t="s">
        <v>3216</v>
      </c>
      <c r="F311" s="9" t="s">
        <v>2672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4.4">
      <c r="A312" s="14">
        <f t="shared" si="2"/>
        <v>308</v>
      </c>
      <c r="B312" s="14" t="s">
        <v>3217</v>
      </c>
      <c r="C312" s="13" t="s">
        <v>3218</v>
      </c>
      <c r="D312" s="14" t="str">
        <f t="shared" si="3"/>
        <v>MEC2005018||Loader Máy đưa bo cho dây chuyền rửa nguyên vật liệu (Vrack type 3)</v>
      </c>
      <c r="E312" s="14" t="s">
        <v>3219</v>
      </c>
      <c r="F312" s="13" t="s">
        <v>3220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4.4">
      <c r="A313" s="14">
        <f t="shared" si="2"/>
        <v>309</v>
      </c>
      <c r="B313" s="14" t="s">
        <v>3221</v>
      </c>
      <c r="C313" s="13" t="s">
        <v>3222</v>
      </c>
      <c r="D313" s="14" t="str">
        <f t="shared" si="3"/>
        <v>MEC2005020||Loader Máy đưa bo cho dây chuyền DFR 2F (Vrack type 3)</v>
      </c>
      <c r="E313" s="14" t="s">
        <v>3223</v>
      </c>
      <c r="F313" s="14" t="s">
        <v>3224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4.4">
      <c r="A314" s="14">
        <f t="shared" si="2"/>
        <v>310</v>
      </c>
      <c r="B314" s="14" t="s">
        <v>3225</v>
      </c>
      <c r="C314" s="10" t="s">
        <v>3226</v>
      </c>
      <c r="D314" s="14" t="str">
        <f t="shared" si="3"/>
        <v>MEC2103006||Máy đưa bo Line DFR FPC</v>
      </c>
      <c r="E314" s="14"/>
      <c r="F314" s="13" t="s">
        <v>3227</v>
      </c>
      <c r="G314" s="25" t="s">
        <v>3228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4.4">
      <c r="A315" s="14">
        <f t="shared" si="2"/>
        <v>311</v>
      </c>
      <c r="B315" s="14" t="s">
        <v>3229</v>
      </c>
      <c r="C315" s="23" t="s">
        <v>3230</v>
      </c>
      <c r="D315" s="14" t="str">
        <f t="shared" si="3"/>
        <v>MEC2110054||Service dịch vụ vệ sinh tủ điện , ram điều hòa ( FE-211011-25 )</v>
      </c>
      <c r="E315" s="25"/>
      <c r="F315" s="23" t="s">
        <v>3231</v>
      </c>
      <c r="G315" s="2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4.4">
      <c r="A316" s="14">
        <f t="shared" si="2"/>
        <v>312</v>
      </c>
      <c r="B316" s="14" t="s">
        <v>3232</v>
      </c>
      <c r="C316" s="23" t="s">
        <v>3233</v>
      </c>
      <c r="D316" s="14" t="str">
        <f t="shared" si="3"/>
        <v>MEC2110056||Service dịch vụ thay sensor càng cua MK-K45 trên thanh tool ( FE-211015-33)</v>
      </c>
      <c r="E316" s="25"/>
      <c r="F316" s="23" t="s">
        <v>3234</v>
      </c>
      <c r="G316" s="2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4.4">
      <c r="A317" s="14">
        <f t="shared" si="2"/>
        <v>313</v>
      </c>
      <c r="B317" s="14" t="s">
        <v>3235</v>
      </c>
      <c r="C317" s="23" t="s">
        <v>3236</v>
      </c>
      <c r="D317" s="14" t="str">
        <f t="shared" si="3"/>
        <v>MEC2110053||Sửa chữa mâm ép cho máy éP nhanh chân không MEISEI FPC-FMA3</v>
      </c>
      <c r="E317" s="25"/>
      <c r="F317" s="23" t="s">
        <v>3237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4.4">
      <c r="A318" s="14">
        <f t="shared" si="2"/>
        <v>314</v>
      </c>
      <c r="B318" s="14" t="s">
        <v>3238</v>
      </c>
      <c r="C318" s="23" t="s">
        <v>3239</v>
      </c>
      <c r="D318" s="14" t="str">
        <f t="shared" si="3"/>
        <v>MEC2109003||Sửa chữa bàn cân jig Filled #5</v>
      </c>
      <c r="E318" s="25"/>
      <c r="F318" s="25" t="s">
        <v>3240</v>
      </c>
      <c r="G318" s="2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4.4">
      <c r="A319" s="14">
        <f t="shared" si="2"/>
        <v>315</v>
      </c>
      <c r="B319" s="25" t="s">
        <v>3241</v>
      </c>
      <c r="C319" s="25" t="s">
        <v>480</v>
      </c>
      <c r="D319" s="14" t="str">
        <f t="shared" si="3"/>
        <v>MEC2205045||可変コンベア Băng tải conveyor</v>
      </c>
      <c r="E319" s="25" t="s">
        <v>475</v>
      </c>
      <c r="F319" s="25" t="s">
        <v>3242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4.4">
      <c r="A320" s="14">
        <f t="shared" si="2"/>
        <v>316</v>
      </c>
      <c r="B320" s="25" t="s">
        <v>3243</v>
      </c>
      <c r="C320" s="24" t="s">
        <v>3244</v>
      </c>
      <c r="D320" s="14" t="str">
        <f t="shared" si="3"/>
        <v>MEC2204019||Máy đưa bo Line SR roll coat Fact. 3 3F</v>
      </c>
      <c r="E320" s="25" t="s">
        <v>464</v>
      </c>
      <c r="F320" s="23" t="s">
        <v>3245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4.4">
      <c r="A321" s="14">
        <f t="shared" si="2"/>
        <v>317</v>
      </c>
      <c r="B321" s="25" t="s">
        <v>3246</v>
      </c>
      <c r="C321" s="25" t="s">
        <v>3247</v>
      </c>
      <c r="D321" s="14" t="str">
        <f t="shared" si="3"/>
        <v>MEC2206001||MF7M-AC102</v>
      </c>
      <c r="E321" s="25"/>
      <c r="F321" s="25" t="s">
        <v>3248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4.4">
      <c r="A322" s="14">
        <f t="shared" si="2"/>
        <v>318</v>
      </c>
      <c r="B322" s="25" t="s">
        <v>3249</v>
      </c>
      <c r="C322" s="25" t="s">
        <v>3250</v>
      </c>
      <c r="D322" s="14" t="str">
        <f t="shared" si="3"/>
        <v>MEC2206002||MF7M-AC103</v>
      </c>
      <c r="E322" s="25"/>
      <c r="F322" s="25" t="s">
        <v>3251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4.4">
      <c r="A323" s="14">
        <f t="shared" si="2"/>
        <v>319</v>
      </c>
      <c r="B323" s="25" t="s">
        <v>3252</v>
      </c>
      <c r="C323" s="25" t="s">
        <v>3253</v>
      </c>
      <c r="D323" s="14" t="str">
        <f t="shared" si="3"/>
        <v>MEC2206003||MF7M-AC104</v>
      </c>
      <c r="E323" s="25"/>
      <c r="F323" s="25" t="s">
        <v>3254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4.4">
      <c r="A324" s="14">
        <f t="shared" si="2"/>
        <v>320</v>
      </c>
      <c r="B324" s="25" t="s">
        <v>3255</v>
      </c>
      <c r="C324" s="25" t="s">
        <v>3256</v>
      </c>
      <c r="D324" s="14" t="str">
        <f t="shared" si="3"/>
        <v>MEC2206004||MF7M-AC105</v>
      </c>
      <c r="E324" s="25"/>
      <c r="F324" s="25" t="s">
        <v>3257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4.4">
      <c r="A325" s="14">
        <f t="shared" si="2"/>
        <v>321</v>
      </c>
      <c r="B325" s="25" t="s">
        <v>3258</v>
      </c>
      <c r="C325" s="14" t="s">
        <v>3259</v>
      </c>
      <c r="D325" s="14" t="str">
        <f t="shared" si="3"/>
        <v>MEC2201004||Sửa chữa khắc phục sự cố bộ phun mực của AOI MATEHAN Fact.3 1F</v>
      </c>
      <c r="E325" s="25" t="s">
        <v>3260</v>
      </c>
      <c r="F325" s="25" t="s">
        <v>3261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4.4">
      <c r="A326" s="14">
        <f t="shared" si="2"/>
        <v>322</v>
      </c>
      <c r="B326" s="25" t="s">
        <v>3262</v>
      </c>
      <c r="C326" s="25" t="s">
        <v>3263</v>
      </c>
      <c r="D326" s="14" t="str">
        <f t="shared" si="3"/>
        <v>MEC2201005||Sửa chữa robot đưa bo đầu vào line TXL #1-Fact3 -F117.01.2022</v>
      </c>
      <c r="E326" s="25" t="s">
        <v>3264</v>
      </c>
      <c r="F326" s="25" t="s">
        <v>3265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4.4">
      <c r="A327" s="14">
        <f t="shared" si="2"/>
        <v>323</v>
      </c>
      <c r="B327" s="25" t="s">
        <v>3266</v>
      </c>
      <c r="C327" s="25" t="s">
        <v>3267</v>
      </c>
      <c r="D327" s="14" t="str">
        <f t="shared" si="3"/>
        <v>MEC2201006||Sửa chữa robot đưa bo đầu vào line TXL #1-Fact3 -F1 ngày 22.01.2022</v>
      </c>
      <c r="E327" s="25" t="s">
        <v>3264</v>
      </c>
      <c r="F327" s="25" t="s">
        <v>3265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4.4">
      <c r="A328" s="14">
        <f t="shared" si="2"/>
        <v>324</v>
      </c>
      <c r="B328" s="23" t="s">
        <v>3268</v>
      </c>
      <c r="C328" s="25" t="s">
        <v>3269</v>
      </c>
      <c r="D328" s="14" t="str">
        <f t="shared" si="3"/>
        <v>MEC2204029||DV sửa chữa máy MEC1810007-VO3-01 . Phun sơn tĩnh điện Fac2.3F,  hết hạn bảo hành</v>
      </c>
      <c r="E328" s="25" t="s">
        <v>3270</v>
      </c>
      <c r="F328" s="25" t="s">
        <v>3271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4.4">
      <c r="A329" s="14">
        <f t="shared" si="2"/>
        <v>325</v>
      </c>
      <c r="B329" s="25" t="s">
        <v>3272</v>
      </c>
      <c r="C329" s="25" t="s">
        <v>3273</v>
      </c>
      <c r="D329" s="14" t="str">
        <f t="shared" si="3"/>
        <v>MEC2205053||Dịch vụ sửa chữa Robot lên bo VCP#3</v>
      </c>
      <c r="E329" s="25"/>
      <c r="F329" s="25" t="s">
        <v>3274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4.4">
      <c r="A330" s="14">
        <f t="shared" si="2"/>
        <v>326</v>
      </c>
      <c r="B330" s="25" t="s">
        <v>3275</v>
      </c>
      <c r="C330" s="25" t="s">
        <v>3276</v>
      </c>
      <c r="D330" s="14" t="str">
        <f t="shared" si="3"/>
        <v>MEC2206046||Dịch vụ sửa chữa Robot AGV</v>
      </c>
      <c r="E330" s="25"/>
      <c r="F330" s="25" t="s">
        <v>3277</v>
      </c>
      <c r="G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4.4">
      <c r="A331" s="14">
        <f t="shared" si="2"/>
        <v>327</v>
      </c>
      <c r="B331" s="14" t="s">
        <v>3278</v>
      </c>
      <c r="C331" s="23" t="s">
        <v>3279</v>
      </c>
      <c r="D331" s="14" t="str">
        <f t="shared" si="3"/>
        <v>MEC2208009||Xe đẩy quản lý PCBA</v>
      </c>
      <c r="E331" s="14"/>
      <c r="F331" s="14" t="s">
        <v>3280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4.4">
      <c r="A332" s="14">
        <f t="shared" si="2"/>
        <v>328</v>
      </c>
      <c r="B332" s="25" t="s">
        <v>3281</v>
      </c>
      <c r="C332" s="25" t="s">
        <v>3282</v>
      </c>
      <c r="D332" s="14" t="str">
        <f t="shared" si="3"/>
        <v>MEC2207008||Dịch vụ cải tiến phần mềm đọc mã hàng X-out trên máy 2D code</v>
      </c>
      <c r="E332" s="25"/>
      <c r="F332" s="25" t="s">
        <v>3280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4.4">
      <c r="A333" s="14">
        <f t="shared" si="2"/>
        <v>329</v>
      </c>
      <c r="B333" s="14" t="s">
        <v>3283</v>
      </c>
      <c r="C333" s="23" t="s">
        <v>3284</v>
      </c>
      <c r="D333" s="14" t="str">
        <f t="shared" si="3"/>
        <v>MEC2109007||Dịch vụ sửa chữa đầu kẹp các lò bán cố hóa</v>
      </c>
      <c r="E333" s="25"/>
      <c r="F333" s="23" t="s">
        <v>3285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4.4">
      <c r="A334" s="14">
        <f t="shared" si="2"/>
        <v>330</v>
      </c>
      <c r="B334" s="14" t="s">
        <v>3286</v>
      </c>
      <c r="C334" s="23" t="s">
        <v>3287</v>
      </c>
      <c r="D334" s="14" t="str">
        <f t="shared" si="3"/>
        <v>MEC2210007||Trục dẫn hướng cho ổ bi LM-30THK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4.4">
      <c r="A335" s="14">
        <f t="shared" si="2"/>
        <v>331</v>
      </c>
      <c r="B335" s="14" t="s">
        <v>3288</v>
      </c>
      <c r="C335" s="23" t="s">
        <v>393</v>
      </c>
      <c r="D335" s="14" t="str">
        <f t="shared" si="3"/>
        <v>MEC2110052A||Lồng mạ hóa bo mỏng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4.4">
      <c r="A336" s="14">
        <f t="shared" si="2"/>
        <v>332</v>
      </c>
      <c r="B336" s="14" t="s">
        <v>3289</v>
      </c>
      <c r="C336" s="13" t="s">
        <v>3290</v>
      </c>
      <c r="D336" s="14" t="str">
        <f t="shared" si="3"/>
        <v>MEC1907008||Fukushima Outline Press Machine_MKAC</v>
      </c>
      <c r="E336" s="14"/>
      <c r="F336" s="13" t="s">
        <v>3291</v>
      </c>
      <c r="G336" s="25"/>
      <c r="H336" s="25"/>
      <c r="I336" s="25"/>
      <c r="J336" s="25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4.4">
      <c r="A337" s="14">
        <f t="shared" si="2"/>
        <v>333</v>
      </c>
      <c r="B337" s="14" t="s">
        <v>3292</v>
      </c>
      <c r="C337" s="13" t="s">
        <v>3293</v>
      </c>
      <c r="D337" s="14" t="str">
        <f t="shared" si="3"/>
        <v>MEC1911012||Loader machine for pretreatment line # 2 (include insulation cushion)/Máy đưa bo cho tiền xử lý #2 (Loại có tấm cách bo) (LHS-LD-1Vrack-CAS-IC INTERLEAVING#2: Lamination Pretreatment #2 - 1Vrack-TYPE 2--&gt;4 !?-Fact.2-1F-RB)</v>
      </c>
      <c r="E337" s="14" t="s">
        <v>3294</v>
      </c>
      <c r="F337" s="13" t="s">
        <v>3182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4.4">
      <c r="A338" s="14">
        <f t="shared" si="2"/>
        <v>334</v>
      </c>
      <c r="B338" s="14" t="s">
        <v>3295</v>
      </c>
      <c r="C338" s="13" t="s">
        <v>3296</v>
      </c>
      <c r="D338" s="14" t="str">
        <f t="shared" si="3"/>
        <v>MEC1911016||Loader machine for washing water after cutting edge # 3/Máy đưa bo cho rửa nước sau cắt viền #3 (LHS-LD-1Vrack-CAS: Water rinsing after edge cutting by rounter #3 - 1Vrack-Fact.2-1F-RB)</v>
      </c>
      <c r="E338" s="14" t="s">
        <v>3185</v>
      </c>
      <c r="F338" s="13" t="s">
        <v>3182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4.4">
      <c r="A339" s="14">
        <f t="shared" si="2"/>
        <v>335</v>
      </c>
      <c r="B339" s="14" t="s">
        <v>3297</v>
      </c>
      <c r="C339" s="13" t="s">
        <v>3298</v>
      </c>
      <c r="D339" s="14" t="str">
        <f t="shared" si="3"/>
        <v>MEC1911019||Loader machine for (FCP) Filled copper plating # 1-2F 1Vrack Cart/Máy đưa bo vào dây chuyền (FCP) Filled copper plating #1-2F xe đẩy 1Vrack (LHS-LD-1Vrack-CAS:  (FCP) Filled copper plating #1 - 1Vrack-RB-Fact.2-2F-LB)</v>
      </c>
      <c r="E339" s="14" t="s">
        <v>3299</v>
      </c>
      <c r="F339" s="13" t="s">
        <v>3182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4.4">
      <c r="A340" s="14">
        <f t="shared" si="2"/>
        <v>336</v>
      </c>
      <c r="B340" s="14" t="s">
        <v>3300</v>
      </c>
      <c r="C340" s="13" t="s">
        <v>3301</v>
      </c>
      <c r="D340" s="14" t="str">
        <f t="shared" si="3"/>
        <v>MEC1911020||Loader machine for (FCP) Filled copper plating # 2-2F 1Vrack cart/Máy đưa bo vào dây chuyền (FCP) Filled copper plating #2-2F xe đẩy 1Vrack (RHS-LD-1Vrack-CAS:  (FCP) Filled copper plating #2 - 1Vrack-RB-Fact.2-2F-LB)</v>
      </c>
      <c r="E340" s="14" t="s">
        <v>3299</v>
      </c>
      <c r="F340" s="13" t="s">
        <v>3182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4.4">
      <c r="A341" s="14">
        <f t="shared" si="2"/>
        <v>337</v>
      </c>
      <c r="B341" s="14" t="s">
        <v>3302</v>
      </c>
      <c r="C341" s="14" t="s">
        <v>3303</v>
      </c>
      <c r="D341" s="14" t="str">
        <f t="shared" si="3"/>
        <v>MEC1911010||MKAC_NC Cart</v>
      </c>
      <c r="E341" s="14" t="s">
        <v>3304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4.4">
      <c r="A342" s="14">
        <f t="shared" si="2"/>
        <v>338</v>
      </c>
      <c r="B342" s="14" t="s">
        <v>3305</v>
      </c>
      <c r="C342" s="23" t="s">
        <v>3306</v>
      </c>
      <c r="D342" s="14" t="str">
        <f t="shared" si="3"/>
        <v>MEC1911021||Loader machine for (FCP) Filled copper plating # 3-2F 1Vrack cart/Máy đưa bo vào dây chuyền (FCP) Filled copper plating #3-2F xe đẩy 1Vrack (LHS-LD-1Vrack-CAS:  (FCP) Filled copper plating #3 - 1Vrack-RB-Fact.2-2F-LB)</v>
      </c>
      <c r="E342" s="14" t="s">
        <v>3299</v>
      </c>
      <c r="F342" s="13" t="s">
        <v>3182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4.4">
      <c r="A343" s="14">
        <f t="shared" si="2"/>
        <v>339</v>
      </c>
      <c r="B343" s="14" t="s">
        <v>3307</v>
      </c>
      <c r="C343" s="13" t="s">
        <v>3308</v>
      </c>
      <c r="D343" s="14" t="str">
        <f t="shared" si="3"/>
        <v>MEC1911022||Loader machine for (VCP) Vertical copper plating #2-3F 1Lrack cart/Máy đưa bo vào dây chuyền (VCP) Vertical copper plating #2-3F xe đẩy 1Lrack (RHS-LD-1Lrack-CAS:  (VCP) Vertical copper plating #2 - 1Lrack-RB-Fact.2-3F-RB)</v>
      </c>
      <c r="E343" s="14" t="s">
        <v>3309</v>
      </c>
      <c r="F343" s="13" t="s">
        <v>3182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4.4">
      <c r="A344" s="14">
        <f t="shared" si="2"/>
        <v>340</v>
      </c>
      <c r="B344" s="14" t="s">
        <v>3310</v>
      </c>
      <c r="C344" s="13" t="s">
        <v>3311</v>
      </c>
      <c r="D344" s="14" t="str">
        <f t="shared" si="3"/>
        <v>MEC1911023||Loader machine for (VCP) Vertical copper plating #3-3F 1Lrack cart/Máy đưa bo vào dây chuyền (VCP) Vertical copper plating #3-3F xe đẩy 1Lrack (LHS-LD-1Lrack-CAS: (VCP) Vertical copper plating #3 - 1Lrack-RB-Fact.2-3F-RB)</v>
      </c>
      <c r="E344" s="14" t="s">
        <v>3309</v>
      </c>
      <c r="F344" s="13" t="s">
        <v>3182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4.4">
      <c r="A345" s="14">
        <f t="shared" si="2"/>
        <v>341</v>
      </c>
      <c r="B345" s="25" t="s">
        <v>3312</v>
      </c>
      <c r="C345" s="23" t="s">
        <v>3313</v>
      </c>
      <c r="D345" s="14" t="str">
        <f t="shared" si="3"/>
        <v>MEC2303002||Gá dẫn hướng bàn Máy tháo pin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4.4">
      <c r="A346" s="14">
        <f t="shared" si="2"/>
        <v>342</v>
      </c>
      <c r="B346" s="25" t="s">
        <v>3314</v>
      </c>
      <c r="C346" s="23" t="s">
        <v>3315</v>
      </c>
      <c r="D346" s="14" t="str">
        <f t="shared" si="3"/>
        <v>MEC2305028||Dịch vụ cài đặt thiết bị khớp nối cho máy 2D barcode ở FQC 2F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4.4">
      <c r="A347" s="14">
        <f t="shared" si="2"/>
        <v>343</v>
      </c>
      <c r="B347" s="14" t="s">
        <v>3316</v>
      </c>
      <c r="C347" s="23" t="s">
        <v>631</v>
      </c>
      <c r="D347" s="14" t="str">
        <f t="shared" si="3"/>
        <v>MEC2212015||Dịch vụ sửa chữa máy MEC1911002</v>
      </c>
      <c r="E347" s="25"/>
      <c r="F347" s="25" t="s">
        <v>3317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4.4">
      <c r="A348" s="14">
        <f t="shared" si="2"/>
        <v>344</v>
      </c>
      <c r="B348" s="25" t="s">
        <v>3318</v>
      </c>
      <c r="C348" s="23" t="s">
        <v>3319</v>
      </c>
      <c r="D348" s="14" t="str">
        <f t="shared" si="3"/>
        <v>MEC2304015||Services Hạ tầng nhà máy MKVC (tháng 4-5-6)</v>
      </c>
      <c r="E348" s="25"/>
      <c r="F348" s="25"/>
      <c r="G348" s="25"/>
      <c r="H348" s="25"/>
      <c r="I348" s="25"/>
      <c r="J348" s="25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4.4">
      <c r="A349" s="14">
        <f t="shared" si="2"/>
        <v>345</v>
      </c>
      <c r="B349" s="25" t="s">
        <v>3320</v>
      </c>
      <c r="C349" s="23" t="s">
        <v>3321</v>
      </c>
      <c r="D349" s="14" t="str">
        <f t="shared" si="3"/>
        <v>MEC2304016||Services Hạ tầng nhà máy MKTC (tháng 4-5-6)</v>
      </c>
      <c r="E349" s="25"/>
      <c r="F349" s="25"/>
      <c r="G349" s="25"/>
      <c r="H349" s="25"/>
      <c r="I349" s="25"/>
      <c r="J349" s="25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4.4">
      <c r="A350" s="14">
        <f t="shared" si="2"/>
        <v>346</v>
      </c>
      <c r="B350" s="25" t="s">
        <v>3322</v>
      </c>
      <c r="C350" s="23" t="s">
        <v>3323</v>
      </c>
      <c r="D350" s="14" t="str">
        <f t="shared" si="3"/>
        <v>MEC2307014||Assembly Pin Body Ø3.1mm-Thân Pin lắp 
ghép Ø3.1mm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4.4">
      <c r="A351" s="14">
        <f t="shared" si="2"/>
        <v>347</v>
      </c>
      <c r="B351" s="25" t="s">
        <v>3324</v>
      </c>
      <c r="C351" s="23" t="s">
        <v>3325</v>
      </c>
      <c r="D351" s="14" t="str">
        <f t="shared" si="3"/>
        <v>MEC2307015||Assembly Pin Top Ø3.1mm-Đầu Pin lắp 
ghép Ø3.1mm</v>
      </c>
      <c r="E351" s="25"/>
      <c r="F351" s="25"/>
      <c r="G351" s="25"/>
      <c r="H351" s="25"/>
      <c r="I351" s="25"/>
      <c r="J351" s="25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4.4">
      <c r="A352" s="14">
        <f t="shared" si="2"/>
        <v>348</v>
      </c>
      <c r="B352" s="14" t="s">
        <v>3326</v>
      </c>
      <c r="C352" s="23" t="s">
        <v>3327</v>
      </c>
      <c r="D352" s="14" t="str">
        <f t="shared" si="3"/>
        <v>MEC2211001||Giá chống dị vật</v>
      </c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</row>
    <row r="353" spans="1:19" ht="14.4">
      <c r="A353" s="14">
        <f t="shared" si="2"/>
        <v>349</v>
      </c>
      <c r="B353" s="14" t="s">
        <v>3328</v>
      </c>
      <c r="C353" s="23" t="s">
        <v>3329</v>
      </c>
      <c r="D353" s="14" t="str">
        <f t="shared" si="3"/>
        <v>MEC2211014||Giá chống dị vật MA5</v>
      </c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</row>
    <row r="354" spans="1:19" ht="14.4">
      <c r="A354" s="14">
        <f t="shared" si="2"/>
        <v>350</v>
      </c>
      <c r="B354" s="25" t="s">
        <v>3330</v>
      </c>
      <c r="C354" s="30" t="s">
        <v>3331</v>
      </c>
      <c r="D354" s="14" t="str">
        <f t="shared" si="3"/>
        <v>MEC2404007||Dịch vụ cải tiến cụm căn bo máy VCP-Filled Fact.3</v>
      </c>
      <c r="E354" s="14"/>
      <c r="F354" s="14" t="s">
        <v>3332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4.4">
      <c r="A355" s="14">
        <f t="shared" si="2"/>
        <v>351</v>
      </c>
      <c r="B355" s="25" t="s">
        <v>3333</v>
      </c>
      <c r="C355" s="23" t="s">
        <v>3334</v>
      </c>
      <c r="D355" s="14" t="str">
        <f t="shared" si="3"/>
        <v>MEC2312003||Dịch vụ cải tiến lắp thêm cảm biến đo độ dày các máy đưa bo ở SR (FE-231204-10)</v>
      </c>
      <c r="E355" s="14"/>
      <c r="F355" s="14" t="s">
        <v>3335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4.4">
      <c r="A356" s="14">
        <f t="shared" si="2"/>
        <v>352</v>
      </c>
      <c r="B356" s="25" t="s">
        <v>3336</v>
      </c>
      <c r="C356" s="30" t="s">
        <v>3337</v>
      </c>
      <c r="D356" s="14" t="str">
        <f t="shared" si="3"/>
        <v>MEC2404011||Mua băng tải cho hệ thống máy nghiền bo</v>
      </c>
      <c r="E356" s="25" t="s">
        <v>740</v>
      </c>
      <c r="F356" s="14" t="s">
        <v>3338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8" spans="1:19" ht="14.4">
      <c r="A358" s="14">
        <f t="shared" ref="A358:A612" si="4">ROW()-ROW($A$4)</f>
        <v>354</v>
      </c>
      <c r="B358" s="25" t="s">
        <v>3339</v>
      </c>
      <c r="C358" s="23" t="s">
        <v>3340</v>
      </c>
      <c r="D358" s="14" t="str">
        <f t="shared" ref="D358:D612" si="5">IF(E358="Guarantee",E358&amp;"||"&amp;B358&amp;"||"&amp;C358,B358&amp;"||"&amp;C358)</f>
        <v>MEC2403107||Bàn kiểm tra ngoại quan OQC-PCB</v>
      </c>
      <c r="E358" s="25"/>
      <c r="F358" s="2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4.4">
      <c r="A359" s="14">
        <f t="shared" si="4"/>
        <v>355</v>
      </c>
      <c r="B359" s="59" t="s">
        <v>3341</v>
      </c>
      <c r="C359" s="60" t="s">
        <v>3342</v>
      </c>
      <c r="D359" s="14" t="str">
        <f t="shared" si="5"/>
        <v>MEC2402008||Máy cải tiến đóng khâu gói KH Nitori Việt Nam (KCN Quang Minh)</v>
      </c>
      <c r="E359" s="25" t="s">
        <v>3343</v>
      </c>
      <c r="F359" s="25" t="s">
        <v>259</v>
      </c>
      <c r="G359" s="2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4.4">
      <c r="A360" s="14">
        <f t="shared" si="4"/>
        <v>356</v>
      </c>
      <c r="B360" s="25" t="s">
        <v>3344</v>
      </c>
      <c r="C360" s="23" t="s">
        <v>3345</v>
      </c>
      <c r="D360" s="14" t="str">
        <f t="shared" si="5"/>
        <v>MEC2403111||Xe đẩy bo V-RACK size L (cải tiến bánh xe)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4.4">
      <c r="A361" s="14">
        <f t="shared" si="4"/>
        <v>357</v>
      </c>
      <c r="B361" s="25" t="s">
        <v>3346</v>
      </c>
      <c r="C361" s="23" t="s">
        <v>3347</v>
      </c>
      <c r="D361" s="14" t="str">
        <f t="shared" si="5"/>
        <v>MEC2403112||Dự án Máy đo kiểm tra cho Idaka (công ty thương mại)</v>
      </c>
      <c r="E361" s="25" t="s">
        <v>740</v>
      </c>
      <c r="F361" s="25" t="s">
        <v>259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4.4">
      <c r="A362" s="14">
        <f t="shared" si="4"/>
        <v>358</v>
      </c>
      <c r="B362" s="25" t="s">
        <v>3348</v>
      </c>
      <c r="C362" s="23" t="s">
        <v>3349</v>
      </c>
      <c r="D362" s="14" t="str">
        <f t="shared" si="5"/>
        <v>MEC2404012||Dự án làm máy Pick and Place Ecoflac Mix Machine cho khách hàng B.Braun</v>
      </c>
      <c r="E362" s="25" t="s">
        <v>3350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4.4">
      <c r="A363" s="14">
        <f t="shared" si="4"/>
        <v>359</v>
      </c>
      <c r="B363" s="25" t="s">
        <v>3351</v>
      </c>
      <c r="C363" s="23" t="s">
        <v>3352</v>
      </c>
      <c r="D363" s="14" t="str">
        <f t="shared" si="5"/>
        <v>MEC2302005||Dịch vụ bảo dưỡng định kỳ robot cho máy Matehan MKTC</v>
      </c>
      <c r="E363" s="25"/>
      <c r="F363" s="25" t="s">
        <v>3353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4.4">
      <c r="A364" s="14">
        <f t="shared" si="4"/>
        <v>360</v>
      </c>
      <c r="B364" s="25" t="s">
        <v>3354</v>
      </c>
      <c r="C364" s="23" t="s">
        <v>3355</v>
      </c>
      <c r="D364" s="14" t="str">
        <f t="shared" si="5"/>
        <v>MEC2405001||Dịch vụ cải tiến chuyển vị trí In mực máy AOI Matehan</v>
      </c>
      <c r="E364" s="25"/>
      <c r="F364" s="25" t="s">
        <v>3356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4.4">
      <c r="A365" s="14">
        <f t="shared" si="4"/>
        <v>361</v>
      </c>
      <c r="B365" s="25" t="s">
        <v>3357</v>
      </c>
      <c r="C365" s="25" t="s">
        <v>3358</v>
      </c>
      <c r="D365" s="14" t="str">
        <f t="shared" si="5"/>
        <v>MEC2205055||Dịch vụ sửa chữa Robot đưa bo line VCP#7 Fact.2 1F</v>
      </c>
      <c r="E365" s="25"/>
      <c r="F365" s="25" t="s">
        <v>3274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4.4">
      <c r="A366" s="14">
        <f t="shared" si="4"/>
        <v>362</v>
      </c>
      <c r="B366" s="25" t="s">
        <v>3359</v>
      </c>
      <c r="C366" s="23" t="s">
        <v>3360</v>
      </c>
      <c r="D366" s="14" t="str">
        <f t="shared" si="5"/>
        <v>MEC2207015||Dịch vụ lắp chân cố định cụm băng tải máy đưa bo VCP-FCP Fact.2</v>
      </c>
      <c r="E366" s="25"/>
      <c r="F366" s="25" t="s">
        <v>3361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4.4">
      <c r="A367" s="14">
        <f t="shared" si="4"/>
        <v>363</v>
      </c>
      <c r="B367" s="25" t="s">
        <v>3362</v>
      </c>
      <c r="C367" s="23" t="s">
        <v>3363</v>
      </c>
      <c r="D367" s="14" t="str">
        <f t="shared" si="5"/>
        <v>MEC2312002||Dịch vụ sửa chữa Robot UR MKTC</v>
      </c>
      <c r="E367" s="25"/>
      <c r="F367" s="25" t="s">
        <v>3364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4.4">
      <c r="A368" s="14">
        <f t="shared" si="4"/>
        <v>364</v>
      </c>
      <c r="B368" s="25" t="s">
        <v>3365</v>
      </c>
      <c r="C368" s="14" t="s">
        <v>3366</v>
      </c>
      <c r="D368" s="14" t="str">
        <f t="shared" si="5"/>
        <v>MEC2201009||Sửa chữa máy AOI matehan MKTC: Sửa robot RS020N - AOI Matehan MKTC</v>
      </c>
      <c r="E368" s="25" t="s">
        <v>1451</v>
      </c>
      <c r="F368" s="14" t="s">
        <v>3367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4.4">
      <c r="A369" s="14">
        <f t="shared" si="4"/>
        <v>365</v>
      </c>
      <c r="B369" s="25" t="s">
        <v>3368</v>
      </c>
      <c r="C369" s="61" t="s">
        <v>3369</v>
      </c>
      <c r="D369" s="14" t="str">
        <f t="shared" si="5"/>
        <v>MEC2202003||Dịch vụ cải tiến băng tải thường Line MSAP và DES Fact.3 2F(dùng PLC điều khiển riêng )</v>
      </c>
      <c r="E369" s="25"/>
      <c r="F369" s="61" t="s">
        <v>3370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4.4">
      <c r="A370" s="14">
        <f t="shared" si="4"/>
        <v>366</v>
      </c>
      <c r="B370" s="25" t="s">
        <v>3371</v>
      </c>
      <c r="C370" s="25" t="s">
        <v>3372</v>
      </c>
      <c r="D370" s="14" t="str">
        <f t="shared" si="5"/>
        <v>MEC2206029||Dịch vụ sửa chữa máy MEC2005023-Thay thế hệ thống dây trục Z line  (FE-220510-05)</v>
      </c>
      <c r="E370" s="25"/>
      <c r="F370" s="25" t="s">
        <v>3373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4.4">
      <c r="A371" s="14">
        <f t="shared" si="4"/>
        <v>367</v>
      </c>
      <c r="B371" s="25" t="s">
        <v>3374</v>
      </c>
      <c r="C371" s="25" t="s">
        <v>3375</v>
      </c>
      <c r="D371" s="14" t="str">
        <f t="shared" si="5"/>
        <v xml:space="preserve">MEC2205052||Dịch vụ sửa mặt bích chụp lõi lọc trong bầu lọc khoang ăn mòn line DES </v>
      </c>
      <c r="E371" s="25"/>
      <c r="F371" s="25" t="s">
        <v>3376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4.4">
      <c r="A372" s="14">
        <f t="shared" si="4"/>
        <v>368</v>
      </c>
      <c r="B372" s="25" t="s">
        <v>3377</v>
      </c>
      <c r="C372" s="23" t="s">
        <v>3378</v>
      </c>
      <c r="D372" s="14" t="str">
        <f t="shared" si="5"/>
        <v>MEC2009008A||Service dịch vụ sửa chữa máy Load-Unload laze59 (6 giờ) (FE-220601-32)</v>
      </c>
      <c r="E372" s="25"/>
      <c r="F372" s="25" t="s">
        <v>3379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4.4">
      <c r="A373" s="14">
        <f t="shared" si="4"/>
        <v>369</v>
      </c>
      <c r="B373" s="25" t="s">
        <v>3380</v>
      </c>
      <c r="C373" s="25" t="s">
        <v>3381</v>
      </c>
      <c r="D373" s="14" t="str">
        <f t="shared" si="5"/>
        <v>MEC2206030||Service dịch vụ máy MEC1810007-VO3-01 (fe-220603-01/23589)</v>
      </c>
      <c r="E373" s="25"/>
      <c r="F373" s="25" t="s">
        <v>3271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4.4">
      <c r="A374" s="14">
        <f t="shared" si="4"/>
        <v>370</v>
      </c>
      <c r="B374" s="25" t="s">
        <v>3382</v>
      </c>
      <c r="C374" s="25" t="s">
        <v>3383</v>
      </c>
      <c r="D374" s="14" t="str">
        <f t="shared" si="5"/>
        <v>MEC2205062||Lắp đặt hệ thống cảnh báo quá nhiệt và mở cửa tủ lạnh</v>
      </c>
      <c r="E374" s="25"/>
      <c r="F374" s="25" t="s">
        <v>3384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4.4">
      <c r="A375" s="14">
        <f t="shared" si="4"/>
        <v>371</v>
      </c>
      <c r="B375" s="14" t="s">
        <v>3385</v>
      </c>
      <c r="C375" s="23" t="s">
        <v>3386</v>
      </c>
      <c r="D375" s="14" t="str">
        <f t="shared" si="5"/>
        <v>MEC2208019||Dịch vụ bảo dưỡng robot ABB máy AOI Matehan Fact. 3 1F</v>
      </c>
      <c r="E375" s="25"/>
      <c r="F375" s="25" t="s">
        <v>3387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4.4">
      <c r="A376" s="14">
        <f t="shared" si="4"/>
        <v>372</v>
      </c>
      <c r="B376" s="25" t="s">
        <v>3388</v>
      </c>
      <c r="C376" s="61" t="s">
        <v>3389</v>
      </c>
      <c r="D376" s="14" t="str">
        <f t="shared" si="5"/>
        <v>MEC2203005||Sửa chữa máy V Rack TYPE 4 line TXL Ép lớp #2 Fact.2 1F</v>
      </c>
      <c r="E376" s="25" t="s">
        <v>3390</v>
      </c>
      <c r="F376" s="25" t="s">
        <v>3387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4.4">
      <c r="A377" s="14">
        <f t="shared" si="4"/>
        <v>373</v>
      </c>
      <c r="B377" s="25" t="s">
        <v>3391</v>
      </c>
      <c r="C377" s="25" t="s">
        <v>3392</v>
      </c>
      <c r="D377" s="14" t="str">
        <f t="shared" si="5"/>
        <v>MEC2207006||Dịch vụ sửa chữa máy làm mát bo line DFR Fact.3 1F (MEC2007018 &amp; MEC2007019)</v>
      </c>
      <c r="E377" s="25"/>
      <c r="F377" s="25" t="s">
        <v>3393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4.4">
      <c r="A378" s="14">
        <f t="shared" si="4"/>
        <v>374</v>
      </c>
      <c r="B378" s="14" t="s">
        <v>3394</v>
      </c>
      <c r="C378" s="23" t="s">
        <v>3395</v>
      </c>
      <c r="D378" s="14" t="str">
        <f t="shared" si="5"/>
        <v>MEC2207006A||Dịch vụ sửa chữa máy làm mát bo line DFR 3F</v>
      </c>
      <c r="E378" s="25"/>
      <c r="F378" s="25" t="s">
        <v>3393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4.4">
      <c r="A379" s="14">
        <f t="shared" si="4"/>
        <v>375</v>
      </c>
      <c r="B379" s="25" t="s">
        <v>3396</v>
      </c>
      <c r="C379" s="25" t="s">
        <v>3397</v>
      </c>
      <c r="D379" s="14" t="str">
        <f t="shared" si="5"/>
        <v>MEC2206033||Dịch vụ sửa chữa máy đưa bo cho Line mài In sơn lấp lỗ #1</v>
      </c>
      <c r="E379" s="25"/>
      <c r="F379" s="25" t="s">
        <v>3398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4.4">
      <c r="A380" s="14">
        <f t="shared" si="4"/>
        <v>376</v>
      </c>
      <c r="B380" s="25" t="s">
        <v>3399</v>
      </c>
      <c r="C380" s="25" t="s">
        <v>3400</v>
      </c>
      <c r="D380" s="14" t="str">
        <f t="shared" si="5"/>
        <v>MEC2207013||Dịch vụ sửa chữa bảo dưỡng máy Load AOI Fact2.1F</v>
      </c>
      <c r="E380" s="25"/>
      <c r="F380" s="25" t="s">
        <v>3401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4.4">
      <c r="A381" s="14">
        <f t="shared" si="4"/>
        <v>377</v>
      </c>
      <c r="B381" s="14" t="s">
        <v>3402</v>
      </c>
      <c r="C381" s="23" t="s">
        <v>3403</v>
      </c>
      <c r="D381" s="14" t="str">
        <f t="shared" si="5"/>
        <v>MEC2208010||Dịch vụ lắp cảm biến chồng bo 4 Line tiền xử lý #1, #2 tầng 1 Fact.3</v>
      </c>
      <c r="E381" s="25"/>
      <c r="F381" s="25" t="s">
        <v>3404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4.4">
      <c r="A382" s="14">
        <f t="shared" si="4"/>
        <v>378</v>
      </c>
      <c r="B382" s="14" t="s">
        <v>3405</v>
      </c>
      <c r="C382" s="23" t="s">
        <v>3406</v>
      </c>
      <c r="D382" s="14" t="str">
        <f t="shared" si="5"/>
        <v>MEC2209006||Dịch vụ sửa chữa Tool Robot Kawasaki line VCP-FCP Fact.2</v>
      </c>
      <c r="E382" s="25"/>
      <c r="F382" s="25" t="s">
        <v>3407</v>
      </c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</row>
    <row r="383" spans="1:19" ht="14.4">
      <c r="A383" s="14">
        <f t="shared" si="4"/>
        <v>379</v>
      </c>
      <c r="B383" s="14" t="s">
        <v>3408</v>
      </c>
      <c r="C383" s="25" t="s">
        <v>3409</v>
      </c>
      <c r="D383" s="14" t="str">
        <f t="shared" si="5"/>
        <v>MEC2210001||Dịch vụ hiệu chỉnh Robot lên bo VCP#2,3,4,5,6,7 Filled#1,2</v>
      </c>
      <c r="E383" s="25"/>
      <c r="F383" s="25" t="s">
        <v>3410</v>
      </c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</row>
    <row r="384" spans="1:19" ht="14.4">
      <c r="A384" s="14">
        <f t="shared" si="4"/>
        <v>380</v>
      </c>
      <c r="B384" s="14" t="s">
        <v>3411</v>
      </c>
      <c r="C384" s="23" t="s">
        <v>3412</v>
      </c>
      <c r="D384" s="14" t="str">
        <f t="shared" si="5"/>
        <v>MEC2211009||Dịch vụ sửa chữa máy làm mát bo line DFR Fact.3 1F</v>
      </c>
      <c r="E384" s="25"/>
      <c r="F384" s="25" t="s">
        <v>3413</v>
      </c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</row>
    <row r="385" spans="1:19" ht="14.4">
      <c r="A385" s="14">
        <f t="shared" si="4"/>
        <v>381</v>
      </c>
      <c r="B385" s="14" t="s">
        <v>3414</v>
      </c>
      <c r="C385" s="23" t="s">
        <v>3415</v>
      </c>
      <c r="D385" s="14" t="str">
        <f t="shared" si="5"/>
        <v>MEC2211008||Dịch vụ lắp thêm roller cho máy Conveyor MEC2107015</v>
      </c>
      <c r="E385" s="25"/>
      <c r="F385" s="25" t="s">
        <v>3416</v>
      </c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</row>
    <row r="386" spans="1:19" ht="14.4">
      <c r="A386" s="14">
        <f t="shared" si="4"/>
        <v>382</v>
      </c>
      <c r="B386" s="14" t="s">
        <v>3417</v>
      </c>
      <c r="C386" s="23" t="s">
        <v>3418</v>
      </c>
      <c r="D386" s="14" t="str">
        <f t="shared" si="5"/>
        <v>MEC2211011||Chi phí nhân công cho dự án MEC2211008</v>
      </c>
      <c r="E386" s="25"/>
      <c r="F386" s="25" t="s">
        <v>3416</v>
      </c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</row>
    <row r="387" spans="1:19" ht="14.4">
      <c r="A387" s="14">
        <f t="shared" si="4"/>
        <v>383</v>
      </c>
      <c r="B387" s="14" t="s">
        <v>3419</v>
      </c>
      <c r="C387" s="23" t="s">
        <v>3420</v>
      </c>
      <c r="D387" s="14" t="str">
        <f t="shared" si="5"/>
        <v>MEC2209015||Dịch vụ sửa chữa máy MEC1911026</v>
      </c>
      <c r="E387" s="25"/>
      <c r="F387" s="25" t="s">
        <v>3421</v>
      </c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</row>
    <row r="388" spans="1:19" ht="14.4">
      <c r="A388" s="14">
        <f t="shared" si="4"/>
        <v>384</v>
      </c>
      <c r="B388" s="14" t="s">
        <v>3422</v>
      </c>
      <c r="C388" s="23" t="s">
        <v>3423</v>
      </c>
      <c r="D388" s="14" t="str">
        <f t="shared" si="5"/>
        <v>MEC2212004||Chế tạo gá hàn Robot model K1FA-RC</v>
      </c>
      <c r="E388" s="25"/>
      <c r="F388" s="25" t="s">
        <v>3424</v>
      </c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</row>
    <row r="389" spans="1:19" ht="14.4">
      <c r="A389" s="14">
        <f t="shared" si="4"/>
        <v>385</v>
      </c>
      <c r="B389" s="14" t="s">
        <v>3425</v>
      </c>
      <c r="C389" s="25" t="s">
        <v>3426</v>
      </c>
      <c r="D389" s="14" t="str">
        <f t="shared" si="5"/>
        <v>MEC2209016||Dịch vụ sửa chữa máy MEC2010002</v>
      </c>
      <c r="E389" s="25"/>
      <c r="F389" s="25" t="s">
        <v>3427</v>
      </c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</row>
    <row r="390" spans="1:19" ht="14.4">
      <c r="A390" s="14">
        <f t="shared" si="4"/>
        <v>386</v>
      </c>
      <c r="B390" s="14" t="s">
        <v>3428</v>
      </c>
      <c r="C390" s="23" t="s">
        <v>3429</v>
      </c>
      <c r="D390" s="14" t="str">
        <f t="shared" si="5"/>
        <v>MEC2209013||Dịch vụ sửa chữa máy MEC1880101</v>
      </c>
      <c r="E390" s="25"/>
      <c r="F390" s="25" t="s">
        <v>3430</v>
      </c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</row>
    <row r="391" spans="1:19" ht="14.4">
      <c r="A391" s="14">
        <f t="shared" si="4"/>
        <v>387</v>
      </c>
      <c r="B391" s="14" t="s">
        <v>3431</v>
      </c>
      <c r="C391" s="23" t="s">
        <v>3432</v>
      </c>
      <c r="D391" s="14" t="str">
        <f t="shared" si="5"/>
        <v>MEC2208024||Dịch vụ sửa chữa máy AOI Optima Fact 2. 1F MEC1906002</v>
      </c>
      <c r="E391" s="25"/>
      <c r="F391" s="25" t="s">
        <v>3433</v>
      </c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</row>
    <row r="392" spans="1:19" ht="14.4">
      <c r="A392" s="14">
        <f t="shared" si="4"/>
        <v>388</v>
      </c>
      <c r="B392" s="14" t="s">
        <v>3434</v>
      </c>
      <c r="C392" s="23" t="s">
        <v>3435</v>
      </c>
      <c r="D392" s="14" t="str">
        <f t="shared" si="5"/>
        <v>MEC2209014||Dịch vụ sửa chữa máy MEC1810002</v>
      </c>
      <c r="E392" s="25"/>
      <c r="F392" s="25" t="s">
        <v>3436</v>
      </c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</row>
    <row r="393" spans="1:19" ht="14.4">
      <c r="A393" s="14">
        <f t="shared" si="4"/>
        <v>389</v>
      </c>
      <c r="B393" s="25" t="s">
        <v>3437</v>
      </c>
      <c r="C393" s="25" t="s">
        <v>3438</v>
      </c>
      <c r="D393" s="14" t="str">
        <f t="shared" si="5"/>
        <v>MEC2302003||Dịch vụ sửa tay gắp bo cho máy khoan Laser#52 MEC2009005</v>
      </c>
      <c r="E393" s="25"/>
      <c r="F393" s="25" t="s">
        <v>3439</v>
      </c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</row>
    <row r="394" spans="1:19" ht="14.4">
      <c r="A394" s="14">
        <f t="shared" si="4"/>
        <v>390</v>
      </c>
      <c r="B394" s="14" t="s">
        <v>3440</v>
      </c>
      <c r="C394" s="23" t="s">
        <v>3441</v>
      </c>
      <c r="D394" s="14" t="str">
        <f t="shared" si="5"/>
        <v>MEC2210013||Dịch vụ sửa chữa máy MEC190008</v>
      </c>
      <c r="E394" s="25"/>
      <c r="F394" s="25" t="s">
        <v>3442</v>
      </c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</row>
    <row r="395" spans="1:19" ht="14.4">
      <c r="A395" s="14">
        <f t="shared" si="4"/>
        <v>391</v>
      </c>
      <c r="B395" s="14" t="s">
        <v>3443</v>
      </c>
      <c r="C395" s="23" t="s">
        <v>3444</v>
      </c>
      <c r="D395" s="14" t="str">
        <f t="shared" si="5"/>
        <v>MEC2212012||Dịch vụ kết nối máy Loader MKAC và Line mạ đông MKTC (4 Line)</v>
      </c>
      <c r="E395" s="25"/>
      <c r="F395" s="25" t="s">
        <v>3445</v>
      </c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</row>
    <row r="396" spans="1:19" ht="14.4">
      <c r="A396" s="14">
        <f t="shared" si="4"/>
        <v>392</v>
      </c>
      <c r="B396" s="14" t="s">
        <v>3446</v>
      </c>
      <c r="C396" s="23" t="s">
        <v>3447</v>
      </c>
      <c r="D396" s="14" t="str">
        <f t="shared" si="5"/>
        <v>MEC2211010||Dịch vụ sửa chữa máy làm mát bo line DFR#3 Fact.2 3F</v>
      </c>
      <c r="E396" s="25"/>
      <c r="F396" s="25" t="s">
        <v>3448</v>
      </c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</row>
    <row r="397" spans="1:19" ht="14.4">
      <c r="A397" s="14">
        <f t="shared" si="4"/>
        <v>393</v>
      </c>
      <c r="B397" s="25" t="s">
        <v>3449</v>
      </c>
      <c r="C397" s="23" t="s">
        <v>3450</v>
      </c>
      <c r="D397" s="14" t="str">
        <f t="shared" si="5"/>
        <v>MEC2301008||Service/ Dịch vụ sửa chữa cơ trục Z, Des#1 NM lỗi hành trình tọa độ (MEC1808003-V01-01) (Theo báo giá số MKAC-2302-15C-A)</v>
      </c>
      <c r="E397" s="25"/>
      <c r="F397" s="21" t="s">
        <v>3451</v>
      </c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</row>
    <row r="398" spans="1:19" ht="14.4">
      <c r="A398" s="14">
        <f t="shared" si="4"/>
        <v>394</v>
      </c>
      <c r="B398" s="25" t="s">
        <v>3452</v>
      </c>
      <c r="C398" s="23" t="s">
        <v>3453</v>
      </c>
      <c r="D398" s="14" t="str">
        <f t="shared" si="5"/>
        <v>MEC2301007||Thay thế quạt làm mát Controller Robot Kawasaki line FPC#2</v>
      </c>
      <c r="E398" s="25"/>
      <c r="F398" s="25" t="s">
        <v>3454</v>
      </c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</row>
    <row r="399" spans="1:19" ht="14.4">
      <c r="A399" s="14">
        <f t="shared" si="4"/>
        <v>395</v>
      </c>
      <c r="B399" s="25" t="s">
        <v>3455</v>
      </c>
      <c r="C399" s="23" t="s">
        <v>3456</v>
      </c>
      <c r="D399" s="14" t="str">
        <f t="shared" si="5"/>
        <v>MEC2305023||Dịch vụ lắp đặt thiết bị khớp nối cho máy 2D barcode ở FQC 2F</v>
      </c>
      <c r="E399" s="25"/>
      <c r="F399" s="25" t="s">
        <v>3457</v>
      </c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</row>
    <row r="400" spans="1:19" ht="14.4">
      <c r="A400" s="14">
        <f t="shared" si="4"/>
        <v>396</v>
      </c>
      <c r="B400" s="25" t="s">
        <v>3458</v>
      </c>
      <c r="C400" s="23" t="s">
        <v>643</v>
      </c>
      <c r="D400" s="14" t="str">
        <f t="shared" si="5"/>
        <v>MEC2305006||Dịch vụ sửa chữa Robot KUKA line tiền xử lý #1 Fact.3 1F</v>
      </c>
      <c r="E400" s="25"/>
      <c r="F400" s="25" t="s">
        <v>3459</v>
      </c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</row>
    <row r="401" spans="1:19" ht="14.4">
      <c r="A401" s="14">
        <f t="shared" si="4"/>
        <v>397</v>
      </c>
      <c r="B401" s="25" t="s">
        <v>3460</v>
      </c>
      <c r="C401" s="23" t="s">
        <v>3461</v>
      </c>
      <c r="D401" s="14" t="str">
        <f t="shared" si="5"/>
        <v>MEC2305005||Dịch vụ sửa chữa Robot KUKA line Filled #3 Fact.3 1F</v>
      </c>
      <c r="E401" s="25"/>
      <c r="F401" s="25" t="s">
        <v>3462</v>
      </c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</row>
    <row r="402" spans="1:19" ht="14.4">
      <c r="A402" s="14">
        <f t="shared" si="4"/>
        <v>398</v>
      </c>
      <c r="B402" s="14" t="s">
        <v>3463</v>
      </c>
      <c r="C402" s="23" t="s">
        <v>3464</v>
      </c>
      <c r="D402" s="14" t="str">
        <f t="shared" si="5"/>
        <v>MEC2212013||Dịch vụ sửa chữa máy MEC1911022</v>
      </c>
      <c r="E402" s="25"/>
      <c r="F402" s="25" t="s">
        <v>3465</v>
      </c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</row>
    <row r="403" spans="1:19" ht="14.4">
      <c r="A403" s="14">
        <f t="shared" si="4"/>
        <v>399</v>
      </c>
      <c r="B403" s="14" t="s">
        <v>3466</v>
      </c>
      <c r="C403" s="23" t="s">
        <v>3467</v>
      </c>
      <c r="D403" s="14" t="str">
        <f t="shared" si="5"/>
        <v>MEC2212014||Dịch vụ sửa chữa máy MEC1911023</v>
      </c>
      <c r="E403" s="25"/>
      <c r="F403" s="25" t="s">
        <v>3465</v>
      </c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</row>
    <row r="404" spans="1:19" ht="14.4">
      <c r="A404" s="14">
        <f t="shared" si="4"/>
        <v>400</v>
      </c>
      <c r="B404" s="25" t="s">
        <v>3468</v>
      </c>
      <c r="C404" s="23" t="s">
        <v>3469</v>
      </c>
      <c r="D404" s="14" t="str">
        <f t="shared" si="5"/>
        <v>MEC2302007||Dịch vụ sửa chữa vị trí lên bo của máy MEC1911023</v>
      </c>
      <c r="E404" s="25"/>
      <c r="F404" s="25" t="s">
        <v>3465</v>
      </c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</row>
    <row r="405" spans="1:19" ht="14.4">
      <c r="A405" s="14">
        <f t="shared" si="4"/>
        <v>401</v>
      </c>
      <c r="B405" s="25" t="s">
        <v>3470</v>
      </c>
      <c r="C405" s="23" t="s">
        <v>3471</v>
      </c>
      <c r="D405" s="14" t="str">
        <f t="shared" si="5"/>
        <v>MEC2302008||Dịch vụ sửa chữa vị trí lên bo của máy MEC1911024</v>
      </c>
      <c r="E405" s="25"/>
      <c r="F405" s="25" t="s">
        <v>3465</v>
      </c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</row>
    <row r="406" spans="1:19" ht="14.4">
      <c r="A406" s="14">
        <f t="shared" si="4"/>
        <v>402</v>
      </c>
      <c r="B406" s="25" t="s">
        <v>3472</v>
      </c>
      <c r="C406" s="23" t="s">
        <v>3473</v>
      </c>
      <c r="D406" s="14" t="str">
        <f t="shared" si="5"/>
        <v>MEC2305024||Sửa chữa máy MEC1911025</v>
      </c>
      <c r="E406" s="25"/>
      <c r="F406" s="25" t="s">
        <v>3474</v>
      </c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</row>
    <row r="407" spans="1:19" ht="14.4">
      <c r="A407" s="14">
        <f t="shared" si="4"/>
        <v>403</v>
      </c>
      <c r="B407" s="25" t="s">
        <v>3475</v>
      </c>
      <c r="C407" s="23" t="s">
        <v>3476</v>
      </c>
      <c r="D407" s="14" t="str">
        <f t="shared" si="5"/>
        <v>MEC2307002||Dịch vụ sửa chữa TXL#2 lỗi tay gắp bo</v>
      </c>
      <c r="E407" s="25"/>
      <c r="F407" s="25" t="s">
        <v>3477</v>
      </c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</row>
    <row r="408" spans="1:19" ht="14.4">
      <c r="A408" s="14">
        <f t="shared" si="4"/>
        <v>404</v>
      </c>
      <c r="B408" s="25" t="s">
        <v>3478</v>
      </c>
      <c r="C408" s="23" t="s">
        <v>3479</v>
      </c>
      <c r="D408" s="14" t="str">
        <f t="shared" si="5"/>
        <v>MEC2308009||Dịch vụ sửa chữa máy MEC1911011 line rửa axit tầng 1 fact 2</v>
      </c>
      <c r="E408" s="25"/>
      <c r="F408" s="25" t="s">
        <v>3480</v>
      </c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</row>
    <row r="409" spans="1:19" ht="14.4">
      <c r="A409" s="14">
        <f t="shared" si="4"/>
        <v>405</v>
      </c>
      <c r="B409" s="25" t="s">
        <v>3481</v>
      </c>
      <c r="C409" s="23" t="s">
        <v>3482</v>
      </c>
      <c r="D409" s="14" t="str">
        <f t="shared" si="5"/>
        <v>MEC2309055||Dịch vụ sửa chữa Robot UR cho máy 2D Barcode</v>
      </c>
      <c r="E409" s="25"/>
      <c r="F409" s="25" t="s">
        <v>3483</v>
      </c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</row>
    <row r="410" spans="1:19" ht="14.4">
      <c r="A410" s="14">
        <f t="shared" si="4"/>
        <v>406</v>
      </c>
      <c r="B410" s="25" t="s">
        <v>3484</v>
      </c>
      <c r="C410" s="23" t="s">
        <v>3485</v>
      </c>
      <c r="D410" s="14" t="str">
        <f t="shared" si="5"/>
        <v>MEC2311013||Dịch vụ sửa chữa robot KUKA line Tiền xử lý #2 Fact.3 1F</v>
      </c>
      <c r="E410" s="25"/>
      <c r="F410" s="25" t="s">
        <v>3486</v>
      </c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</row>
    <row r="411" spans="1:19" ht="14.4">
      <c r="A411" s="14">
        <f t="shared" si="4"/>
        <v>407</v>
      </c>
      <c r="B411" s="25" t="s">
        <v>3487</v>
      </c>
      <c r="C411" s="47" t="s">
        <v>3488</v>
      </c>
      <c r="D411" s="14" t="str">
        <f t="shared" si="5"/>
        <v>MEC2309057||Thay trục A2 cho robot KUKA TXL Tạo mạch #2</v>
      </c>
      <c r="E411" s="25"/>
      <c r="F411" s="34" t="s">
        <v>3486</v>
      </c>
      <c r="G411" s="25" t="s">
        <v>3489</v>
      </c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</row>
    <row r="412" spans="1:19" ht="14.4">
      <c r="A412" s="14">
        <f t="shared" si="4"/>
        <v>408</v>
      </c>
      <c r="B412" s="25" t="s">
        <v>3490</v>
      </c>
      <c r="C412" s="23" t="s">
        <v>3491</v>
      </c>
      <c r="D412" s="14" t="str">
        <f t="shared" si="5"/>
        <v>MEC2312001||Dịch vụ cải tiến cụm căn bo máy Loading line VCP Fact.3 1F</v>
      </c>
      <c r="E412" s="25"/>
      <c r="F412" s="25" t="s">
        <v>3492</v>
      </c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</row>
    <row r="413" spans="1:19" ht="14.4">
      <c r="A413" s="14">
        <f t="shared" si="4"/>
        <v>409</v>
      </c>
      <c r="B413" s="25" t="s">
        <v>3493</v>
      </c>
      <c r="C413" s="23" t="s">
        <v>3494</v>
      </c>
      <c r="D413" s="14" t="str">
        <f t="shared" si="5"/>
        <v xml:space="preserve">MEC2311016||Dich vụ sửa chữa máy MEC2010002 </v>
      </c>
      <c r="E413" s="25"/>
      <c r="F413" s="25" t="s">
        <v>3495</v>
      </c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</row>
    <row r="414" spans="1:19" ht="14.4">
      <c r="A414" s="14">
        <f t="shared" si="4"/>
        <v>410</v>
      </c>
      <c r="B414" s="25" t="s">
        <v>3496</v>
      </c>
      <c r="C414" s="23" t="s">
        <v>3497</v>
      </c>
      <c r="D414" s="14" t="str">
        <f t="shared" si="5"/>
        <v>MEC2306001||Dịch vụ taro lại thân jig 44015104</v>
      </c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</row>
    <row r="415" spans="1:19" ht="14.4">
      <c r="A415" s="14">
        <f t="shared" si="4"/>
        <v>411</v>
      </c>
      <c r="B415" s="14" t="s">
        <v>3498</v>
      </c>
      <c r="C415" s="13" t="s">
        <v>3499</v>
      </c>
      <c r="D415" s="14" t="str">
        <f t="shared" si="5"/>
        <v>MEC2011015||Khảo sát Kệ thoát máy đánh giày phòng sạch</v>
      </c>
      <c r="E415" s="14"/>
      <c r="F415" s="13" t="s">
        <v>3335</v>
      </c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</row>
    <row r="416" spans="1:19" ht="14.4">
      <c r="A416" s="14">
        <f t="shared" si="4"/>
        <v>412</v>
      </c>
      <c r="B416" s="23" t="s">
        <v>3500</v>
      </c>
      <c r="C416" s="25" t="s">
        <v>3501</v>
      </c>
      <c r="D416" s="14" t="str">
        <f t="shared" si="5"/>
        <v>MEC2204030||DV sửa chữa máy MEC2005023 hết hạn bảo hành, Line DES, FAC 3.1F</v>
      </c>
      <c r="E416" s="25" t="s">
        <v>3270</v>
      </c>
      <c r="F416" s="25" t="s">
        <v>3373</v>
      </c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</row>
    <row r="417" spans="1:19" ht="14.4">
      <c r="A417" s="14">
        <f t="shared" si="4"/>
        <v>413</v>
      </c>
      <c r="B417" s="25" t="s">
        <v>3502</v>
      </c>
      <c r="C417" s="25" t="s">
        <v>3503</v>
      </c>
      <c r="D417" s="14" t="str">
        <f t="shared" si="5"/>
        <v>MEC2204031||DV hàn tuabin máy hàn sóng</v>
      </c>
      <c r="E417" s="25"/>
      <c r="F417" s="25" t="s">
        <v>3504</v>
      </c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</row>
    <row r="418" spans="1:19" ht="14.4">
      <c r="A418" s="14">
        <f t="shared" si="4"/>
        <v>414</v>
      </c>
      <c r="B418" s="25" t="s">
        <v>3505</v>
      </c>
      <c r="C418" s="25" t="s">
        <v>3506</v>
      </c>
      <c r="D418" s="14" t="str">
        <f t="shared" si="5"/>
        <v xml:space="preserve">MEC2205051||Tủ thép chứa biến tần </v>
      </c>
      <c r="E418" s="25"/>
      <c r="F418" s="25" t="s">
        <v>3507</v>
      </c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</row>
    <row r="419" spans="1:19" ht="14.4">
      <c r="A419" s="14">
        <f t="shared" si="4"/>
        <v>415</v>
      </c>
      <c r="B419" s="25" t="s">
        <v>3508</v>
      </c>
      <c r="C419" s="25" t="s">
        <v>3509</v>
      </c>
      <c r="D419" s="14" t="str">
        <f t="shared" si="5"/>
        <v>MEC2205056||Đầu chân hút dài</v>
      </c>
      <c r="E419" s="25"/>
      <c r="F419" s="25" t="s">
        <v>3510</v>
      </c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</row>
    <row r="420" spans="1:19" ht="14.4">
      <c r="A420" s="14">
        <f t="shared" si="4"/>
        <v>416</v>
      </c>
      <c r="B420" s="25" t="s">
        <v>3511</v>
      </c>
      <c r="C420" s="25" t="s">
        <v>3512</v>
      </c>
      <c r="D420" s="14" t="str">
        <f t="shared" si="5"/>
        <v>MEC2205058||Thanh nan giá chữ U</v>
      </c>
      <c r="E420" s="25"/>
      <c r="F420" s="25" t="s">
        <v>3513</v>
      </c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</row>
    <row r="421" spans="1:19" ht="14.4">
      <c r="A421" s="14">
        <f t="shared" si="4"/>
        <v>417</v>
      </c>
      <c r="B421" s="25" t="s">
        <v>3514</v>
      </c>
      <c r="C421" s="25" t="s">
        <v>3515</v>
      </c>
      <c r="D421" s="14" t="str">
        <f t="shared" si="5"/>
        <v>MEC2205059||Miếng gá chân hút bo của máy gắp bo MEC1911030</v>
      </c>
      <c r="E421" s="25"/>
      <c r="F421" s="25" t="s">
        <v>3516</v>
      </c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</row>
    <row r="422" spans="1:19" ht="14.4">
      <c r="A422" s="14">
        <f t="shared" si="4"/>
        <v>418</v>
      </c>
      <c r="B422" s="25" t="s">
        <v>3517</v>
      </c>
      <c r="C422" s="25" t="s">
        <v>3518</v>
      </c>
      <c r="D422" s="14" t="str">
        <f t="shared" si="5"/>
        <v>MEC2205060||Ống  chân hút bo của máy gắp bo MEC1911030</v>
      </c>
      <c r="E422" s="25"/>
      <c r="F422" s="25" t="s">
        <v>3516</v>
      </c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1:19" ht="14.4">
      <c r="A423" s="14">
        <f t="shared" si="4"/>
        <v>419</v>
      </c>
      <c r="B423" s="25" t="s">
        <v>3519</v>
      </c>
      <c r="C423" s="25" t="s">
        <v>3520</v>
      </c>
      <c r="D423" s="14" t="str">
        <f t="shared" si="5"/>
        <v>MEC2205061||Chốt gá chân hút khí của máy gắp bo MEC1911030</v>
      </c>
      <c r="E423" s="25"/>
      <c r="F423" s="25" t="s">
        <v>3521</v>
      </c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</row>
    <row r="424" spans="1:19" ht="14.4">
      <c r="A424" s="14">
        <f t="shared" si="4"/>
        <v>420</v>
      </c>
      <c r="B424" s="25" t="s">
        <v>3522</v>
      </c>
      <c r="C424" s="25" t="s">
        <v>3523</v>
      </c>
      <c r="D424" s="14" t="str">
        <f t="shared" si="5"/>
        <v>MEC2205054||Ghế đứng 3 bậc có bánh xe</v>
      </c>
      <c r="E424" s="25"/>
      <c r="F424" s="25" t="s">
        <v>3524</v>
      </c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</row>
    <row r="425" spans="1:19" ht="14.4">
      <c r="A425" s="14">
        <f t="shared" si="4"/>
        <v>421</v>
      </c>
      <c r="B425" s="14" t="s">
        <v>3525</v>
      </c>
      <c r="C425" s="10" t="s">
        <v>3526</v>
      </c>
      <c r="D425" s="14" t="str">
        <f t="shared" si="5"/>
        <v>MEC2105062||Băng tải con lăn từ line MSAP  (PGK mới)</v>
      </c>
      <c r="E425" s="14"/>
      <c r="F425" s="13" t="s">
        <v>3527</v>
      </c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</row>
    <row r="426" spans="1:19" ht="14.4">
      <c r="A426" s="14">
        <f t="shared" si="4"/>
        <v>422</v>
      </c>
      <c r="B426" s="14" t="s">
        <v>3528</v>
      </c>
      <c r="C426" s="13" t="s">
        <v>3529</v>
      </c>
      <c r="D426" s="14" t="str">
        <f t="shared" si="5"/>
        <v>MEC1911011||Loader machine for spray painting fill hole line/Máy đưa bo cho in sơn lấp lỗ (RHS-LD-1Vrack-CLN: SR Filled #1 - 1Lrack-Fact.2-1F-RB)</v>
      </c>
      <c r="E426" s="14" t="s">
        <v>3530</v>
      </c>
      <c r="F426" s="13" t="s">
        <v>3182</v>
      </c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</row>
    <row r="427" spans="1:19" ht="14.4">
      <c r="A427" s="14">
        <f t="shared" si="4"/>
        <v>423</v>
      </c>
      <c r="B427" s="14" t="s">
        <v>3300</v>
      </c>
      <c r="C427" s="13" t="s">
        <v>3301</v>
      </c>
      <c r="D427" s="14" t="str">
        <f t="shared" si="5"/>
        <v>MEC1911020||Loader machine for (FCP) Filled copper plating # 2-2F 1Vrack cart/Máy đưa bo vào dây chuyền (FCP) Filled copper plating #2-2F xe đẩy 1Vrack (RHS-LD-1Vrack-CAS:  (FCP) Filled copper plating #2 - 1Vrack-RB-Fact.2-2F-LB)</v>
      </c>
      <c r="E427" s="14" t="s">
        <v>3299</v>
      </c>
      <c r="F427" s="13" t="s">
        <v>3182</v>
      </c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</row>
    <row r="428" spans="1:19" ht="14.4">
      <c r="A428" s="14">
        <f t="shared" si="4"/>
        <v>424</v>
      </c>
      <c r="B428" s="14" t="s">
        <v>3531</v>
      </c>
      <c r="C428" s="23" t="s">
        <v>3532</v>
      </c>
      <c r="D428" s="14" t="str">
        <f t="shared" si="5"/>
        <v>MEC1911024||Loader machine for (VCP) Vertical copper plating #4-3F 1Lrack cart/Máy đưa bo vào dây chuyền (VCP) Vertical copper plating #4-3F xe đẩy 1Lrack (RHS-LD-1Lrack-CAS:  (VCP) Vertical copper plating #4 - 1Lrack-RB-Fact.2-3F-RB)</v>
      </c>
      <c r="E428" s="14" t="s">
        <v>3309</v>
      </c>
      <c r="F428" s="13" t="s">
        <v>3182</v>
      </c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</row>
    <row r="429" spans="1:19" ht="14.4">
      <c r="A429" s="14">
        <f t="shared" si="4"/>
        <v>425</v>
      </c>
      <c r="B429" s="14" t="s">
        <v>3533</v>
      </c>
      <c r="C429" s="13" t="s">
        <v>3534</v>
      </c>
      <c r="D429" s="14" t="str">
        <f t="shared" si="5"/>
        <v>MEC1911025||Loader machine for (VCP) Vertical copper plating #6-1F 1Lrack cart/Máy đưa bo vào dây chuyền (VCP) Vertical copper plating #6-1F xe đẩy 1Lrack (RHS-LD-1Lrack-CAS:  (VCP) Vertical copper plating #6 - 1Lrack-RB-Fact.2-1F-LB)</v>
      </c>
      <c r="E429" s="14" t="s">
        <v>3309</v>
      </c>
      <c r="F429" s="13" t="s">
        <v>3182</v>
      </c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</row>
    <row r="430" spans="1:19" ht="14.4">
      <c r="A430" s="14">
        <f t="shared" si="4"/>
        <v>426</v>
      </c>
      <c r="B430" s="14" t="s">
        <v>3535</v>
      </c>
      <c r="C430" s="13" t="s">
        <v>3536</v>
      </c>
      <c r="D430" s="14" t="str">
        <f t="shared" si="5"/>
        <v>MEC1911026||Loader machine for (VCP) Vertical copper plating #7-1F 1Lrack cart/Máy đưa bo vào dây chuyền (VCP) Vertical copper plating #7-1F xe đẩy 1Lrack (RHS-LD-1Lrack-CAS:  (VCP) Vertical copper plating #7 - 1Lrack-RB-Fact.2-1F-LB)</v>
      </c>
      <c r="E430" s="14" t="s">
        <v>3309</v>
      </c>
      <c r="F430" s="13" t="s">
        <v>3182</v>
      </c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</row>
    <row r="431" spans="1:19" ht="14.4">
      <c r="A431" s="14">
        <f t="shared" si="4"/>
        <v>427</v>
      </c>
      <c r="B431" s="14" t="s">
        <v>3537</v>
      </c>
      <c r="C431" s="13" t="s">
        <v>3538</v>
      </c>
      <c r="D431" s="14" t="str">
        <f t="shared" si="5"/>
        <v>MEC1911031||Loader machine for reflow # 3 - 1 Vrack cart/Máy đưa bo cho reflow#3 - 1 xe Vrack (RHS-LD-1Vrack-CAS:  Reflow #3 - 1Vrack-TYPE 3-Fact.2-3F-LB)</v>
      </c>
      <c r="E431" s="14" t="s">
        <v>3185</v>
      </c>
      <c r="F431" s="13" t="s">
        <v>3182</v>
      </c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</row>
    <row r="432" spans="1:19" ht="14.4">
      <c r="A432" s="14">
        <f t="shared" si="4"/>
        <v>428</v>
      </c>
      <c r="B432" s="14" t="s">
        <v>3539</v>
      </c>
      <c r="C432" s="13" t="s">
        <v>3540</v>
      </c>
      <c r="D432" s="14" t="str">
        <f t="shared" si="5"/>
        <v>MEC1911032||Unloader machine for reflow # 2 - 1 Vrack cart/Máy nhận bo cho reflow#2 - 1 xe Vrack (LHS-ULD-1Vrack-CAS:  Reflow #2 - 1Vrack-TYPE 3-Fact.2-3F-LB)</v>
      </c>
      <c r="E432" s="14" t="s">
        <v>3185</v>
      </c>
      <c r="F432" s="13" t="s">
        <v>3182</v>
      </c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</row>
    <row r="433" spans="1:19" ht="14.4">
      <c r="A433" s="14">
        <f t="shared" si="4"/>
        <v>429</v>
      </c>
      <c r="B433" s="14" t="s">
        <v>3541</v>
      </c>
      <c r="C433" s="13" t="s">
        <v>3542</v>
      </c>
      <c r="D433" s="14" t="str">
        <f t="shared" si="5"/>
        <v>MEC1911033||Unloader machine for reflow # 3 - 1 Vrack cart/Máy nhận bo cho reflow#3 - 1 xe Vrack  (RHS-ULD-1Vrack-CAS:  Reflow #3 - 1Vrack-TYPE 3-Fact.2-3F-LB)</v>
      </c>
      <c r="E433" s="14" t="s">
        <v>3185</v>
      </c>
      <c r="F433" s="13" t="s">
        <v>3182</v>
      </c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</row>
    <row r="434" spans="1:19" ht="14.4">
      <c r="A434" s="14">
        <f t="shared" si="4"/>
        <v>430</v>
      </c>
      <c r="B434" s="14" t="s">
        <v>3543</v>
      </c>
      <c r="C434" s="23" t="s">
        <v>3544</v>
      </c>
      <c r="D434" s="14" t="str">
        <f t="shared" si="5"/>
        <v>MEC2001003||Exposure Machine ULD - Máy nhận bo cho dây chuyền tự động chụp sáng 3F với size khổ lớn Có băng tải lật bo (new)- Nguyên liệu SUS</v>
      </c>
      <c r="E434" s="14" t="s">
        <v>263</v>
      </c>
      <c r="F434" s="14" t="s">
        <v>3545</v>
      </c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</row>
    <row r="435" spans="1:19" ht="14.4">
      <c r="A435" s="14">
        <f t="shared" si="4"/>
        <v>431</v>
      </c>
      <c r="B435" s="14" t="s">
        <v>3546</v>
      </c>
      <c r="C435" s="23" t="s">
        <v>3547</v>
      </c>
      <c r="D435" s="14" t="str">
        <f t="shared" si="5"/>
        <v>MEC2001002||Exposure Machine LD - Máy đưa bo cho dây chuyền tự động chụp sáng 3F với size khổ lớn Có băng tải lật bo (new) - Nguyên liệu SUS</v>
      </c>
      <c r="E435" s="14" t="s">
        <v>263</v>
      </c>
      <c r="F435" s="14" t="s">
        <v>3545</v>
      </c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</row>
    <row r="436" spans="1:19" ht="14.4">
      <c r="A436" s="14">
        <f t="shared" si="4"/>
        <v>432</v>
      </c>
      <c r="B436" s="14" t="s">
        <v>3548</v>
      </c>
      <c r="C436" s="13" t="s">
        <v>3549</v>
      </c>
      <c r="D436" s="14" t="str">
        <f t="shared" si="5"/>
        <v>MEC2005027||Loader Máy đưa bo cho dây chuyền DFR 3F (Vrack type 3)</v>
      </c>
      <c r="E436" s="14" t="s">
        <v>3550</v>
      </c>
      <c r="F436" s="14" t="s">
        <v>3545</v>
      </c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</row>
    <row r="437" spans="1:19" ht="14.4">
      <c r="A437" s="14">
        <f t="shared" si="4"/>
        <v>433</v>
      </c>
      <c r="B437" s="14" t="s">
        <v>3551</v>
      </c>
      <c r="C437" s="13" t="s">
        <v>3552</v>
      </c>
      <c r="D437" s="14" t="str">
        <f t="shared" si="5"/>
        <v>MEC2005028||Conveyor Băng tải có cơ cấu căn bo mạch cho dây chuyền DFR 3F</v>
      </c>
      <c r="E437" s="14" t="s">
        <v>238</v>
      </c>
      <c r="F437" s="14" t="s">
        <v>3545</v>
      </c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</row>
    <row r="438" spans="1:19" ht="14.4">
      <c r="A438" s="14">
        <f t="shared" si="4"/>
        <v>434</v>
      </c>
      <c r="B438" s="14" t="s">
        <v>3553</v>
      </c>
      <c r="C438" s="13" t="s">
        <v>3554</v>
      </c>
      <c r="D438" s="14" t="str">
        <f t="shared" si="5"/>
        <v>MEC2005029||Hanger Stocker Máy nâng bo cho dây chuyền DFR 3F</v>
      </c>
      <c r="E438" s="14" t="s">
        <v>3304</v>
      </c>
      <c r="F438" s="14" t="s">
        <v>3545</v>
      </c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</row>
    <row r="439" spans="1:19" ht="14.4">
      <c r="A439" s="14">
        <f t="shared" si="4"/>
        <v>435</v>
      </c>
      <c r="B439" s="14" t="s">
        <v>3555</v>
      </c>
      <c r="C439" s="13" t="s">
        <v>3556</v>
      </c>
      <c r="D439" s="14" t="str">
        <f t="shared" si="5"/>
        <v>MEC2005030||Unloader Máy nhận bo cho dây chuyền DFR 3F phiên bản SUS (Vrack type 3)</v>
      </c>
      <c r="E439" s="14" t="s">
        <v>248</v>
      </c>
      <c r="F439" s="14" t="s">
        <v>3545</v>
      </c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</row>
    <row r="440" spans="1:19" ht="14.4">
      <c r="A440" s="14">
        <f t="shared" si="4"/>
        <v>436</v>
      </c>
      <c r="B440" s="14" t="s">
        <v>3557</v>
      </c>
      <c r="C440" s="13" t="s">
        <v>3558</v>
      </c>
      <c r="D440" s="14" t="str">
        <f t="shared" si="5"/>
        <v>MEC2005031||Loader Máy đưa bo cho dây chuyền tiền DES lớp ngoài tầng 3 phiên bản SUS (Vrack type 3)</v>
      </c>
      <c r="E440" s="14" t="s">
        <v>248</v>
      </c>
      <c r="F440" s="14" t="s">
        <v>3545</v>
      </c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</row>
    <row r="441" spans="1:19" ht="14.4">
      <c r="A441" s="14">
        <f t="shared" si="4"/>
        <v>437</v>
      </c>
      <c r="B441" s="14" t="s">
        <v>3559</v>
      </c>
      <c r="C441" s="13" t="s">
        <v>3560</v>
      </c>
      <c r="D441" s="14" t="str">
        <f t="shared" si="5"/>
        <v>MEC2005032||Unloader Máy nhận bo cho dây chuyền tiền DES Tầng 3 phiên bản đưa tấm IC</v>
      </c>
      <c r="E441" s="14" t="s">
        <v>3223</v>
      </c>
      <c r="F441" s="14" t="s">
        <v>3545</v>
      </c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</row>
    <row r="442" spans="1:19" ht="14.4">
      <c r="A442" s="14">
        <f t="shared" si="4"/>
        <v>438</v>
      </c>
      <c r="B442" s="14" t="s">
        <v>3561</v>
      </c>
      <c r="C442" s="13" t="s">
        <v>3562</v>
      </c>
      <c r="D442" s="14" t="str">
        <f t="shared" si="5"/>
        <v>MEC2005042||Máy đưa bo cho dây chuyền DFR Lớp Ngoài 3F (Vrack type 3)</v>
      </c>
      <c r="E442" s="14" t="s">
        <v>3223</v>
      </c>
      <c r="F442" s="14" t="s">
        <v>3545</v>
      </c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</row>
    <row r="443" spans="1:19" ht="14.4">
      <c r="A443" s="14">
        <f t="shared" si="4"/>
        <v>439</v>
      </c>
      <c r="B443" s="14" t="s">
        <v>3563</v>
      </c>
      <c r="C443" s="13" t="s">
        <v>3564</v>
      </c>
      <c r="D443" s="14" t="str">
        <f t="shared" si="5"/>
        <v>MEC2005043||Unloader Máy nhận bo cho dây chuyền DFR Lớp ngoài 3F phiên bản SUS (Vrack type)</v>
      </c>
      <c r="E443" s="14" t="s">
        <v>3550</v>
      </c>
      <c r="F443" s="14" t="s">
        <v>3545</v>
      </c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</row>
    <row r="444" spans="1:19" ht="14.4">
      <c r="A444" s="14">
        <f t="shared" si="4"/>
        <v>440</v>
      </c>
      <c r="B444" s="14" t="s">
        <v>3565</v>
      </c>
      <c r="C444" s="13" t="s">
        <v>3566</v>
      </c>
      <c r="D444" s="14" t="str">
        <f t="shared" si="5"/>
        <v>MEC2005046||Loader Máy đưa bo cho dây chuyền tiền DES Lớp NgoàiTầng 3 phiên bản SUS (Vrack type 3)</v>
      </c>
      <c r="E444" s="14" t="s">
        <v>248</v>
      </c>
      <c r="F444" s="14" t="s">
        <v>3545</v>
      </c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</row>
    <row r="445" spans="1:19" ht="14.4">
      <c r="A445" s="14">
        <f t="shared" si="4"/>
        <v>441</v>
      </c>
      <c r="B445" s="14" t="s">
        <v>3567</v>
      </c>
      <c r="C445" s="13" t="s">
        <v>3568</v>
      </c>
      <c r="D445" s="14" t="str">
        <f t="shared" si="5"/>
        <v>MEC2005047||Unloader Máy nhận bo cho dây chuyền tiền DES Lớp Ngoài phiên bản đưa tấm IC (Type 4)</v>
      </c>
      <c r="E445" s="14" t="s">
        <v>248</v>
      </c>
      <c r="F445" s="14" t="s">
        <v>3545</v>
      </c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</row>
    <row r="446" spans="1:19" ht="61.2">
      <c r="A446" s="14">
        <f t="shared" si="4"/>
        <v>442</v>
      </c>
      <c r="B446" s="14" t="s">
        <v>3569</v>
      </c>
      <c r="C446" s="13" t="s">
        <v>3570</v>
      </c>
      <c r="D446" s="14" t="str">
        <f t="shared" si="5"/>
        <v>MEC2005049||Máy lật bo làm mát bằng không khí DFR Fact3</v>
      </c>
      <c r="E446" s="14" t="s">
        <v>3571</v>
      </c>
      <c r="F446" s="14" t="s">
        <v>3545</v>
      </c>
      <c r="G446" s="21" t="s">
        <v>3572</v>
      </c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</row>
    <row r="447" spans="1:19" ht="14.4">
      <c r="A447" s="14">
        <f t="shared" si="4"/>
        <v>443</v>
      </c>
      <c r="B447" s="25" t="s">
        <v>3573</v>
      </c>
      <c r="C447" s="25" t="s">
        <v>3574</v>
      </c>
      <c r="D447" s="14" t="str">
        <f t="shared" si="5"/>
        <v xml:space="preserve">MEC2005049CT||Máy lật bo làm mát bằng không khí  </v>
      </c>
      <c r="E447" s="25"/>
      <c r="F447" s="25" t="s">
        <v>3575</v>
      </c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</row>
    <row r="448" spans="1:19" ht="14.4">
      <c r="A448" s="14">
        <f t="shared" si="4"/>
        <v>444</v>
      </c>
      <c r="B448" s="25" t="s">
        <v>3576</v>
      </c>
      <c r="C448" s="23" t="s">
        <v>3577</v>
      </c>
      <c r="D448" s="14" t="str">
        <f t="shared" si="5"/>
        <v>MEC2404042||Sửa chương trình tự động máy khắc laser cho khách hàng Z</v>
      </c>
      <c r="E448" s="25" t="s">
        <v>3578</v>
      </c>
      <c r="F448" s="25" t="s">
        <v>3579</v>
      </c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</row>
    <row r="449" spans="1:19" ht="14.4">
      <c r="A449" s="14">
        <f t="shared" si="4"/>
        <v>445</v>
      </c>
      <c r="B449" s="14" t="s">
        <v>3580</v>
      </c>
      <c r="C449" s="13" t="s">
        <v>3581</v>
      </c>
      <c r="D449" s="14" t="str">
        <f t="shared" si="5"/>
        <v>MEC2005021||Conveyor Băng tải có cơ cấu căn bo mạch</v>
      </c>
      <c r="E449" s="14" t="s">
        <v>238</v>
      </c>
      <c r="F449" s="14" t="s">
        <v>3582</v>
      </c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</row>
    <row r="450" spans="1:19" ht="14.4">
      <c r="A450" s="14">
        <f t="shared" si="4"/>
        <v>446</v>
      </c>
      <c r="B450" s="14" t="s">
        <v>3583</v>
      </c>
      <c r="C450" s="13" t="s">
        <v>3584</v>
      </c>
      <c r="D450" s="14" t="str">
        <f t="shared" si="5"/>
        <v>MEC2005022||Hanger Stocker Máy nâng bo</v>
      </c>
      <c r="E450" s="14" t="s">
        <v>3304</v>
      </c>
      <c r="F450" s="14" t="s">
        <v>3582</v>
      </c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</row>
    <row r="451" spans="1:19" ht="14.4">
      <c r="A451" s="14">
        <f t="shared" si="4"/>
        <v>447</v>
      </c>
      <c r="B451" s="14" t="s">
        <v>3585</v>
      </c>
      <c r="C451" s="13" t="s">
        <v>3586</v>
      </c>
      <c r="D451" s="14" t="str">
        <f t="shared" si="5"/>
        <v>MEC2005023||Loader Máy đưa bo cho dây chuyền DES Line Fact3/1F phiên bản SUS(Vrack type 3)</v>
      </c>
      <c r="E451" s="14" t="s">
        <v>3550</v>
      </c>
      <c r="F451" s="14" t="s">
        <v>3582</v>
      </c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</row>
    <row r="452" spans="1:19" ht="14.4">
      <c r="A452" s="14">
        <f t="shared" si="4"/>
        <v>448</v>
      </c>
      <c r="B452" s="14" t="s">
        <v>3587</v>
      </c>
      <c r="C452" s="13" t="s">
        <v>3588</v>
      </c>
      <c r="D452" s="14" t="str">
        <f t="shared" si="5"/>
        <v>MEC2005024||Unloader Máy nhận bo cho dây chuyền DES Line Fact3/1F phiên bản đưa tấm IC</v>
      </c>
      <c r="E452" s="14" t="s">
        <v>3304</v>
      </c>
      <c r="F452" s="14" t="s">
        <v>3582</v>
      </c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</row>
    <row r="453" spans="1:19" ht="14.4">
      <c r="A453" s="14">
        <f t="shared" si="4"/>
        <v>449</v>
      </c>
      <c r="B453" s="14" t="s">
        <v>3589</v>
      </c>
      <c r="C453" s="13" t="s">
        <v>3590</v>
      </c>
      <c r="D453" s="14" t="str">
        <f t="shared" si="5"/>
        <v>MEC2005050||Air-cooled flip-over machine Máy lật bo làm mát bằng không khí (DES line)</v>
      </c>
      <c r="E453" s="14" t="s">
        <v>3571</v>
      </c>
      <c r="F453" s="14" t="s">
        <v>3582</v>
      </c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</row>
    <row r="454" spans="1:19" ht="14.4">
      <c r="A454" s="14">
        <f t="shared" si="4"/>
        <v>450</v>
      </c>
      <c r="B454" s="14" t="s">
        <v>3591</v>
      </c>
      <c r="C454" s="23" t="s">
        <v>3592</v>
      </c>
      <c r="D454" s="14" t="str">
        <f t="shared" si="5"/>
        <v>MEC2109026||Dịch vụ bảo dưỡng hệ thống PCCC MKVC</v>
      </c>
      <c r="E454" s="25"/>
      <c r="F454" s="23" t="s">
        <v>3593</v>
      </c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</row>
    <row r="455" spans="1:19" ht="14.4">
      <c r="A455" s="14">
        <f t="shared" si="4"/>
        <v>451</v>
      </c>
      <c r="B455" s="14" t="s">
        <v>3594</v>
      </c>
      <c r="C455" s="13" t="s">
        <v>3595</v>
      </c>
      <c r="D455" s="14" t="str">
        <f t="shared" si="5"/>
        <v>MEC2005025||Loader Máy đưa bo cho dây chuyền tiền xử lý Ép lớp Fact3/1F transfer matehan</v>
      </c>
      <c r="E455" s="14" t="s">
        <v>3304</v>
      </c>
      <c r="F455" s="14" t="s">
        <v>3596</v>
      </c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</row>
    <row r="456" spans="1:19" ht="14.4">
      <c r="A456" s="14">
        <f t="shared" si="4"/>
        <v>452</v>
      </c>
      <c r="B456" s="14" t="s">
        <v>3597</v>
      </c>
      <c r="C456" s="13" t="s">
        <v>3598</v>
      </c>
      <c r="D456" s="14" t="str">
        <f t="shared" si="5"/>
        <v>MEC2005026||Conveyor Băng tải nhận bo</v>
      </c>
      <c r="E456" s="14" t="s">
        <v>238</v>
      </c>
      <c r="F456" s="14" t="s">
        <v>3596</v>
      </c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</row>
    <row r="457" spans="1:19" ht="14.4">
      <c r="A457" s="14">
        <f t="shared" si="4"/>
        <v>453</v>
      </c>
      <c r="B457" s="14" t="s">
        <v>3599</v>
      </c>
      <c r="C457" s="13" t="s">
        <v>3600</v>
      </c>
      <c r="D457" s="14" t="str">
        <f t="shared" si="5"/>
        <v>MEC2005033||Loader Máy đưa bo cho dây chuyền tiền Reflow Tầng 3 (Vrack type 3)</v>
      </c>
      <c r="E457" s="14" t="s">
        <v>3550</v>
      </c>
      <c r="F457" s="14" t="s">
        <v>3601</v>
      </c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</row>
    <row r="458" spans="1:19" ht="14.4">
      <c r="A458" s="14">
        <f t="shared" si="4"/>
        <v>454</v>
      </c>
      <c r="B458" s="14" t="s">
        <v>3602</v>
      </c>
      <c r="C458" s="13" t="s">
        <v>3603</v>
      </c>
      <c r="D458" s="14" t="str">
        <f t="shared" si="5"/>
        <v>MEC2005034||Unloader Máy nhận bo cho dây chuyền tiền Reflow Tầng 3 (Vrack type 3)</v>
      </c>
      <c r="E458" s="14" t="s">
        <v>3550</v>
      </c>
      <c r="F458" s="14" t="s">
        <v>3601</v>
      </c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</row>
    <row r="459" spans="1:19" ht="14.4">
      <c r="A459" s="14">
        <f t="shared" si="4"/>
        <v>455</v>
      </c>
      <c r="B459" s="14" t="s">
        <v>3604</v>
      </c>
      <c r="C459" s="13" t="s">
        <v>3605</v>
      </c>
      <c r="D459" s="14" t="str">
        <f t="shared" si="5"/>
        <v>MEC2005037||Loader Máy đưa bo cho dây chuyền CZ Có tấm IC (Vrack type 4)</v>
      </c>
      <c r="E459" s="14" t="s">
        <v>3223</v>
      </c>
      <c r="F459" s="14" t="s">
        <v>3601</v>
      </c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</row>
    <row r="460" spans="1:19" ht="14.4">
      <c r="A460" s="14">
        <f t="shared" si="4"/>
        <v>456</v>
      </c>
      <c r="B460" s="14" t="s">
        <v>3606</v>
      </c>
      <c r="C460" s="13" t="s">
        <v>3607</v>
      </c>
      <c r="D460" s="14" t="str">
        <f t="shared" si="5"/>
        <v>MEC2005038||Unloader Máy nhận bo cho dây chuyền CZ (Lrack) SUS</v>
      </c>
      <c r="E460" s="14" t="s">
        <v>238</v>
      </c>
      <c r="F460" s="14" t="s">
        <v>3601</v>
      </c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</row>
    <row r="461" spans="1:19" ht="14.4">
      <c r="A461" s="14">
        <f t="shared" si="4"/>
        <v>457</v>
      </c>
      <c r="B461" s="14" t="s">
        <v>3608</v>
      </c>
      <c r="C461" s="13" t="s">
        <v>3609</v>
      </c>
      <c r="D461" s="14" t="str">
        <f t="shared" si="5"/>
        <v>MEC2005048||Air-cooled flip-over machine Máy lật bo làm mát bằng không khí (Line tiền xử lý)</v>
      </c>
      <c r="E461" s="14" t="s">
        <v>233</v>
      </c>
      <c r="F461" s="14" t="s">
        <v>3601</v>
      </c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</row>
    <row r="462" spans="1:19" ht="14.4">
      <c r="A462" s="14">
        <f t="shared" si="4"/>
        <v>458</v>
      </c>
      <c r="B462" s="14" t="s">
        <v>3610</v>
      </c>
      <c r="C462" s="13" t="s">
        <v>3611</v>
      </c>
      <c r="D462" s="14" t="str">
        <f t="shared" si="5"/>
        <v>MEC2005052||Air-cooled flip-over machine (SR Tiền xử lý) Máy lật bo làm mát bằng không khí</v>
      </c>
      <c r="E462" s="14" t="s">
        <v>3612</v>
      </c>
      <c r="F462" s="14" t="s">
        <v>3601</v>
      </c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</row>
    <row r="463" spans="1:19" ht="14.4">
      <c r="A463" s="14">
        <f t="shared" si="4"/>
        <v>459</v>
      </c>
      <c r="B463" s="14" t="s">
        <v>3613</v>
      </c>
      <c r="C463" s="13" t="s">
        <v>3614</v>
      </c>
      <c r="D463" s="14" t="str">
        <f t="shared" si="5"/>
        <v>MEC2005039||Loader Máy đưa bo cho dây chuyền tự động chụp sáng 1F với size khổ lớn Có băng tải lật bo (new) - Nguyên liệu SUS</v>
      </c>
      <c r="E463" s="14" t="s">
        <v>248</v>
      </c>
      <c r="F463" s="14" t="s">
        <v>3224</v>
      </c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</row>
    <row r="464" spans="1:19" ht="14.4">
      <c r="A464" s="14">
        <f t="shared" si="4"/>
        <v>460</v>
      </c>
      <c r="B464" s="14" t="s">
        <v>3615</v>
      </c>
      <c r="C464" s="13" t="s">
        <v>3616</v>
      </c>
      <c r="D464" s="14" t="str">
        <f t="shared" si="5"/>
        <v>MEC2005040||Hanger Stocker Máy nâng bo cho dây chuyền DFR 3F size khổ lớn</v>
      </c>
      <c r="E464" s="14" t="s">
        <v>233</v>
      </c>
      <c r="F464" s="14" t="s">
        <v>3224</v>
      </c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</row>
    <row r="465" spans="1:19" ht="14.4">
      <c r="A465" s="14">
        <f t="shared" si="4"/>
        <v>461</v>
      </c>
      <c r="B465" s="14" t="s">
        <v>3617</v>
      </c>
      <c r="C465" s="13" t="s">
        <v>3618</v>
      </c>
      <c r="D465" s="14" t="str">
        <f t="shared" si="5"/>
        <v>MEC2005041||Unloader Máy nhận bo cho dây chuyền tự động chụp sáng 1F với size khổ lớn Có băng tải lật bo (new)- Nguyên liệu SUS</v>
      </c>
      <c r="E465" s="14" t="s">
        <v>248</v>
      </c>
      <c r="F465" s="14" t="s">
        <v>3224</v>
      </c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</row>
    <row r="466" spans="1:19" ht="14.4">
      <c r="A466" s="14">
        <f t="shared" si="4"/>
        <v>462</v>
      </c>
      <c r="B466" s="14" t="s">
        <v>3619</v>
      </c>
      <c r="C466" s="13" t="s">
        <v>3620</v>
      </c>
      <c r="D466" s="14" t="str">
        <f t="shared" si="5"/>
        <v>MEC2006030||Lắp đặt bộ điều khiển tiết kiệm nước cho dây chuyền mạ Fac#3</v>
      </c>
      <c r="E466" s="14" t="s">
        <v>5</v>
      </c>
      <c r="F466" s="13" t="s">
        <v>3621</v>
      </c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1:19" ht="14.4">
      <c r="A467" s="14">
        <f t="shared" si="4"/>
        <v>463</v>
      </c>
      <c r="B467" s="14" t="s">
        <v>3622</v>
      </c>
      <c r="C467" s="13" t="s">
        <v>3623</v>
      </c>
      <c r="D467" s="14" t="str">
        <f t="shared" si="5"/>
        <v>MEC2007010||Loading with two cart frame use robot kuka máy đưa bo (có 2 xe Vrack)</v>
      </c>
      <c r="E467" s="25"/>
      <c r="F467" s="14" t="s">
        <v>3624</v>
      </c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</row>
    <row r="468" spans="1:19" ht="14.4">
      <c r="A468" s="14">
        <f t="shared" si="4"/>
        <v>464</v>
      </c>
      <c r="B468" s="14" t="s">
        <v>3625</v>
      </c>
      <c r="C468" s="13" t="s">
        <v>3626</v>
      </c>
      <c r="D468" s="14" t="str">
        <f t="shared" si="5"/>
        <v>MEC2007011||Conveyor Băng tải (magnet roller) #1</v>
      </c>
      <c r="E468" s="25"/>
      <c r="F468" s="14" t="s">
        <v>3624</v>
      </c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</row>
    <row r="469" spans="1:19" ht="14.4">
      <c r="A469" s="14">
        <f t="shared" si="4"/>
        <v>465</v>
      </c>
      <c r="B469" s="14" t="s">
        <v>3627</v>
      </c>
      <c r="C469" s="13" t="s">
        <v>3628</v>
      </c>
      <c r="D469" s="14" t="str">
        <f t="shared" si="5"/>
        <v>MEC2007012||Conveyor Băng tải (magnet roller) #2</v>
      </c>
      <c r="E469" s="25"/>
      <c r="F469" s="14" t="s">
        <v>3624</v>
      </c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</row>
    <row r="470" spans="1:19" ht="14.4">
      <c r="A470" s="14">
        <f t="shared" si="4"/>
        <v>466</v>
      </c>
      <c r="B470" s="14" t="s">
        <v>3629</v>
      </c>
      <c r="C470" s="13" t="s">
        <v>3630</v>
      </c>
      <c r="D470" s="14" t="str">
        <f t="shared" si="5"/>
        <v>MEC2007013||Hanger stocker máy nâng bo tạm thời (magent roller) #1</v>
      </c>
      <c r="E470" s="25"/>
      <c r="F470" s="14" t="s">
        <v>3624</v>
      </c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</row>
    <row r="471" spans="1:19" ht="14.4">
      <c r="A471" s="14">
        <f t="shared" si="4"/>
        <v>467</v>
      </c>
      <c r="B471" s="14" t="s">
        <v>3631</v>
      </c>
      <c r="C471" s="13" t="s">
        <v>3632</v>
      </c>
      <c r="D471" s="14" t="str">
        <f t="shared" si="5"/>
        <v>MEC2007014||Hanger stocker máy nâng bo tạm thời (magent roller) #2</v>
      </c>
      <c r="E471" s="14"/>
      <c r="F471" s="14" t="s">
        <v>3624</v>
      </c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</row>
    <row r="472" spans="1:19" ht="14.4">
      <c r="A472" s="14">
        <f t="shared" si="4"/>
        <v>468</v>
      </c>
      <c r="B472" s="14" t="s">
        <v>3633</v>
      </c>
      <c r="C472" s="13" t="s">
        <v>3634</v>
      </c>
      <c r="D472" s="14" t="str">
        <f t="shared" si="5"/>
        <v>MEC2007015||Hanger stocker máy nâng bo tạm thời (magent roller) #3</v>
      </c>
      <c r="E472" s="14"/>
      <c r="F472" s="14" t="s">
        <v>3624</v>
      </c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</row>
    <row r="473" spans="1:19" ht="14.4">
      <c r="A473" s="14">
        <f t="shared" si="4"/>
        <v>469</v>
      </c>
      <c r="B473" s="14" t="s">
        <v>3635</v>
      </c>
      <c r="C473" s="13" t="s">
        <v>3636</v>
      </c>
      <c r="D473" s="14" t="str">
        <f t="shared" si="5"/>
        <v>MEC2007016||Hanger stocker máy nâng bo tạm thời (magent roller) #4</v>
      </c>
      <c r="E473" s="14"/>
      <c r="F473" s="14" t="s">
        <v>3624</v>
      </c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</row>
    <row r="474" spans="1:19" ht="14.4">
      <c r="A474" s="14">
        <f t="shared" si="4"/>
        <v>470</v>
      </c>
      <c r="B474" s="14" t="s">
        <v>3637</v>
      </c>
      <c r="C474" s="13" t="s">
        <v>3638</v>
      </c>
      <c r="D474" s="14" t="str">
        <f t="shared" si="5"/>
        <v>MEC2007017||Flip conveyor băng tải lật (magnet roller, SUS)</v>
      </c>
      <c r="E474" s="14"/>
      <c r="F474" s="14" t="s">
        <v>3624</v>
      </c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</row>
    <row r="475" spans="1:19" ht="14.4">
      <c r="A475" s="14">
        <f t="shared" si="4"/>
        <v>471</v>
      </c>
      <c r="B475" s="14" t="s">
        <v>3639</v>
      </c>
      <c r="C475" s="13" t="s">
        <v>3640</v>
      </c>
      <c r="D475" s="14" t="str">
        <f t="shared" si="5"/>
        <v>MEC2007018||SUS air cooled flip over machine Máy lật bo làm mát bằng không khí #1</v>
      </c>
      <c r="E475" s="14"/>
      <c r="F475" s="14" t="s">
        <v>3624</v>
      </c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</row>
    <row r="476" spans="1:19" ht="14.4">
      <c r="A476" s="14">
        <f t="shared" si="4"/>
        <v>472</v>
      </c>
      <c r="B476" s="14" t="s">
        <v>3641</v>
      </c>
      <c r="C476" s="13" t="s">
        <v>3642</v>
      </c>
      <c r="D476" s="14" t="str">
        <f t="shared" si="5"/>
        <v>MEC2007019||SUS air cooled flip over machine Máy lật bo làm mát bằng không khí #2</v>
      </c>
      <c r="E476" s="14"/>
      <c r="F476" s="14" t="s">
        <v>3624</v>
      </c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</row>
    <row r="477" spans="1:19" ht="14.4">
      <c r="A477" s="14">
        <f t="shared" si="4"/>
        <v>473</v>
      </c>
      <c r="B477" s="14" t="s">
        <v>3643</v>
      </c>
      <c r="C477" s="13" t="s">
        <v>3644</v>
      </c>
      <c r="D477" s="14" t="str">
        <f t="shared" si="5"/>
        <v>MEC2007020||Conveyor aligment magnet roller Băng tải có chức năng căn giữa sử dụng con lăn từ</v>
      </c>
      <c r="E477" s="14"/>
      <c r="F477" s="14" t="s">
        <v>3624</v>
      </c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</row>
    <row r="478" spans="1:19" ht="14.4">
      <c r="A478" s="14">
        <f t="shared" si="4"/>
        <v>474</v>
      </c>
      <c r="B478" s="14" t="s">
        <v>3645</v>
      </c>
      <c r="C478" s="13" t="s">
        <v>3646</v>
      </c>
      <c r="D478" s="14" t="str">
        <f t="shared" si="5"/>
        <v>MEC2007021||Vrack unloading machine Máy nhận bo cho xe Vrack sử dụng cho phòng sạch</v>
      </c>
      <c r="E478" s="14"/>
      <c r="F478" s="14" t="s">
        <v>3624</v>
      </c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</row>
    <row r="479" spans="1:19" ht="14.4">
      <c r="A479" s="14">
        <f t="shared" si="4"/>
        <v>475</v>
      </c>
      <c r="B479" s="14" t="s">
        <v>3647</v>
      </c>
      <c r="C479" s="13" t="s">
        <v>3648</v>
      </c>
      <c r="D479" s="14" t="str">
        <f t="shared" si="5"/>
        <v>MEC2007023||Conveyor uses magnet roler Băng tải sử dụng con lăn từ (phòng sạch)</v>
      </c>
      <c r="E479" s="14"/>
      <c r="F479" s="14" t="s">
        <v>3624</v>
      </c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</row>
    <row r="480" spans="1:19" ht="14.4">
      <c r="A480" s="14">
        <f t="shared" si="4"/>
        <v>476</v>
      </c>
      <c r="B480" s="14" t="s">
        <v>3649</v>
      </c>
      <c r="C480" s="13" t="s">
        <v>3650</v>
      </c>
      <c r="D480" s="14" t="str">
        <f t="shared" si="5"/>
        <v>MEC2007024||Conveyor uses magnet roler Băng tải sử dụng con lăn từ (phòng thường)</v>
      </c>
      <c r="E480" s="14"/>
      <c r="F480" s="14" t="s">
        <v>3624</v>
      </c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</row>
    <row r="481" spans="1:19" ht="14.4">
      <c r="A481" s="14">
        <f t="shared" si="4"/>
        <v>477</v>
      </c>
      <c r="B481" s="14" t="s">
        <v>3651</v>
      </c>
      <c r="C481" s="13" t="s">
        <v>3652</v>
      </c>
      <c r="D481" s="14" t="str">
        <f t="shared" si="5"/>
        <v>MEC2007025||Hanger stick Máy nâng bo tạm thời cho des line</v>
      </c>
      <c r="E481" s="14"/>
      <c r="F481" s="14" t="s">
        <v>3624</v>
      </c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</row>
    <row r="482" spans="1:19" ht="14.4">
      <c r="A482" s="14">
        <f t="shared" si="4"/>
        <v>478</v>
      </c>
      <c r="B482" s="25" t="s">
        <v>3653</v>
      </c>
      <c r="C482" s="24" t="s">
        <v>3654</v>
      </c>
      <c r="D482" s="14" t="str">
        <f t="shared" si="5"/>
        <v>MEC2204022||Máy nhận bo Line SR roll coat Fact. 3 3F</v>
      </c>
      <c r="E482" s="25" t="s">
        <v>464</v>
      </c>
      <c r="F482" s="23" t="s">
        <v>3245</v>
      </c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</row>
    <row r="483" spans="1:19" ht="14.4">
      <c r="A483" s="14">
        <f t="shared" si="4"/>
        <v>479</v>
      </c>
      <c r="B483" s="14" t="s">
        <v>3655</v>
      </c>
      <c r="C483" s="13" t="s">
        <v>3656</v>
      </c>
      <c r="D483" s="14" t="str">
        <f t="shared" si="5"/>
        <v>MEC2010001||Máy nhận bo size mini (Unloader) Fact.2 2F Line DFR#3 (V rack Type 3 SUS bo size 510 x 404 mm 614x514mm)</v>
      </c>
      <c r="E483" s="14" t="s">
        <v>292</v>
      </c>
      <c r="F483" s="25" t="s">
        <v>3657</v>
      </c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</row>
    <row r="484" spans="1:19" ht="14.4">
      <c r="A484" s="14">
        <f t="shared" si="4"/>
        <v>480</v>
      </c>
      <c r="B484" s="14" t="s">
        <v>3658</v>
      </c>
      <c r="C484" s="23" t="s">
        <v>3659</v>
      </c>
      <c r="D484" s="14" t="str">
        <f t="shared" si="5"/>
        <v>MEC2010002||Máy đưa bo (Loader) cho AOI Inline cho bo size 510 x 404 mm  724*618mm</v>
      </c>
      <c r="E484" s="14" t="s">
        <v>292</v>
      </c>
      <c r="F484" s="25" t="s">
        <v>3657</v>
      </c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</row>
    <row r="485" spans="1:19" ht="14.4">
      <c r="A485" s="14">
        <f t="shared" si="4"/>
        <v>481</v>
      </c>
      <c r="B485" s="14" t="s">
        <v>3660</v>
      </c>
      <c r="C485" s="13" t="s">
        <v>3661</v>
      </c>
      <c r="D485" s="14" t="str">
        <f t="shared" si="5"/>
        <v>MEC2010003||Máy nhận bo (Unloader) cho AOI Inline (Transfer type+Hrack) cho bo size 510 x 404 mm 724*618mm</v>
      </c>
      <c r="E485" s="14" t="s">
        <v>292</v>
      </c>
      <c r="F485" s="25" t="s">
        <v>3657</v>
      </c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</row>
    <row r="486" spans="1:19" ht="14.4">
      <c r="A486" s="14">
        <f t="shared" si="4"/>
        <v>482</v>
      </c>
      <c r="B486" s="14" t="s">
        <v>3662</v>
      </c>
      <c r="C486" s="13" t="s">
        <v>3663</v>
      </c>
      <c r="D486" s="14" t="str">
        <f t="shared" si="5"/>
        <v>MEC2010004||Máy nhận bo (Unloader) cho Line SR Poscure (V rack TYPE 3 bo size 510 x 
404 mm~614x514mm)</v>
      </c>
      <c r="E486" s="14" t="s">
        <v>292</v>
      </c>
      <c r="F486" s="25" t="s">
        <v>3657</v>
      </c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</row>
    <row r="487" spans="1:19" ht="14.4">
      <c r="A487" s="14">
        <f t="shared" si="4"/>
        <v>483</v>
      </c>
      <c r="B487" s="14" t="s">
        <v>3664</v>
      </c>
      <c r="C487" s="23" t="s">
        <v>3665</v>
      </c>
      <c r="D487" s="14" t="str">
        <f t="shared" si="5"/>
        <v>MEC2010005||Máy đưa bo (Loader) cho line tiền xử lý mạ vàng (V rack TYPE 3 bo size 510 x404 mm~614x514mm)</v>
      </c>
      <c r="E487" s="14" t="s">
        <v>292</v>
      </c>
      <c r="F487" s="25" t="s">
        <v>3657</v>
      </c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</row>
    <row r="488" spans="1:19" ht="14.4">
      <c r="A488" s="14">
        <f t="shared" si="4"/>
        <v>484</v>
      </c>
      <c r="B488" s="14" t="s">
        <v>3666</v>
      </c>
      <c r="C488" s="13" t="s">
        <v>3667</v>
      </c>
      <c r="D488" s="14" t="str">
        <f t="shared" si="5"/>
        <v>MEC2010006||Máy nhận bo (Unloader) cho line tiền xử lý mạ vàng (V rack Type 3 small size 510x 404 mm~614x514mm)</v>
      </c>
      <c r="E488" s="14" t="s">
        <v>292</v>
      </c>
      <c r="F488" s="25" t="s">
        <v>3657</v>
      </c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</row>
    <row r="489" spans="1:19" ht="14.4">
      <c r="A489" s="14">
        <f t="shared" si="4"/>
        <v>485</v>
      </c>
      <c r="B489" s="14" t="s">
        <v>3668</v>
      </c>
      <c r="C489" s="23" t="s">
        <v>3669</v>
      </c>
      <c r="D489" s="14" t="str">
        <f t="shared" si="5"/>
        <v>MEC2010007||SUS Máy làm mát bo sau xử lý mạ vàng small size 510 x 404 mm 614x514mm</v>
      </c>
      <c r="E489" s="14" t="s">
        <v>292</v>
      </c>
      <c r="F489" s="25" t="s">
        <v>3657</v>
      </c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</row>
    <row r="490" spans="1:19" ht="14.4">
      <c r="A490" s="14">
        <f t="shared" si="4"/>
        <v>486</v>
      </c>
      <c r="B490" s="14" t="s">
        <v>3670</v>
      </c>
      <c r="C490" s="13" t="s">
        <v>3671</v>
      </c>
      <c r="D490" s="14" t="str">
        <f t="shared" si="5"/>
        <v>MEC2010008||Máy nhận bo (Unloader) sau xử lý mạ vàng (V rack Type 3 small size 510 x 404 mm~614x514mm)</v>
      </c>
      <c r="E490" s="14" t="s">
        <v>292</v>
      </c>
      <c r="F490" s="25" t="s">
        <v>3657</v>
      </c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</row>
    <row r="491" spans="1:19" ht="14.4">
      <c r="A491" s="14">
        <f t="shared" si="4"/>
        <v>487</v>
      </c>
      <c r="B491" s="14" t="s">
        <v>3672</v>
      </c>
      <c r="C491" s="13" t="s">
        <v>3673</v>
      </c>
      <c r="D491" s="14" t="str">
        <f t="shared" si="5"/>
        <v>MEC2010010||Máy LD/ULD máy khoan Lazer Mitsubishi GTW6 (Japan)</v>
      </c>
      <c r="E491" s="14" t="s">
        <v>292</v>
      </c>
      <c r="F491" s="25" t="s">
        <v>3674</v>
      </c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</row>
    <row r="492" spans="1:19" ht="14.4">
      <c r="A492" s="14">
        <f t="shared" si="4"/>
        <v>488</v>
      </c>
      <c r="B492" s="14" t="s">
        <v>3675</v>
      </c>
      <c r="C492" s="13" t="s">
        <v>3676</v>
      </c>
      <c r="D492" s="14" t="str">
        <f t="shared" si="5"/>
        <v>MEC2101002||Hanger stocker máy nâng bo tạm thời (Magnet Roller)#1</v>
      </c>
      <c r="E492" s="14"/>
      <c r="F492" s="13" t="s">
        <v>3677</v>
      </c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</row>
    <row r="493" spans="1:19" ht="14.4">
      <c r="A493" s="14">
        <f t="shared" si="4"/>
        <v>489</v>
      </c>
      <c r="B493" s="14" t="s">
        <v>3678</v>
      </c>
      <c r="C493" s="13" t="s">
        <v>3679</v>
      </c>
      <c r="D493" s="14" t="str">
        <f t="shared" si="5"/>
        <v>MEC2101003||Hanger stocker máy nâng bo tạm thời (Magnet Roller)#2</v>
      </c>
      <c r="E493" s="14"/>
      <c r="F493" s="13" t="s">
        <v>3677</v>
      </c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</row>
    <row r="494" spans="1:19" ht="14.4">
      <c r="A494" s="14">
        <f t="shared" si="4"/>
        <v>490</v>
      </c>
      <c r="B494" s="14" t="s">
        <v>3680</v>
      </c>
      <c r="C494" s="13" t="s">
        <v>3681</v>
      </c>
      <c r="D494" s="14" t="str">
        <f t="shared" si="5"/>
        <v>MEC2102001||Máy đưa bo (Loading) BOX có IC MEC2102001</v>
      </c>
      <c r="E494" s="14"/>
      <c r="F494" s="13" t="s">
        <v>256</v>
      </c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</row>
    <row r="495" spans="1:19" ht="14.4">
      <c r="A495" s="14">
        <f t="shared" si="4"/>
        <v>491</v>
      </c>
      <c r="B495" s="14" t="s">
        <v>3682</v>
      </c>
      <c r="C495" s="13" t="s">
        <v>3683</v>
      </c>
      <c r="D495" s="14" t="str">
        <f t="shared" si="5"/>
        <v>MEC2102002||Máy nhận bo (Unloading) BOX có IC MEC2102002</v>
      </c>
      <c r="E495" s="14"/>
      <c r="F495" s="13" t="s">
        <v>256</v>
      </c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</row>
    <row r="496" spans="1:19" ht="14.4">
      <c r="A496" s="14">
        <f t="shared" si="4"/>
        <v>492</v>
      </c>
      <c r="B496" s="14" t="s">
        <v>3684</v>
      </c>
      <c r="C496" s="13" t="s">
        <v>3685</v>
      </c>
      <c r="D496" s="14" t="str">
        <f t="shared" si="5"/>
        <v>MEC2102003||Máy đưa bo (Loading) BOX có IC MEC2102003</v>
      </c>
      <c r="E496" s="14"/>
      <c r="F496" s="13" t="s">
        <v>256</v>
      </c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</row>
    <row r="497" spans="1:19" ht="14.4">
      <c r="A497" s="14">
        <f t="shared" si="4"/>
        <v>493</v>
      </c>
      <c r="B497" s="14" t="s">
        <v>3686</v>
      </c>
      <c r="C497" s="13" t="s">
        <v>3687</v>
      </c>
      <c r="D497" s="14" t="str">
        <f t="shared" si="5"/>
        <v>MEC2102007||Máy nhận bo (Unloading) BOX có IC MEC2102007</v>
      </c>
      <c r="E497" s="14"/>
      <c r="F497" s="13" t="s">
        <v>256</v>
      </c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</row>
    <row r="498" spans="1:19" ht="14.4">
      <c r="A498" s="14">
        <f t="shared" si="4"/>
        <v>494</v>
      </c>
      <c r="B498" s="14" t="s">
        <v>3688</v>
      </c>
      <c r="C498" s="13" t="s">
        <v>3689</v>
      </c>
      <c r="D498" s="14" t="str">
        <f t="shared" si="5"/>
        <v>MEC2102008||Máy đưa bo (Loading) BOX có IC MEC2102008</v>
      </c>
      <c r="E498" s="14"/>
      <c r="F498" s="13" t="s">
        <v>256</v>
      </c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</row>
    <row r="499" spans="1:19" ht="14.4">
      <c r="A499" s="14">
        <f t="shared" si="4"/>
        <v>495</v>
      </c>
      <c r="B499" s="14" t="s">
        <v>3690</v>
      </c>
      <c r="C499" s="13" t="s">
        <v>3691</v>
      </c>
      <c r="D499" s="14" t="str">
        <f t="shared" si="5"/>
        <v>MEC2102009||Băng tải đưa bo MEC2102009</v>
      </c>
      <c r="E499" s="14"/>
      <c r="F499" s="13" t="s">
        <v>256</v>
      </c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</row>
    <row r="500" spans="1:19" ht="14.4">
      <c r="A500" s="14">
        <f t="shared" si="4"/>
        <v>496</v>
      </c>
      <c r="B500" s="14" t="s">
        <v>3692</v>
      </c>
      <c r="C500" s="13" t="s">
        <v>3693</v>
      </c>
      <c r="D500" s="14" t="str">
        <f t="shared" si="5"/>
        <v>MEC2102015||Băng tải con lăn từ MEC2102015</v>
      </c>
      <c r="E500" s="14"/>
      <c r="F500" s="13" t="s">
        <v>256</v>
      </c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</row>
    <row r="501" spans="1:19" ht="14.4">
      <c r="A501" s="14">
        <f t="shared" si="4"/>
        <v>497</v>
      </c>
      <c r="B501" s="14" t="s">
        <v>3694</v>
      </c>
      <c r="C501" s="13" t="s">
        <v>3695</v>
      </c>
      <c r="D501" s="14" t="str">
        <f t="shared" si="5"/>
        <v>MEC2102016||Máy nâng bo tạm thời Hanger stock con lăn từ MEC2102016</v>
      </c>
      <c r="E501" s="14"/>
      <c r="F501" s="13" t="s">
        <v>256</v>
      </c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</row>
    <row r="502" spans="1:19" ht="14.4">
      <c r="A502" s="14">
        <f t="shared" si="4"/>
        <v>498</v>
      </c>
      <c r="B502" s="14" t="s">
        <v>3696</v>
      </c>
      <c r="C502" s="13" t="s">
        <v>3697</v>
      </c>
      <c r="D502" s="14" t="str">
        <f t="shared" si="5"/>
        <v>MEC2102017||Máy nhận bo (Unloading) BOX có IC, con lăn từ MEC2102017</v>
      </c>
      <c r="E502" s="14"/>
      <c r="F502" s="13" t="s">
        <v>256</v>
      </c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</row>
    <row r="503" spans="1:19" ht="14.4">
      <c r="A503" s="14">
        <f t="shared" si="4"/>
        <v>499</v>
      </c>
      <c r="B503" s="14" t="s">
        <v>3698</v>
      </c>
      <c r="C503" s="13" t="s">
        <v>3699</v>
      </c>
      <c r="D503" s="14" t="str">
        <f t="shared" si="5"/>
        <v>MEC2102018||Máy đưa bo (Loading) BOX có IC MEC2102018</v>
      </c>
      <c r="E503" s="14"/>
      <c r="F503" s="13" t="s">
        <v>256</v>
      </c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</row>
    <row r="504" spans="1:19" ht="14.4">
      <c r="A504" s="14">
        <f t="shared" si="4"/>
        <v>500</v>
      </c>
      <c r="B504" s="14" t="s">
        <v>3700</v>
      </c>
      <c r="C504" s="13" t="s">
        <v>3701</v>
      </c>
      <c r="D504" s="14" t="str">
        <f t="shared" si="5"/>
        <v>MEC2102019||Băng tải căn bo con lăn từ MEC2102019</v>
      </c>
      <c r="E504" s="14"/>
      <c r="F504" s="13" t="s">
        <v>256</v>
      </c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</row>
    <row r="505" spans="1:19" ht="14.4">
      <c r="A505" s="14">
        <f t="shared" si="4"/>
        <v>501</v>
      </c>
      <c r="B505" s="14" t="s">
        <v>3702</v>
      </c>
      <c r="C505" s="13" t="s">
        <v>3703</v>
      </c>
      <c r="D505" s="14" t="str">
        <f t="shared" si="5"/>
        <v>MEC2102012||Máy nhận bo (Unloading) BOX có IC MEC2102012</v>
      </c>
      <c r="E505" s="14"/>
      <c r="F505" s="13" t="s">
        <v>256</v>
      </c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</row>
    <row r="506" spans="1:19" ht="14.4">
      <c r="A506" s="14">
        <f t="shared" si="4"/>
        <v>502</v>
      </c>
      <c r="B506" s="14" t="s">
        <v>3704</v>
      </c>
      <c r="C506" s="13" t="s">
        <v>3705</v>
      </c>
      <c r="D506" s="14" t="str">
        <f t="shared" si="5"/>
        <v>MEC2102020||Băng tải con lăn từ MEC2102020</v>
      </c>
      <c r="E506" s="14"/>
      <c r="F506" s="13" t="s">
        <v>256</v>
      </c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</row>
    <row r="507" spans="1:19" ht="14.4">
      <c r="A507" s="14">
        <f t="shared" si="4"/>
        <v>503</v>
      </c>
      <c r="B507" s="14" t="s">
        <v>3706</v>
      </c>
      <c r="C507" s="13" t="s">
        <v>3707</v>
      </c>
      <c r="D507" s="14" t="str">
        <f t="shared" si="5"/>
        <v>MEC2102013||Máy đưa bo (Loading) BOX có IC MEC2102013</v>
      </c>
      <c r="E507" s="14"/>
      <c r="F507" s="13" t="s">
        <v>256</v>
      </c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</row>
    <row r="508" spans="1:19" ht="14.4">
      <c r="A508" s="14">
        <f t="shared" si="4"/>
        <v>504</v>
      </c>
      <c r="B508" s="14" t="s">
        <v>3708</v>
      </c>
      <c r="C508" s="13" t="s">
        <v>3709</v>
      </c>
      <c r="D508" s="14" t="str">
        <f t="shared" si="5"/>
        <v>MEC2102014||Băng tải căn bo con lăn từ MEC2102014</v>
      </c>
      <c r="E508" s="14"/>
      <c r="F508" s="13" t="s">
        <v>256</v>
      </c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</row>
    <row r="509" spans="1:19" ht="14.4">
      <c r="A509" s="14">
        <f t="shared" si="4"/>
        <v>505</v>
      </c>
      <c r="B509" s="14" t="s">
        <v>3710</v>
      </c>
      <c r="C509" s="13" t="s">
        <v>3711</v>
      </c>
      <c r="D509" s="14" t="str">
        <f t="shared" si="5"/>
        <v>MEC2102021||Máy nâng bo tạm thời Hanger stock con lăn từ MEC2102021</v>
      </c>
      <c r="E509" s="14"/>
      <c r="F509" s="13" t="s">
        <v>256</v>
      </c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</row>
    <row r="510" spans="1:19" ht="14.4">
      <c r="A510" s="14">
        <f t="shared" si="4"/>
        <v>506</v>
      </c>
      <c r="B510" s="14" t="s">
        <v>3712</v>
      </c>
      <c r="C510" s="13" t="s">
        <v>3713</v>
      </c>
      <c r="D510" s="14" t="str">
        <f t="shared" si="5"/>
        <v>MEC2102022||Máy nhận bo (Unloading) BOX có IC, con lăn từ MEC2102022</v>
      </c>
      <c r="E510" s="14"/>
      <c r="F510" s="13" t="s">
        <v>256</v>
      </c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</row>
    <row r="511" spans="1:19" ht="14.4">
      <c r="A511" s="14">
        <f t="shared" si="4"/>
        <v>507</v>
      </c>
      <c r="B511" s="14" t="s">
        <v>3714</v>
      </c>
      <c r="C511" s="13" t="s">
        <v>3715</v>
      </c>
      <c r="D511" s="14" t="str">
        <f t="shared" si="5"/>
        <v>MEC2102023||Máy đưa bo (Loading) BOX, có IC MEC2102023</v>
      </c>
      <c r="E511" s="14"/>
      <c r="F511" s="13" t="s">
        <v>256</v>
      </c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</row>
    <row r="512" spans="1:19" ht="14.4">
      <c r="A512" s="14">
        <f t="shared" si="4"/>
        <v>508</v>
      </c>
      <c r="B512" s="14" t="s">
        <v>3716</v>
      </c>
      <c r="C512" s="13" t="s">
        <v>3717</v>
      </c>
      <c r="D512" s="14" t="str">
        <f t="shared" si="5"/>
        <v>MEC2102024||Băng tải con lăn từ MEC2102024</v>
      </c>
      <c r="E512" s="14"/>
      <c r="F512" s="13" t="s">
        <v>256</v>
      </c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</row>
    <row r="513" spans="1:19" ht="14.4">
      <c r="A513" s="14">
        <f t="shared" si="4"/>
        <v>509</v>
      </c>
      <c r="B513" s="14" t="s">
        <v>3718</v>
      </c>
      <c r="C513" s="13" t="s">
        <v>3719</v>
      </c>
      <c r="D513" s="14" t="str">
        <f t="shared" si="5"/>
        <v>MEC2102025||Băng tải căn bo con lăn từ MEC2102025</v>
      </c>
      <c r="E513" s="14"/>
      <c r="F513" s="13" t="s">
        <v>256</v>
      </c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</row>
    <row r="514" spans="1:19" ht="14.4">
      <c r="A514" s="14">
        <f t="shared" si="4"/>
        <v>510</v>
      </c>
      <c r="B514" s="14" t="s">
        <v>3720</v>
      </c>
      <c r="C514" s="13" t="s">
        <v>3721</v>
      </c>
      <c r="D514" s="14" t="str">
        <f t="shared" si="5"/>
        <v>MEC2102026||Máy nâng bo tạm thời Hanger stock con lăn từ MEC2102026</v>
      </c>
      <c r="E514" s="14"/>
      <c r="F514" s="13" t="s">
        <v>256</v>
      </c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</row>
    <row r="515" spans="1:19" ht="14.4">
      <c r="A515" s="14">
        <f t="shared" si="4"/>
        <v>511</v>
      </c>
      <c r="B515" s="14" t="s">
        <v>3722</v>
      </c>
      <c r="C515" s="13" t="s">
        <v>3723</v>
      </c>
      <c r="D515" s="14" t="str">
        <f t="shared" si="5"/>
        <v>MEC2102027||Máy nhận bo (Unloading) BOX có IC, con lăn từ MEC2102027</v>
      </c>
      <c r="E515" s="14"/>
      <c r="F515" s="13" t="s">
        <v>256</v>
      </c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</row>
    <row r="516" spans="1:19" ht="14.4">
      <c r="A516" s="14">
        <f t="shared" si="4"/>
        <v>512</v>
      </c>
      <c r="B516" s="14" t="s">
        <v>3724</v>
      </c>
      <c r="C516" s="13" t="s">
        <v>3725</v>
      </c>
      <c r="D516" s="14" t="str">
        <f t="shared" si="5"/>
        <v>MEC2102029||Băng tải MEC2102029</v>
      </c>
      <c r="E516" s="14"/>
      <c r="F516" s="13" t="s">
        <v>256</v>
      </c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</row>
    <row r="517" spans="1:19" ht="14.4">
      <c r="A517" s="14">
        <f t="shared" si="4"/>
        <v>513</v>
      </c>
      <c r="B517" s="14" t="s">
        <v>3726</v>
      </c>
      <c r="C517" s="13" t="s">
        <v>3727</v>
      </c>
      <c r="D517" s="14" t="str">
        <f t="shared" si="5"/>
        <v>MEC2102031||Máy nhận bo (Unloading) BOX, có IC MEC2102031</v>
      </c>
      <c r="E517" s="14"/>
      <c r="F517" s="13" t="s">
        <v>256</v>
      </c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</row>
    <row r="518" spans="1:19" ht="14.4">
      <c r="A518" s="14">
        <f t="shared" si="4"/>
        <v>514</v>
      </c>
      <c r="B518" s="14" t="s">
        <v>3728</v>
      </c>
      <c r="C518" s="13" t="s">
        <v>3729</v>
      </c>
      <c r="D518" s="14" t="str">
        <f t="shared" si="5"/>
        <v>MEC2102033||Băng tải MEC2102033</v>
      </c>
      <c r="E518" s="14"/>
      <c r="F518" s="13" t="s">
        <v>256</v>
      </c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</row>
    <row r="519" spans="1:19" ht="14.4">
      <c r="A519" s="14">
        <f t="shared" si="4"/>
        <v>515</v>
      </c>
      <c r="B519" s="14" t="s">
        <v>3730</v>
      </c>
      <c r="C519" s="13" t="s">
        <v>3731</v>
      </c>
      <c r="D519" s="14" t="str">
        <f t="shared" si="5"/>
        <v>MEC2103001||LD_ULD cho khoan Laser Vũ Hán MEC2103001</v>
      </c>
      <c r="E519" s="14"/>
      <c r="F519" s="29">
        <v>2106460005</v>
      </c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</row>
    <row r="520" spans="1:19" ht="14.4">
      <c r="A520" s="14">
        <f t="shared" si="4"/>
        <v>516</v>
      </c>
      <c r="B520" s="14" t="s">
        <v>3732</v>
      </c>
      <c r="C520" s="13" t="s">
        <v>3733</v>
      </c>
      <c r="D520" s="14" t="str">
        <f t="shared" si="5"/>
        <v>MEC2103002||LD_ULD cho khoan Laser Vũ hán MEC2103002</v>
      </c>
      <c r="E520" s="14"/>
      <c r="F520" s="29">
        <v>2106460005</v>
      </c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</row>
    <row r="521" spans="1:19" ht="14.4">
      <c r="A521" s="14">
        <f t="shared" si="4"/>
        <v>517</v>
      </c>
      <c r="B521" s="14" t="s">
        <v>3734</v>
      </c>
      <c r="C521" s="13" t="s">
        <v>3735</v>
      </c>
      <c r="D521" s="14" t="str">
        <f t="shared" si="5"/>
        <v>MEC2103003||LD_ULD cho khoan Laser Vũ Hán MEC2103003</v>
      </c>
      <c r="E521" s="14"/>
      <c r="F521" s="29">
        <v>2106460005</v>
      </c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</row>
    <row r="522" spans="1:19" ht="14.4">
      <c r="A522" s="14">
        <f t="shared" si="4"/>
        <v>518</v>
      </c>
      <c r="B522" s="14" t="s">
        <v>3736</v>
      </c>
      <c r="C522" s="13" t="s">
        <v>3737</v>
      </c>
      <c r="D522" s="14" t="str">
        <f t="shared" si="5"/>
        <v>MEC2104009||Băng tải thường (HalfEtch)</v>
      </c>
      <c r="E522" s="14"/>
      <c r="F522" s="13" t="s">
        <v>3527</v>
      </c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</row>
    <row r="523" spans="1:19" ht="14.4">
      <c r="A523" s="14">
        <f t="shared" si="4"/>
        <v>519</v>
      </c>
      <c r="B523" s="14" t="s">
        <v>3738</v>
      </c>
      <c r="C523" s="13" t="s">
        <v>3739</v>
      </c>
      <c r="D523" s="14" t="str">
        <f t="shared" si="5"/>
        <v>MEC2104010||Máy nâng bo tạm thời Hanger stock (HalfEtch)</v>
      </c>
      <c r="E523" s="14"/>
      <c r="F523" s="13" t="s">
        <v>3527</v>
      </c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</row>
    <row r="524" spans="1:19" ht="14.4">
      <c r="A524" s="14">
        <f t="shared" si="4"/>
        <v>520</v>
      </c>
      <c r="B524" s="14" t="s">
        <v>3740</v>
      </c>
      <c r="C524" s="13" t="s">
        <v>3741</v>
      </c>
      <c r="D524" s="14" t="str">
        <f t="shared" si="5"/>
        <v>MEC2104011||Máy nâng bo tạm thời Hanger stock (Tiền xử lý DFR-MSAP)</v>
      </c>
      <c r="E524" s="14"/>
      <c r="F524" s="13" t="s">
        <v>3527</v>
      </c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</row>
    <row r="525" spans="1:19" ht="14.4">
      <c r="A525" s="14">
        <f t="shared" si="4"/>
        <v>521</v>
      </c>
      <c r="B525" s="14" t="s">
        <v>3742</v>
      </c>
      <c r="C525" s="13" t="s">
        <v>3743</v>
      </c>
      <c r="D525" s="14" t="str">
        <f t="shared" si="5"/>
        <v>MEC2104012||Máy nâng bo tạm thời Hanger stock (Tiền xử lý DFR-HDI)</v>
      </c>
      <c r="E525" s="14"/>
      <c r="F525" s="13" t="s">
        <v>3527</v>
      </c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</row>
    <row r="526" spans="1:19" ht="14.4">
      <c r="A526" s="14">
        <f t="shared" si="4"/>
        <v>522</v>
      </c>
      <c r="B526" s="14" t="s">
        <v>3744</v>
      </c>
      <c r="C526" s="13" t="s">
        <v>3745</v>
      </c>
      <c r="D526" s="14" t="str">
        <f t="shared" si="5"/>
        <v>MEC2104014||Băng tải thường (Desmear – Black hole)</v>
      </c>
      <c r="E526" s="14"/>
      <c r="F526" s="13" t="s">
        <v>3527</v>
      </c>
      <c r="G526" s="13" t="s">
        <v>3746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</row>
    <row r="527" spans="1:19" ht="14.4">
      <c r="A527" s="14">
        <f t="shared" si="4"/>
        <v>523</v>
      </c>
      <c r="B527" s="14" t="s">
        <v>3747</v>
      </c>
      <c r="C527" s="13" t="s">
        <v>3748</v>
      </c>
      <c r="D527" s="14" t="str">
        <f t="shared" si="5"/>
        <v>MEC2104015||Máy nâng bo tạm thời Hanger stock (Desmear – Black hole)</v>
      </c>
      <c r="E527" s="14"/>
      <c r="F527" s="13" t="s">
        <v>3527</v>
      </c>
      <c r="G527" s="13" t="s">
        <v>3746</v>
      </c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</row>
    <row r="528" spans="1:19" ht="14.4">
      <c r="A528" s="14">
        <f t="shared" si="4"/>
        <v>524</v>
      </c>
      <c r="B528" s="14" t="s">
        <v>3749</v>
      </c>
      <c r="C528" s="13" t="s">
        <v>3750</v>
      </c>
      <c r="D528" s="14" t="str">
        <f t="shared" si="5"/>
        <v>MEC2105063||Băng tải con lăn từ line DES (PGK mới)</v>
      </c>
      <c r="E528" s="14"/>
      <c r="F528" s="13" t="s">
        <v>3527</v>
      </c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</row>
    <row r="529" spans="1:19" ht="14.4">
      <c r="A529" s="14">
        <f t="shared" si="4"/>
        <v>525</v>
      </c>
      <c r="B529" s="14" t="s">
        <v>3751</v>
      </c>
      <c r="C529" s="13" t="s">
        <v>3752</v>
      </c>
      <c r="D529" s="14" t="str">
        <f t="shared" si="5"/>
        <v>MEC2105072||Máy in kem hàn Meiko Towada</v>
      </c>
      <c r="E529" s="14"/>
      <c r="F529" s="13" t="s">
        <v>3753</v>
      </c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</row>
    <row r="530" spans="1:19" ht="14.4">
      <c r="A530" s="14">
        <f t="shared" si="4"/>
        <v>526</v>
      </c>
      <c r="B530" s="14" t="s">
        <v>3754</v>
      </c>
      <c r="C530" s="13" t="s">
        <v>3755</v>
      </c>
      <c r="D530" s="14" t="str">
        <f t="shared" si="5"/>
        <v>MEC2105009||Dコード読み取り機
 Máy kiểm tra 2D bar codecho line PE-PD Fact.2 (1.7T)</v>
      </c>
      <c r="E530" s="14"/>
      <c r="F530" s="13" t="s">
        <v>3756</v>
      </c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</row>
    <row r="531" spans="1:19" ht="14.4">
      <c r="A531" s="14">
        <f t="shared" si="4"/>
        <v>527</v>
      </c>
      <c r="B531" s="14" t="s">
        <v>3757</v>
      </c>
      <c r="C531" s="23" t="s">
        <v>3758</v>
      </c>
      <c r="D531" s="14" t="str">
        <f t="shared" si="5"/>
        <v>MEC2107006||Máy đưa bo (Loading) BOX có IC, tiền xử lý SR  3F SR 投入機  PKG  第3工場3FSR前処理 1250R→LBO</v>
      </c>
      <c r="E531" s="23"/>
      <c r="F531" s="20" t="s">
        <v>277</v>
      </c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</row>
    <row r="532" spans="1:19" ht="14.4">
      <c r="A532" s="14">
        <f t="shared" si="4"/>
        <v>528</v>
      </c>
      <c r="B532" s="14" t="s">
        <v>3759</v>
      </c>
      <c r="C532" s="23" t="s">
        <v>3760</v>
      </c>
      <c r="D532" s="14" t="str">
        <f t="shared" si="5"/>
        <v>MEC2107007||Băng tải phòng sạch Tiền xử lý SR コンベア  PKG第3工場3F   SR前処理950R→ L</v>
      </c>
      <c r="E532" s="23"/>
      <c r="F532" s="20" t="s">
        <v>277</v>
      </c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</row>
    <row r="533" spans="1:19" ht="14.4">
      <c r="A533" s="14">
        <f t="shared" si="4"/>
        <v>529</v>
      </c>
      <c r="B533" s="14" t="s">
        <v>3761</v>
      </c>
      <c r="C533" s="23" t="s">
        <v>3762</v>
      </c>
      <c r="D533" s="14" t="str">
        <f t="shared" si="5"/>
        <v>MEC2107022||Máy nhận bo (Unloading) BOX , tiền xử lý Mạ Vàng 受取機	PKG第3工場3F, BOX 金めっき前処理950R→L</v>
      </c>
      <c r="E533" s="25"/>
      <c r="F533" s="20" t="s">
        <v>277</v>
      </c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</row>
    <row r="534" spans="1:19" ht="14.4">
      <c r="A534" s="14">
        <f t="shared" si="4"/>
        <v>530</v>
      </c>
      <c r="B534" s="14" t="s">
        <v>3763</v>
      </c>
      <c r="C534" s="23" t="s">
        <v>3764</v>
      </c>
      <c r="D534" s="14" t="str">
        <f t="shared" si="5"/>
        <v>MEC2107023||Băng tải sau xử lý mạ vàng コンベア	PKG第3工場3F	金めっき後処理950R→L</v>
      </c>
      <c r="E534" s="25"/>
      <c r="F534" s="20" t="s">
        <v>277</v>
      </c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</row>
    <row r="535" spans="1:19" ht="14.4">
      <c r="A535" s="14">
        <f t="shared" si="4"/>
        <v>531</v>
      </c>
      <c r="B535" s="14" t="s">
        <v>3765</v>
      </c>
      <c r="C535" s="23" t="s">
        <v>3766</v>
      </c>
      <c r="D535" s="14" t="str">
        <f t="shared" si="5"/>
        <v>MEC2107025||Máy nhận bo (Unloading) BOX , sau xử lý Mạ Vàng 受取機	PKG第3工場3F, BOX 金めっき後処理950R→L</v>
      </c>
      <c r="E535" s="25"/>
      <c r="F535" s="20" t="s">
        <v>277</v>
      </c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</row>
    <row r="536" spans="1:19" ht="14.4">
      <c r="A536" s="14">
        <f t="shared" si="4"/>
        <v>532</v>
      </c>
      <c r="B536" s="14" t="s">
        <v>3767</v>
      </c>
      <c r="C536" s="23" t="s">
        <v>3768</v>
      </c>
      <c r="D536" s="14" t="str">
        <f t="shared" si="5"/>
        <v>MEC2107013||Máy nhận bo (Unloading) TRAY ,Line dán màng SR受取機PKG第3工場3Fラミネータ950R→L●TRAY</v>
      </c>
      <c r="E536" s="25"/>
      <c r="F536" s="20" t="s">
        <v>277</v>
      </c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</row>
    <row r="537" spans="1:19" ht="14.4">
      <c r="A537" s="14">
        <f t="shared" si="4"/>
        <v>533</v>
      </c>
      <c r="B537" s="14" t="s">
        <v>3769</v>
      </c>
      <c r="C537" s="23" t="s">
        <v>3770</v>
      </c>
      <c r="D537" s="14" t="str">
        <f t="shared" si="5"/>
        <v>MEC2107014||Máy đưa bo (Loading) TRAY, Post 投入機	PKG第3工場3F	現像・ポスト950R→L●TRAY	●</v>
      </c>
      <c r="E537" s="25"/>
      <c r="F537" s="20" t="s">
        <v>277</v>
      </c>
      <c r="G537" s="25" t="s">
        <v>3335</v>
      </c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</row>
    <row r="538" spans="1:19" ht="14.4">
      <c r="A538" s="14">
        <f t="shared" si="4"/>
        <v>534</v>
      </c>
      <c r="B538" s="14" t="s">
        <v>3771</v>
      </c>
      <c r="C538" s="23" t="s">
        <v>3772</v>
      </c>
      <c r="D538" s="14" t="str">
        <f t="shared" si="5"/>
        <v>MEC2107017||Máy nâng bo tạm thời Hanger stock (Post) ストッカーPKG第3工場3F現像・ポスト1250	R→L</v>
      </c>
      <c r="E538" s="25"/>
      <c r="F538" s="20" t="s">
        <v>277</v>
      </c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</row>
    <row r="539" spans="1:19" ht="14.4">
      <c r="A539" s="14">
        <f t="shared" si="4"/>
        <v>535</v>
      </c>
      <c r="B539" s="14" t="s">
        <v>3773</v>
      </c>
      <c r="C539" s="23" t="s">
        <v>3774</v>
      </c>
      <c r="D539" s="14" t="str">
        <f t="shared" si="5"/>
        <v>MEC2107018||Máy nhận bo (Unloading) BOX , Post 受取機	PKG第3工場3F現像・ポスト1250R→L●BOX	●</v>
      </c>
      <c r="E539" s="25"/>
      <c r="F539" s="20" t="s">
        <v>277</v>
      </c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</row>
    <row r="540" spans="1:19" ht="14.4">
      <c r="A540" s="14">
        <f t="shared" si="4"/>
        <v>536</v>
      </c>
      <c r="B540" s="14" t="s">
        <v>3775</v>
      </c>
      <c r="C540" s="23" t="s">
        <v>3776</v>
      </c>
      <c r="D540" s="14" t="str">
        <f t="shared" si="5"/>
        <v>MEC2107019||Máy đưa bo (Loading) BOX có IC, Tiền xử lý Mạ Vàng 投入機	PKG第3工場3F	金めっき前処理950R→L●BOX●</v>
      </c>
      <c r="E540" s="25"/>
      <c r="F540" s="20" t="s">
        <v>277</v>
      </c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</row>
    <row r="541" spans="1:19" ht="14.4">
      <c r="A541" s="14">
        <f t="shared" si="4"/>
        <v>537</v>
      </c>
      <c r="B541" s="14" t="s">
        <v>3777</v>
      </c>
      <c r="C541" s="23" t="s">
        <v>3778</v>
      </c>
      <c r="D541" s="14" t="str">
        <f t="shared" si="5"/>
        <v>MEC2107008||Máy nâng bo tạm thời Hanger stock (Tiền xử lý SR) ストッカーPKG第3工場3FSR前処理950R→L</v>
      </c>
      <c r="E541" s="23"/>
      <c r="F541" s="20" t="s">
        <v>277</v>
      </c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</row>
    <row r="542" spans="1:19" ht="14.4">
      <c r="A542" s="14">
        <f t="shared" si="4"/>
        <v>538</v>
      </c>
      <c r="B542" s="14" t="s">
        <v>3779</v>
      </c>
      <c r="C542" s="23" t="s">
        <v>3780</v>
      </c>
      <c r="D542" s="14" t="str">
        <f t="shared" si="5"/>
        <v>MEC2107012||Máy nâng bo tạm thời Hanger stock (Line dán màng SR) ストッカーPKG第3工場3Fラミネータ950R→L●</v>
      </c>
      <c r="E542" s="25"/>
      <c r="F542" s="20" t="s">
        <v>277</v>
      </c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</row>
    <row r="543" spans="1:19" ht="14.4">
      <c r="A543" s="14">
        <f t="shared" si="4"/>
        <v>539</v>
      </c>
      <c r="B543" s="14" t="s">
        <v>3781</v>
      </c>
      <c r="C543" s="23" t="s">
        <v>3782</v>
      </c>
      <c r="D543" s="14" t="str">
        <f t="shared" si="5"/>
        <v>MEC2107024||Máy nâng bo tạm thời Hanger stock (say xử lý Mạ Vàng ストッカーPKG第3工場3F	金めっき後処理950R→L</v>
      </c>
      <c r="E543" s="25"/>
      <c r="F543" s="20" t="s">
        <v>277</v>
      </c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</row>
    <row r="544" spans="1:19" ht="14.4">
      <c r="A544" s="14">
        <f t="shared" si="4"/>
        <v>540</v>
      </c>
      <c r="B544" s="14" t="s">
        <v>3783</v>
      </c>
      <c r="C544" s="23" t="s">
        <v>3784</v>
      </c>
      <c r="D544" s="14" t="str">
        <f t="shared" si="5"/>
        <v>MEC2107026||投入機(V型)
 Máy đưa bo V rack TYPE 3 cho line DFR#3 Fact.2 3F MEC2107026</v>
      </c>
      <c r="E544" s="25" t="s">
        <v>3785</v>
      </c>
      <c r="F544" s="20" t="s">
        <v>3786</v>
      </c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</row>
    <row r="545" spans="1:19" ht="14.4">
      <c r="A545" s="14">
        <f t="shared" si="4"/>
        <v>541</v>
      </c>
      <c r="B545" s="14" t="s">
        <v>3787</v>
      </c>
      <c r="C545" s="23" t="s">
        <v>3788</v>
      </c>
      <c r="D545" s="14" t="str">
        <f t="shared" si="5"/>
        <v>MEC2107028||受取機(V型・SUS)
 Máy nhận bo V rack TYPE 3 khung SUScho line DFR#3 Fact.2 3F MEC2107028</v>
      </c>
      <c r="E545" s="25" t="s">
        <v>3785</v>
      </c>
      <c r="F545" s="20" t="s">
        <v>3786</v>
      </c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</row>
    <row r="546" spans="1:19" ht="14.4">
      <c r="A546" s="14">
        <f t="shared" si="4"/>
        <v>542</v>
      </c>
      <c r="B546" s="14" t="s">
        <v>3789</v>
      </c>
      <c r="C546" s="23" t="s">
        <v>3790</v>
      </c>
      <c r="D546" s="14" t="str">
        <f t="shared" si="5"/>
        <v>MEC2107030||受取機(V型・合紙)
 Máy nhận bo V rack TYPE 4cho line DES #3 Fact.2 3F MEC2107030</v>
      </c>
      <c r="E546" s="25" t="s">
        <v>3785</v>
      </c>
      <c r="F546" s="20" t="s">
        <v>3786</v>
      </c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</row>
    <row r="547" spans="1:19" ht="14.4">
      <c r="A547" s="14">
        <f t="shared" si="4"/>
        <v>543</v>
      </c>
      <c r="B547" s="14" t="s">
        <v>3791</v>
      </c>
      <c r="C547" s="23" t="s">
        <v>3792</v>
      </c>
      <c r="D547" s="14" t="str">
        <f t="shared" si="5"/>
        <v>MEC2107033||受取機(V型)
 Máy nhận bo cho Xray- Cắt viền #2- Ép lớn  #2? Fact.3? MEC2107033</v>
      </c>
      <c r="E547" s="25" t="s">
        <v>3785</v>
      </c>
      <c r="F547" s="20" t="s">
        <v>3786</v>
      </c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</row>
    <row r="548" spans="1:19" ht="14.4">
      <c r="A548" s="14">
        <f t="shared" si="4"/>
        <v>544</v>
      </c>
      <c r="B548" s="14" t="s">
        <v>3793</v>
      </c>
      <c r="C548" s="23" t="s">
        <v>3794</v>
      </c>
      <c r="D548" s="14" t="str">
        <f t="shared" si="5"/>
        <v>MEC2107034||投入機(V型) 穴洗浄#2
 Máy đưa bo V rack TYPE 3 cho line Rủa sau X ray MEC2107034</v>
      </c>
      <c r="E548" s="25" t="s">
        <v>3785</v>
      </c>
      <c r="F548" s="20" t="s">
        <v>3786</v>
      </c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</row>
    <row r="549" spans="1:19" ht="14.4">
      <c r="A549" s="14">
        <f t="shared" si="4"/>
        <v>545</v>
      </c>
      <c r="B549" s="14" t="s">
        <v>3795</v>
      </c>
      <c r="C549" s="23" t="s">
        <v>3796</v>
      </c>
      <c r="D549" s="14" t="str">
        <f t="shared" si="5"/>
        <v>MEC2107035||一般コンベア穴洗浄#2
 Bẳng tải MEC2107035</v>
      </c>
      <c r="E549" s="25" t="s">
        <v>3785</v>
      </c>
      <c r="F549" s="20" t="s">
        <v>3786</v>
      </c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</row>
    <row r="550" spans="1:19" ht="14.4">
      <c r="A550" s="14">
        <f t="shared" si="4"/>
        <v>546</v>
      </c>
      <c r="B550" s="14" t="s">
        <v>3797</v>
      </c>
      <c r="C550" s="23" t="s">
        <v>3798</v>
      </c>
      <c r="D550" s="14" t="str">
        <f t="shared" si="5"/>
        <v>MEC2107036||穴洗浄#2 ストッカ 一般
 Máy nâng bo tạm thời Hanger stock MEC2107036</v>
      </c>
      <c r="E550" s="25" t="s">
        <v>3785</v>
      </c>
      <c r="F550" s="20" t="s">
        <v>3786</v>
      </c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</row>
    <row r="551" spans="1:19" ht="14.4">
      <c r="A551" s="14">
        <f t="shared" si="4"/>
        <v>547</v>
      </c>
      <c r="B551" s="14" t="s">
        <v>3799</v>
      </c>
      <c r="C551" s="23" t="s">
        <v>3800</v>
      </c>
      <c r="D551" s="14" t="str">
        <f t="shared" si="5"/>
        <v>MEC2107037||一般コンベア穴洗浄#2
 Bẳng tải MEC2107037</v>
      </c>
      <c r="E551" s="25" t="s">
        <v>3785</v>
      </c>
      <c r="F551" s="20" t="s">
        <v>3786</v>
      </c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</row>
    <row r="552" spans="1:19" ht="14.4">
      <c r="A552" s="14">
        <f t="shared" si="4"/>
        <v>548</v>
      </c>
      <c r="B552" s="14" t="s">
        <v>3801</v>
      </c>
      <c r="C552" s="23" t="s">
        <v>3802</v>
      </c>
      <c r="D552" s="14" t="str">
        <f t="shared" si="5"/>
        <v>MEC2107038||受取機(V型)
 Máy nhận bo V rack TYPE 3cho line Rủa sau X ray
 Kiểm tra lỗ GC Fact.3? MEC2107038</v>
      </c>
      <c r="E552" s="25" t="s">
        <v>3785</v>
      </c>
      <c r="F552" s="20" t="s">
        <v>3786</v>
      </c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</row>
    <row r="553" spans="1:19" ht="14.4">
      <c r="A553" s="14">
        <f t="shared" si="4"/>
        <v>549</v>
      </c>
      <c r="B553" s="14" t="s">
        <v>3803</v>
      </c>
      <c r="C553" s="23" t="s">
        <v>3804</v>
      </c>
      <c r="D553" s="14" t="str">
        <f t="shared" si="5"/>
        <v>MEC2107040||受取機(L型)
 Máy nhận bo V rackcho line VCP Fact.2 3F MEC2107040</v>
      </c>
      <c r="E553" s="25" t="s">
        <v>3785</v>
      </c>
      <c r="F553" s="20" t="s">
        <v>3786</v>
      </c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</row>
    <row r="554" spans="1:19" ht="14.4">
      <c r="A554" s="14">
        <f t="shared" si="4"/>
        <v>550</v>
      </c>
      <c r="B554" s="14" t="s">
        <v>3805</v>
      </c>
      <c r="C554" s="23" t="s">
        <v>3806</v>
      </c>
      <c r="D554" s="14" t="str">
        <f t="shared" si="5"/>
        <v>MEC2107048||Máy đưa bo Lrack cho FDO MEC2107048</v>
      </c>
      <c r="E554" s="25"/>
      <c r="F554" s="20" t="s">
        <v>3807</v>
      </c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</row>
    <row r="555" spans="1:19" ht="14.4">
      <c r="A555" s="14">
        <f t="shared" si="4"/>
        <v>551</v>
      </c>
      <c r="B555" s="14" t="s">
        <v>3808</v>
      </c>
      <c r="C555" s="23" t="s">
        <v>3809</v>
      </c>
      <c r="D555" s="14" t="str">
        <f t="shared" si="5"/>
        <v>MEC2107049||Máy nhận bo Lrack cho FDO MEC2107049</v>
      </c>
      <c r="E555" s="25"/>
      <c r="F555" s="20" t="s">
        <v>3807</v>
      </c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</row>
    <row r="556" spans="1:19" ht="14.4">
      <c r="A556" s="14">
        <f t="shared" si="4"/>
        <v>552</v>
      </c>
      <c r="B556" s="14" t="s">
        <v>3810</v>
      </c>
      <c r="C556" s="23" t="s">
        <v>3811</v>
      </c>
      <c r="D556" s="14" t="str">
        <f t="shared" si="5"/>
        <v>MEC2110002||OptimaAOI#3（新規）投入機 合紙抜取
 Máy đưa bo cho line Optima AOI #3 Vrack</v>
      </c>
      <c r="E556" s="25"/>
      <c r="F556" s="25" t="s">
        <v>3807</v>
      </c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</row>
    <row r="557" spans="1:19" ht="14.4">
      <c r="A557" s="14">
        <f t="shared" si="4"/>
        <v>553</v>
      </c>
      <c r="B557" s="14" t="s">
        <v>3812</v>
      </c>
      <c r="C557" s="23" t="s">
        <v>3813</v>
      </c>
      <c r="D557" s="14" t="str">
        <f t="shared" si="5"/>
        <v>MEC2110003||OptimaAOI#3（新規）受取機 合紙挿入
 Máy nhận bo cho line Optima AOI #3 Hrack</v>
      </c>
      <c r="E557" s="25"/>
      <c r="F557" s="25" t="s">
        <v>3807</v>
      </c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</row>
    <row r="558" spans="1:19" ht="14.4">
      <c r="A558" s="14">
        <f t="shared" si="4"/>
        <v>554</v>
      </c>
      <c r="B558" s="14" t="s">
        <v>3814</v>
      </c>
      <c r="C558" s="23" t="s">
        <v>3815</v>
      </c>
      <c r="D558" s="14" t="str">
        <f t="shared" si="5"/>
        <v>MEC2110004||積層前処理（新規）投入機 合紙抜取
 Máy đưa bo cho line tiền xử lý ép lớp Vrack</v>
      </c>
      <c r="E558" s="25"/>
      <c r="F558" s="25" t="s">
        <v>3807</v>
      </c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</row>
    <row r="559" spans="1:19" ht="14.4">
      <c r="A559" s="14">
        <f t="shared" si="4"/>
        <v>555</v>
      </c>
      <c r="B559" s="14" t="s">
        <v>3816</v>
      </c>
      <c r="C559" s="23" t="s">
        <v>3817</v>
      </c>
      <c r="D559" s="14" t="str">
        <f t="shared" si="5"/>
        <v xml:space="preserve">MEC2110006||外周加工後水洗#4 投入機
Máy đưa bo cho line rửa nước sau cắt viền ép lớp </v>
      </c>
      <c r="E559" s="25"/>
      <c r="F559" s="25" t="s">
        <v>3807</v>
      </c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</row>
    <row r="560" spans="1:19" ht="14.4">
      <c r="A560" s="14">
        <f t="shared" si="4"/>
        <v>556</v>
      </c>
      <c r="B560" s="14" t="s">
        <v>3818</v>
      </c>
      <c r="C560" s="23" t="s">
        <v>3819</v>
      </c>
      <c r="D560" s="14" t="str">
        <f t="shared" si="5"/>
        <v>MEC2110007||銅めっき酸洗#2 投入機
 Máy đưa bo cho line rửa axit sau gia mạ đồng</v>
      </c>
      <c r="E560" s="25"/>
      <c r="F560" s="25" t="s">
        <v>3807</v>
      </c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</row>
    <row r="561" spans="1:19" ht="14.4">
      <c r="A561" s="14">
        <f t="shared" si="4"/>
        <v>557</v>
      </c>
      <c r="B561" s="14" t="s">
        <v>3820</v>
      </c>
      <c r="C561" s="13" t="s">
        <v>3821</v>
      </c>
      <c r="D561" s="14" t="str">
        <f t="shared" si="5"/>
        <v>MEC2105021||ストッカー(既設ADEX用) #2
 Máy Hanger stock (chụp sáng ADEX) #2cho line MA3A (Fact.2 1F)</v>
      </c>
      <c r="E561" s="14"/>
      <c r="F561" s="20" t="s">
        <v>3807</v>
      </c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</row>
    <row r="562" spans="1:19" ht="14.4">
      <c r="A562" s="14">
        <f t="shared" si="4"/>
        <v>558</v>
      </c>
      <c r="B562" s="14" t="s">
        <v>3822</v>
      </c>
      <c r="C562" s="13" t="s">
        <v>3823</v>
      </c>
      <c r="D562" s="14" t="str">
        <f t="shared" si="5"/>
        <v>MEC2105022||ストッカー(既設ADEX用) #3
 Máy Hanger stock (chụp sáng ADEX) #3cho line MA3A (Fact.2 1F)</v>
      </c>
      <c r="E562" s="14"/>
      <c r="F562" s="20" t="s">
        <v>3807</v>
      </c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</row>
    <row r="563" spans="1:19" ht="14.4">
      <c r="A563" s="14">
        <f t="shared" si="4"/>
        <v>559</v>
      </c>
      <c r="B563" s="14" t="s">
        <v>3824</v>
      </c>
      <c r="C563" s="23" t="s">
        <v>3825</v>
      </c>
      <c r="D563" s="14" t="str">
        <f t="shared" si="5"/>
        <v>MEC2110008||銅めっき酸洗#2 受取機
 Máy nhận bo cho line rửa axit sau gia mạ đồng</v>
      </c>
      <c r="E563" s="25"/>
      <c r="F563" s="25" t="s">
        <v>3807</v>
      </c>
      <c r="G563" s="25" t="s">
        <v>3335</v>
      </c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</row>
    <row r="564" spans="1:19" ht="14.4">
      <c r="A564" s="14">
        <f t="shared" si="4"/>
        <v>560</v>
      </c>
      <c r="B564" s="14" t="s">
        <v>3826</v>
      </c>
      <c r="C564" s="23" t="s">
        <v>3827</v>
      </c>
      <c r="D564" s="14" t="str">
        <f t="shared" si="5"/>
        <v>MEC2108010||Hệ thống cảm biến dòng điện cho 108 quạt hút</v>
      </c>
      <c r="E564" s="25" t="s">
        <v>289</v>
      </c>
      <c r="F564" s="13" t="s">
        <v>3828</v>
      </c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</row>
    <row r="565" spans="1:19" ht="14.4">
      <c r="A565" s="14">
        <f t="shared" si="4"/>
        <v>561</v>
      </c>
      <c r="B565" s="14" t="s">
        <v>3829</v>
      </c>
      <c r="C565" s="23" t="s">
        <v>3830</v>
      </c>
      <c r="D565" s="14" t="str">
        <f t="shared" si="5"/>
        <v>MEC2109001||Service Dịch vụ sửa chữa Robot KUKA SPP MASTER A2</v>
      </c>
      <c r="E565" s="25"/>
      <c r="F565" s="13" t="s">
        <v>3831</v>
      </c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</row>
    <row r="566" spans="1:19" ht="14.4">
      <c r="A566" s="14">
        <f t="shared" si="4"/>
        <v>562</v>
      </c>
      <c r="B566" s="14" t="s">
        <v>3832</v>
      </c>
      <c r="C566" s="28" t="s">
        <v>3833</v>
      </c>
      <c r="D566" s="14" t="str">
        <f t="shared" si="5"/>
        <v>MEC2109012||AGV MAGNETIC FOLLOW LINE 1 - Xuất tháng 10.2021</v>
      </c>
      <c r="E566" s="25" t="s">
        <v>3834</v>
      </c>
      <c r="F566" s="25" t="s">
        <v>3835</v>
      </c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</row>
    <row r="567" spans="1:19" ht="14.4">
      <c r="A567" s="14">
        <f t="shared" si="4"/>
        <v>563</v>
      </c>
      <c r="B567" s="14" t="s">
        <v>3836</v>
      </c>
      <c r="C567" s="23" t="s">
        <v>3837</v>
      </c>
      <c r="D567" s="14" t="str">
        <f t="shared" si="5"/>
        <v>MEC2110023||Kết nối dữ liệu kiểm tra từ máy do độ dày lên máy chủ hệ thống MKVC</v>
      </c>
      <c r="E567" s="25" t="s">
        <v>139</v>
      </c>
      <c r="F567" s="23" t="s">
        <v>3838</v>
      </c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</row>
    <row r="568" spans="1:19" ht="14.4">
      <c r="A568" s="14">
        <f t="shared" si="4"/>
        <v>564</v>
      </c>
      <c r="B568" s="14" t="s">
        <v>3839</v>
      </c>
      <c r="C568" s="23" t="s">
        <v>3840</v>
      </c>
      <c r="D568" s="14" t="str">
        <f t="shared" si="5"/>
        <v>MEC2110055||Service dịch vụ sửa trục chữa khắc phục robot KUKA ( FE-211011-26 )</v>
      </c>
      <c r="E568" s="25"/>
      <c r="F568" s="23" t="s">
        <v>3841</v>
      </c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</row>
    <row r="569" spans="1:19" ht="14.4">
      <c r="A569" s="14">
        <f t="shared" si="4"/>
        <v>565</v>
      </c>
      <c r="B569" s="14" t="s">
        <v>3842</v>
      </c>
      <c r="C569" s="23" t="s">
        <v>3843</v>
      </c>
      <c r="D569" s="14" t="str">
        <f t="shared" si="5"/>
        <v>MEC2109014||IOT system kaizen, Dịch vụ cải tiến hệ thống IoT (FDO-210921-01/20927)</v>
      </c>
      <c r="E569" s="25"/>
      <c r="F569" s="23" t="s">
        <v>3844</v>
      </c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</row>
    <row r="570" spans="1:19" ht="14.4">
      <c r="A570" s="14">
        <f t="shared" si="4"/>
        <v>566</v>
      </c>
      <c r="B570" s="14" t="s">
        <v>3845</v>
      </c>
      <c r="C570" s="23" t="s">
        <v>3846</v>
      </c>
      <c r="D570" s="14" t="str">
        <f t="shared" si="5"/>
        <v>MEC2111004||Carrier Device (Load &amp; Unload)for laser processing - Standard version system(レーザー機用マテハン標準機) 01</v>
      </c>
      <c r="E570" s="25"/>
      <c r="F570" s="20" t="s">
        <v>3847</v>
      </c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</row>
    <row r="571" spans="1:19" ht="14.4">
      <c r="A571" s="14">
        <f t="shared" si="4"/>
        <v>567</v>
      </c>
      <c r="B571" s="14" t="s">
        <v>3848</v>
      </c>
      <c r="C571" s="23" t="s">
        <v>3849</v>
      </c>
      <c r="D571" s="14" t="str">
        <f t="shared" si="5"/>
        <v>MEC2111005||Carrier Device (Load &amp; Unload)for laser processing - Standard version system(レーザー機用マテハン標準機) 02</v>
      </c>
      <c r="E571" s="25"/>
      <c r="F571" s="20" t="s">
        <v>3847</v>
      </c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</row>
    <row r="572" spans="1:19" ht="14.4">
      <c r="A572" s="14">
        <f t="shared" si="4"/>
        <v>568</v>
      </c>
      <c r="B572" s="14" t="s">
        <v>3850</v>
      </c>
      <c r="C572" s="23" t="s">
        <v>3851</v>
      </c>
      <c r="D572" s="14" t="str">
        <f t="shared" si="5"/>
        <v>MEC2111006||Carrier Device (Load &amp; Unload)for laser processing - Standard version system(レーザー機用マテハン標準機) 03</v>
      </c>
      <c r="E572" s="25"/>
      <c r="F572" s="20" t="s">
        <v>3847</v>
      </c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</row>
    <row r="573" spans="1:19" ht="14.4">
      <c r="A573" s="14">
        <f t="shared" si="4"/>
        <v>569</v>
      </c>
      <c r="B573" s="14" t="s">
        <v>3852</v>
      </c>
      <c r="C573" s="23" t="s">
        <v>3853</v>
      </c>
      <c r="D573" s="14" t="str">
        <f t="shared" si="5"/>
        <v>MEC2111007||Carrier Device (Load &amp; Unload)for laser processing - Standard version system(レーザー機用マテハン標準機) 04</v>
      </c>
      <c r="E573" s="25"/>
      <c r="F573" s="20" t="s">
        <v>3847</v>
      </c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</row>
    <row r="574" spans="1:19" ht="14.4">
      <c r="A574" s="14">
        <f t="shared" si="4"/>
        <v>570</v>
      </c>
      <c r="B574" s="14" t="s">
        <v>3854</v>
      </c>
      <c r="C574" s="23" t="s">
        <v>3855</v>
      </c>
      <c r="D574" s="14" t="str">
        <f t="shared" si="5"/>
        <v>MEC2111028||Dịch vụ sửa chữa xe để SUS</v>
      </c>
      <c r="E574" s="25"/>
      <c r="F574" s="23" t="s">
        <v>3856</v>
      </c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</row>
    <row r="575" spans="1:19" ht="14.4">
      <c r="A575" s="14">
        <f t="shared" si="4"/>
        <v>571</v>
      </c>
      <c r="B575" s="25" t="s">
        <v>3857</v>
      </c>
      <c r="C575" s="62" t="s">
        <v>3858</v>
      </c>
      <c r="D575" s="14" t="str">
        <f t="shared" si="5"/>
        <v>MEC2112024||Sửa chữa máy AOI Matehan ( PCI, tầng 1.Fact 3 -MEC1808001 )</v>
      </c>
      <c r="E575" s="25" t="s">
        <v>3859</v>
      </c>
      <c r="F575" s="23" t="s">
        <v>3860</v>
      </c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</row>
    <row r="576" spans="1:19" ht="14.4">
      <c r="A576" s="14">
        <f t="shared" si="4"/>
        <v>572</v>
      </c>
      <c r="B576" s="14" t="s">
        <v>3861</v>
      </c>
      <c r="C576" s="14" t="s">
        <v>3862</v>
      </c>
      <c r="D576" s="14" t="str">
        <f t="shared" si="5"/>
        <v>MEC1808004||Real time monitoring of DC power and voltage solution_MKTC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4.4">
      <c r="A577" s="14">
        <f t="shared" si="4"/>
        <v>573</v>
      </c>
      <c r="B577" s="25" t="s">
        <v>3863</v>
      </c>
      <c r="C577" s="62" t="s">
        <v>3864</v>
      </c>
      <c r="D577" s="14" t="str">
        <f t="shared" si="5"/>
        <v>MEC2201003||2D code checking machine 02 (2.1 tỷ)</v>
      </c>
      <c r="E577" s="25" t="s">
        <v>460</v>
      </c>
      <c r="F577" s="61" t="s">
        <v>3865</v>
      </c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</row>
    <row r="578" spans="1:19" ht="14.4">
      <c r="A578" s="14">
        <f t="shared" si="4"/>
        <v>574</v>
      </c>
      <c r="B578" s="25" t="s">
        <v>3866</v>
      </c>
      <c r="C578" s="25" t="s">
        <v>3867</v>
      </c>
      <c r="D578" s="14" t="str">
        <f t="shared" si="5"/>
        <v>MEC2201003A||Cải tiến 2D code checking cũ (2.1 tỷ)</v>
      </c>
      <c r="E578" s="25" t="s">
        <v>460</v>
      </c>
      <c r="F578" s="28" t="s">
        <v>3868</v>
      </c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</row>
    <row r="579" spans="1:19" ht="14.4">
      <c r="A579" s="14">
        <f t="shared" si="4"/>
        <v>575</v>
      </c>
      <c r="B579" s="14" t="s">
        <v>3869</v>
      </c>
      <c r="C579" s="23" t="s">
        <v>3870</v>
      </c>
      <c r="D579" s="14" t="str">
        <f t="shared" si="5"/>
        <v>MEC2209004||Tray khay chống tràn cho 2 thùng sơn thải phía sau máy in phun sơn 900*400*210mm</v>
      </c>
      <c r="E579" s="25"/>
      <c r="F579" s="25" t="s">
        <v>3871</v>
      </c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</row>
    <row r="580" spans="1:19" ht="14.4">
      <c r="A580" s="14">
        <f t="shared" si="4"/>
        <v>576</v>
      </c>
      <c r="B580" s="25" t="s">
        <v>3872</v>
      </c>
      <c r="C580" s="25" t="s">
        <v>3873</v>
      </c>
      <c r="D580" s="14" t="str">
        <f t="shared" si="5"/>
        <v>MEC2201007||SPC cho nhà máy yamagata số 1 (nhà máy cũ)</v>
      </c>
      <c r="E580" s="25"/>
      <c r="F580" s="25" t="s">
        <v>3874</v>
      </c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</row>
    <row r="581" spans="1:19" ht="14.4">
      <c r="A581" s="14">
        <f t="shared" si="4"/>
        <v>577</v>
      </c>
      <c r="B581" s="25" t="s">
        <v>3875</v>
      </c>
      <c r="C581" s="25" t="s">
        <v>3876</v>
      </c>
      <c r="D581" s="14" t="str">
        <f t="shared" si="5"/>
        <v>MEC2205068||Trục chuyển động dây chuyền DES, TMN 3F</v>
      </c>
      <c r="E581" s="25"/>
      <c r="F581" s="25" t="s">
        <v>3877</v>
      </c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</row>
    <row r="582" spans="1:19" ht="14.4">
      <c r="A582" s="14">
        <f t="shared" si="4"/>
        <v>578</v>
      </c>
      <c r="B582" s="14" t="s">
        <v>3878</v>
      </c>
      <c r="C582" s="23" t="s">
        <v>3879</v>
      </c>
      <c r="D582" s="14" t="str">
        <f t="shared" si="5"/>
        <v>MEC2208011||Dịch vụ cải tiến giá để bo chữ L</v>
      </c>
      <c r="E582" s="25"/>
      <c r="F582" s="25" t="s">
        <v>3871</v>
      </c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</row>
    <row r="583" spans="1:19" ht="14.4">
      <c r="A583" s="14">
        <f t="shared" si="4"/>
        <v>579</v>
      </c>
      <c r="B583" s="14" t="s">
        <v>3880</v>
      </c>
      <c r="C583" s="23" t="s">
        <v>3881</v>
      </c>
      <c r="D583" s="14" t="str">
        <f t="shared" si="5"/>
        <v xml:space="preserve">MEC2211013||Gá đỡ chấm đất </v>
      </c>
      <c r="E583" s="25" t="s">
        <v>3871</v>
      </c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</row>
    <row r="584" spans="1:19" ht="14.4">
      <c r="A584" s="14">
        <f t="shared" si="4"/>
        <v>580</v>
      </c>
      <c r="B584" s="25" t="s">
        <v>3359</v>
      </c>
      <c r="C584" s="23" t="s">
        <v>3360</v>
      </c>
      <c r="D584" s="14" t="str">
        <f t="shared" si="5"/>
        <v>MEC2207015||Dịch vụ lắp chân cố định cụm băng tải máy đưa bo VCP-FCP Fact.2</v>
      </c>
      <c r="E584" s="25"/>
      <c r="F584" s="25" t="s">
        <v>3361</v>
      </c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</row>
    <row r="585" spans="1:19" ht="14.4">
      <c r="A585" s="14">
        <f t="shared" si="4"/>
        <v>581</v>
      </c>
      <c r="B585" s="14" t="s">
        <v>3882</v>
      </c>
      <c r="C585" s="23" t="s">
        <v>3883</v>
      </c>
      <c r="D585" s="14" t="str">
        <f t="shared" si="5"/>
        <v>MEC2208017||Cải tiến giá để bo chữ L (MD-220815-01)</v>
      </c>
      <c r="E585" s="25"/>
      <c r="F585" s="25" t="s">
        <v>3884</v>
      </c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</row>
    <row r="586" spans="1:19" ht="14.4">
      <c r="A586" s="14">
        <f t="shared" si="4"/>
        <v>582</v>
      </c>
      <c r="B586" s="14" t="s">
        <v>3434</v>
      </c>
      <c r="C586" s="23" t="s">
        <v>3435</v>
      </c>
      <c r="D586" s="14" t="str">
        <f t="shared" si="5"/>
        <v>MEC2209014||Dịch vụ sửa chữa máy MEC1810002</v>
      </c>
      <c r="E586" s="25"/>
      <c r="F586" s="25" t="s">
        <v>3436</v>
      </c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</row>
    <row r="587" spans="1:19" ht="14.4">
      <c r="A587" s="14">
        <f t="shared" si="4"/>
        <v>583</v>
      </c>
      <c r="B587" s="25" t="s">
        <v>3885</v>
      </c>
      <c r="C587" s="23" t="s">
        <v>3886</v>
      </c>
      <c r="D587" s="14" t="str">
        <f t="shared" si="5"/>
        <v>MEC2309009||Hệ thống giám sát, lưu lượng khí Gas - Trạm LPG</v>
      </c>
      <c r="E587" s="25"/>
      <c r="F587" s="25" t="s">
        <v>3887</v>
      </c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</row>
    <row r="588" spans="1:19" ht="14.4">
      <c r="A588" s="14">
        <f t="shared" si="4"/>
        <v>584</v>
      </c>
      <c r="B588" s="25" t="s">
        <v>3888</v>
      </c>
      <c r="C588" s="23" t="s">
        <v>3889</v>
      </c>
      <c r="D588" s="14" t="str">
        <f t="shared" si="5"/>
        <v>MEC2310031||Dịch vụ sửa dao động #4 D-PTH#2</v>
      </c>
      <c r="E588" s="25" t="s">
        <v>767</v>
      </c>
      <c r="F588" s="25" t="s">
        <v>3890</v>
      </c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</row>
    <row r="589" spans="1:19" ht="14.4">
      <c r="A589" s="14">
        <f t="shared" si="4"/>
        <v>585</v>
      </c>
      <c r="B589" s="25" t="s">
        <v>3891</v>
      </c>
      <c r="C589" s="23" t="s">
        <v>3892</v>
      </c>
      <c r="D589" s="14" t="str">
        <f t="shared" si="5"/>
        <v>MEC2401008||Dịch vụ sửa chữa Robot UR máy số 2 MEC18052903</v>
      </c>
      <c r="E589" s="25"/>
      <c r="F589" s="25" t="s">
        <v>3893</v>
      </c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</row>
    <row r="590" spans="1:19" ht="14.4">
      <c r="A590" s="14">
        <f t="shared" si="4"/>
        <v>586</v>
      </c>
      <c r="B590" s="25" t="s">
        <v>3894</v>
      </c>
      <c r="C590" s="23" t="s">
        <v>3895</v>
      </c>
      <c r="D590" s="14" t="str">
        <f t="shared" si="5"/>
        <v>MEC2405024||Teaching Robot VCP, FCP (VCP#2, VCP#3, VCP#4, VCP#5, VCP#6, VCP#7, FCP#1, FCP#2)</v>
      </c>
      <c r="E590" s="25" t="s">
        <v>319</v>
      </c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</row>
    <row r="591" spans="1:19" ht="14.4">
      <c r="A591" s="14">
        <f t="shared" si="4"/>
        <v>587</v>
      </c>
      <c r="B591" s="14" t="s">
        <v>3896</v>
      </c>
      <c r="C591" s="23" t="s">
        <v>3897</v>
      </c>
      <c r="D591" s="14" t="str">
        <f t="shared" si="5"/>
        <v>MEC2211002||Dịch vụ hàn bubong nối dây tiếp đất cho xe chở hàng</v>
      </c>
      <c r="E591" s="25"/>
      <c r="F591" s="23" t="s">
        <v>3898</v>
      </c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</row>
    <row r="592" spans="1:19" ht="14.4">
      <c r="A592" s="14">
        <f t="shared" si="4"/>
        <v>588</v>
      </c>
      <c r="B592" s="25" t="s">
        <v>3899</v>
      </c>
      <c r="C592" s="23" t="s">
        <v>3900</v>
      </c>
      <c r="D592" s="14" t="str">
        <f t="shared" si="5"/>
        <v xml:space="preserve">MEC2308010||Phí quản lý cho hàng robot hàn PO 20230724-002147-700-1 </v>
      </c>
      <c r="E592" s="25"/>
      <c r="F592" s="23" t="s">
        <v>3901</v>
      </c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</row>
    <row r="593" spans="1:19" ht="14.4">
      <c r="A593" s="14">
        <f t="shared" si="4"/>
        <v>589</v>
      </c>
      <c r="B593" s="14" t="s">
        <v>3902</v>
      </c>
      <c r="C593" s="13" t="s">
        <v>3903</v>
      </c>
      <c r="D593" s="14" t="str">
        <f t="shared" si="5"/>
        <v>MEC2103008||Robot lễ tân bên cho cho MKE Japan penguin receptionist robot</v>
      </c>
      <c r="E593" s="14" t="s">
        <v>3904</v>
      </c>
      <c r="F593" s="13" t="s">
        <v>3905</v>
      </c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</row>
    <row r="594" spans="1:19" ht="14.4">
      <c r="A594" s="14">
        <f t="shared" si="4"/>
        <v>590</v>
      </c>
      <c r="B594" s="14" t="s">
        <v>3906</v>
      </c>
      <c r="C594" s="13" t="s">
        <v>3907</v>
      </c>
      <c r="D594" s="14" t="str">
        <f t="shared" si="5"/>
        <v>MEC2006005||AGV - MKAC (Giá rẻ) - Xuất bán tháng 9.2020</v>
      </c>
      <c r="E594" s="14" t="s">
        <v>3908</v>
      </c>
      <c r="F594" s="13" t="s">
        <v>3909</v>
      </c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</row>
    <row r="595" spans="1:19" ht="14.4">
      <c r="A595" s="14">
        <f t="shared" si="4"/>
        <v>591</v>
      </c>
      <c r="B595" s="14" t="s">
        <v>3910</v>
      </c>
      <c r="C595" s="13" t="s">
        <v>3911</v>
      </c>
      <c r="D595" s="14" t="str">
        <f t="shared" si="5"/>
        <v>MEC2105004||AGV xuất nhật ngày 10/6 (AGV Lidar) - Xuất tháng 2.2022</v>
      </c>
      <c r="E595" s="14"/>
      <c r="F595" s="13" t="s">
        <v>3912</v>
      </c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</row>
    <row r="596" spans="1:19" ht="14.4">
      <c r="A596" s="14">
        <f t="shared" si="4"/>
        <v>592</v>
      </c>
      <c r="B596" s="14" t="s">
        <v>3913</v>
      </c>
      <c r="C596" s="13" t="s">
        <v>3914</v>
      </c>
      <c r="D596" s="14" t="str">
        <f t="shared" si="5"/>
        <v>MEC2105064||Máy tháo pin hoạt động bằng xylanh khí (Mr.Điệp MA)</v>
      </c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</row>
    <row r="597" spans="1:19" ht="14.4">
      <c r="A597" s="14">
        <f t="shared" si="4"/>
        <v>593</v>
      </c>
      <c r="B597" s="14" t="s">
        <v>3915</v>
      </c>
      <c r="C597" s="23" t="s">
        <v>3916</v>
      </c>
      <c r="D597" s="14" t="str">
        <f t="shared" si="5"/>
        <v>MEC2109010||Máy in kem hàn Meiko Towada (máy thứ 2)</v>
      </c>
      <c r="E597" s="25"/>
      <c r="F597" s="23" t="s">
        <v>3917</v>
      </c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</row>
    <row r="598" spans="1:19" ht="14.4">
      <c r="A598" s="14">
        <f t="shared" si="4"/>
        <v>594</v>
      </c>
      <c r="B598" s="25" t="s">
        <v>3918</v>
      </c>
      <c r="C598" s="25" t="s">
        <v>3919</v>
      </c>
      <c r="D598" s="14" t="str">
        <f t="shared" si="5"/>
        <v>MEC2206011||Triển lãm Auto tại Bắc Ninh 9/11 -11/11</v>
      </c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</row>
    <row r="599" spans="1:19" ht="14.4">
      <c r="A599" s="14">
        <f t="shared" si="4"/>
        <v>595</v>
      </c>
      <c r="B599" s="25" t="s">
        <v>3920</v>
      </c>
      <c r="C599" s="25" t="s">
        <v>3921</v>
      </c>
      <c r="D599" s="14" t="str">
        <f t="shared" si="5"/>
        <v>MEC2206028||Dịch vụ sửa chữa nguồn cho máy laser</v>
      </c>
      <c r="E599" s="25"/>
      <c r="F599" s="23" t="s">
        <v>3922</v>
      </c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</row>
    <row r="600" spans="1:19" ht="14.4">
      <c r="A600" s="14">
        <f t="shared" si="4"/>
        <v>596</v>
      </c>
      <c r="B600" s="25" t="s">
        <v>3371</v>
      </c>
      <c r="C600" s="25" t="s">
        <v>3372</v>
      </c>
      <c r="D600" s="14" t="str">
        <f t="shared" si="5"/>
        <v>MEC2206029||Dịch vụ sửa chữa máy MEC2005023-Thay thế hệ thống dây trục Z line  (FE-220510-05)</v>
      </c>
      <c r="E600" s="25"/>
      <c r="F600" s="23" t="s">
        <v>3373</v>
      </c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</row>
    <row r="601" spans="1:19" ht="14.4">
      <c r="A601" s="14">
        <f t="shared" si="4"/>
        <v>597</v>
      </c>
      <c r="B601" s="25" t="s">
        <v>3923</v>
      </c>
      <c r="C601" s="25" t="s">
        <v>3924</v>
      </c>
      <c r="D601" s="14" t="str">
        <f t="shared" si="5"/>
        <v xml:space="preserve">MEC2206034||Dịch vụ sửa chữa robot lên bo hỏng tay kẹp bo và giá chuyển giá chuyển bo line VCP#3 </v>
      </c>
      <c r="E601" s="25"/>
      <c r="F601" s="23"/>
      <c r="G601" s="25" t="s">
        <v>3925</v>
      </c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</row>
    <row r="602" spans="1:19" ht="14.4">
      <c r="A602" s="14">
        <f t="shared" si="4"/>
        <v>598</v>
      </c>
      <c r="B602" s="25" t="s">
        <v>3926</v>
      </c>
      <c r="C602" s="25" t="s">
        <v>3927</v>
      </c>
      <c r="D602" s="14" t="str">
        <f t="shared" si="5"/>
        <v>MEC2207007||Dịch vụ lập trình máy khắc Laser</v>
      </c>
      <c r="E602" s="25"/>
      <c r="F602" s="23" t="s">
        <v>3928</v>
      </c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</row>
    <row r="603" spans="1:19" ht="14.4">
      <c r="A603" s="14">
        <f t="shared" si="4"/>
        <v>599</v>
      </c>
      <c r="B603" s="25" t="s">
        <v>3929</v>
      </c>
      <c r="C603" s="25" t="s">
        <v>3930</v>
      </c>
      <c r="D603" s="14" t="str">
        <f t="shared" si="5"/>
        <v>MEC2207011||Soldering robot 10 set - L2 của 2022 (T7)</v>
      </c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</row>
    <row r="604" spans="1:19" ht="14.4">
      <c r="A604" s="14">
        <f t="shared" si="4"/>
        <v>600</v>
      </c>
      <c r="B604" s="14" t="s">
        <v>3931</v>
      </c>
      <c r="C604" s="23" t="s">
        <v>3932</v>
      </c>
      <c r="D604" s="14" t="str">
        <f t="shared" si="5"/>
        <v>MEC2209012||Chi phí lắp đặt cho dự án AGV và hệ thống AGV tendo (nhà máy yamagata)
Đợt 1: From 17-Jul-2023 to 26-Oct-2023</v>
      </c>
      <c r="E604" s="25"/>
      <c r="F604" s="23" t="s">
        <v>3933</v>
      </c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</row>
    <row r="605" spans="1:19" ht="14.4">
      <c r="A605" s="14">
        <f t="shared" si="4"/>
        <v>601</v>
      </c>
      <c r="B605" s="14" t="s">
        <v>3934</v>
      </c>
      <c r="C605" s="25" t="s">
        <v>3935</v>
      </c>
      <c r="D605" s="14" t="str">
        <f t="shared" si="5"/>
        <v>MEC2209017||Chi phí lắp đặt cho dự án API Gateway
Đợt 1: From 17-Jul-2023 to 26-Oct-2023</v>
      </c>
      <c r="E605" s="25"/>
      <c r="F605" s="23" t="s">
        <v>3933</v>
      </c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</row>
    <row r="606" spans="1:19" ht="14.4">
      <c r="A606" s="14">
        <f t="shared" si="4"/>
        <v>602</v>
      </c>
      <c r="B606" s="14" t="s">
        <v>3936</v>
      </c>
      <c r="C606" s="23" t="s">
        <v>3937</v>
      </c>
      <c r="D606" s="14" t="str">
        <f t="shared" si="5"/>
        <v>MEC2210006||Triển lãm Hiza 27/09 - 29/10</v>
      </c>
      <c r="E606" s="25"/>
      <c r="F606" s="23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</row>
    <row r="607" spans="1:19" ht="14.4">
      <c r="A607" s="14">
        <f t="shared" si="4"/>
        <v>603</v>
      </c>
      <c r="B607" s="25" t="s">
        <v>3938</v>
      </c>
      <c r="C607" s="23" t="s">
        <v>3939</v>
      </c>
      <c r="D607" s="14" t="str">
        <f t="shared" si="5"/>
        <v>MEC2303014||Sodering Robot parts</v>
      </c>
      <c r="E607" s="25"/>
      <c r="F607" s="23" t="s">
        <v>3940</v>
      </c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</row>
    <row r="608" spans="1:19" ht="14.4">
      <c r="A608" s="14">
        <f t="shared" si="4"/>
        <v>604</v>
      </c>
      <c r="B608" s="25" t="s">
        <v>3941</v>
      </c>
      <c r="C608" s="23" t="s">
        <v>3942</v>
      </c>
      <c r="D608" s="14" t="str">
        <f t="shared" si="5"/>
        <v>MEC2305025||Phí quản lý cho hàng robot hàn PO 20221003-001135-700-1</v>
      </c>
      <c r="E608" s="25"/>
      <c r="F608" s="23" t="s">
        <v>3943</v>
      </c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</row>
    <row r="609" spans="1:19" ht="14.4">
      <c r="A609" s="14">
        <f t="shared" si="4"/>
        <v>605</v>
      </c>
      <c r="B609" s="25" t="s">
        <v>3944</v>
      </c>
      <c r="C609" s="23" t="s">
        <v>3945</v>
      </c>
      <c r="D609" s="14" t="str">
        <f t="shared" si="5"/>
        <v>MEC2306012||Phí quản lý cho hàng robot hàn PO 20221004-001135-700-1</v>
      </c>
      <c r="E609" s="25"/>
      <c r="F609" s="23" t="s">
        <v>3946</v>
      </c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</row>
    <row r="610" spans="1:19" ht="14.4">
      <c r="A610" s="14">
        <f t="shared" si="4"/>
        <v>606</v>
      </c>
      <c r="B610" s="25" t="s">
        <v>3947</v>
      </c>
      <c r="C610" s="23" t="s">
        <v>3948</v>
      </c>
      <c r="D610" s="14" t="str">
        <f t="shared" si="5"/>
        <v>MEC2309008||Dịch vụ sửa chữa robot KUKA line Tiền xử lý #2, Fact.3 1F</v>
      </c>
      <c r="E610" s="25"/>
      <c r="F610" s="23"/>
      <c r="G610" s="25" t="s">
        <v>3489</v>
      </c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</row>
    <row r="611" spans="1:19" ht="14.4">
      <c r="A611" s="14">
        <f t="shared" si="4"/>
        <v>607</v>
      </c>
      <c r="B611" s="25" t="s">
        <v>3949</v>
      </c>
      <c r="C611" s="23" t="s">
        <v>3950</v>
      </c>
      <c r="D611" s="14" t="str">
        <f t="shared" si="5"/>
        <v>MEC2312009||Cửa robot Vrack type 3 (NC-231222-01)</v>
      </c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</row>
    <row r="612" spans="1:19" ht="14.4">
      <c r="A612" s="14">
        <f t="shared" si="4"/>
        <v>608</v>
      </c>
      <c r="B612" s="25" t="s">
        <v>3951</v>
      </c>
      <c r="C612" s="23" t="s">
        <v>3952</v>
      </c>
      <c r="D612" s="14" t="str">
        <f t="shared" si="5"/>
        <v>MEC2310023||Dịch vụ lắp đặt cảm biến chồng IC máy Transfer IC Fact 3</v>
      </c>
      <c r="E612" s="25"/>
      <c r="F612" s="23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</row>
    <row r="613" spans="1:19" ht="14.4">
      <c r="A613" s="14">
        <f t="shared" ref="A613:A857" si="6">ROW()-ROW($A$4)</f>
        <v>609</v>
      </c>
      <c r="B613" s="25" t="s">
        <v>3953</v>
      </c>
      <c r="C613" s="23" t="s">
        <v>3954</v>
      </c>
      <c r="D613" s="14" t="str">
        <f t="shared" ref="D613:D867" si="7">IF(E613="Guarantee",E613&amp;"||"&amp;B613&amp;"||"&amp;C613,B613&amp;"||"&amp;C613)</f>
        <v>MEC2311011||Máy phân loại lệch trai-tâm-phải bo mạch FPC</v>
      </c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</row>
    <row r="614" spans="1:19" ht="14.4">
      <c r="A614" s="14">
        <f t="shared" si="6"/>
        <v>610</v>
      </c>
      <c r="B614" s="25" t="s">
        <v>3955</v>
      </c>
      <c r="C614" s="23" t="s">
        <v>3956</v>
      </c>
      <c r="D614" s="14" t="str">
        <f t="shared" si="7"/>
        <v>MEC2312011||Dịch vụ cải tiến lắp thêm cụm xoay bo 90deg máy Patapata</v>
      </c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</row>
    <row r="615" spans="1:19" ht="14.4">
      <c r="A615" s="14">
        <f t="shared" si="6"/>
        <v>611</v>
      </c>
      <c r="B615" s="25" t="s">
        <v>3957</v>
      </c>
      <c r="C615" s="23" t="s">
        <v>3958</v>
      </c>
      <c r="D615" s="14" t="str">
        <f t="shared" si="7"/>
        <v>MEC2312007||Dịch vụ cải tiến máy 2D barcode (95x79x1mm)</v>
      </c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</row>
    <row r="616" spans="1:19" ht="14.4">
      <c r="A616" s="14">
        <f t="shared" si="6"/>
        <v>612</v>
      </c>
      <c r="B616" s="25" t="s">
        <v>3959</v>
      </c>
      <c r="C616" s="23" t="s">
        <v>3960</v>
      </c>
      <c r="D616" s="14" t="str">
        <f t="shared" si="7"/>
        <v>MEC2310009||Máy kết nối X ray – Trimming MKTC</v>
      </c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</row>
    <row r="617" spans="1:19" ht="14.4">
      <c r="A617" s="14">
        <f t="shared" si="6"/>
        <v>613</v>
      </c>
      <c r="B617" s="25" t="s">
        <v>3961</v>
      </c>
      <c r="C617" s="23" t="s">
        <v>3962</v>
      </c>
      <c r="D617" s="14" t="str">
        <f t="shared" si="7"/>
        <v>MEC2401004||Gia công cửa kính trên trên máy MTE-MKAC (MA6-240103-02)</v>
      </c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</row>
    <row r="618" spans="1:19" ht="14.4">
      <c r="A618" s="14">
        <f t="shared" si="6"/>
        <v>614</v>
      </c>
      <c r="B618" s="25" t="s">
        <v>3963</v>
      </c>
      <c r="C618" s="23" t="s">
        <v>3964</v>
      </c>
      <c r="D618" s="14" t="str">
        <f t="shared" si="7"/>
        <v>MEC2401019||Cửa Double cart</v>
      </c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</row>
    <row r="619" spans="1:19" ht="14.4">
      <c r="A619" s="14">
        <f t="shared" si="6"/>
        <v>615</v>
      </c>
      <c r="B619" s="25" t="s">
        <v>3965</v>
      </c>
      <c r="C619" s="23" t="s">
        <v>3966</v>
      </c>
      <c r="D619" s="14" t="str">
        <f t="shared" si="7"/>
        <v>MEC2402005||Xe V rack (20 xe) (Note: Phía MKVC cần cung cấp bánh xe)</v>
      </c>
      <c r="E619" s="25" t="s">
        <v>3967</v>
      </c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</row>
    <row r="620" spans="1:19" ht="14.4">
      <c r="A620" s="14">
        <f t="shared" si="6"/>
        <v>616</v>
      </c>
      <c r="B620" s="25" t="s">
        <v>3968</v>
      </c>
      <c r="C620" s="23" t="s">
        <v>3969</v>
      </c>
      <c r="D620" s="14" t="str">
        <f t="shared" si="7"/>
        <v>MEC2402006||Cải tiến xe V rack (4 xe)</v>
      </c>
      <c r="E620" s="25" t="s">
        <v>3967</v>
      </c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</row>
    <row r="621" spans="1:19" ht="14.4">
      <c r="A621" s="14">
        <f t="shared" si="6"/>
        <v>617</v>
      </c>
      <c r="B621" s="25" t="s">
        <v>3970</v>
      </c>
      <c r="C621" s="23" t="s">
        <v>3971</v>
      </c>
      <c r="D621" s="14" t="str">
        <f t="shared" si="7"/>
        <v>MEC2403005||Dịch vụ thay thế dây đai cho Hanger stock PKG</v>
      </c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</row>
    <row r="622" spans="1:19" ht="14.4">
      <c r="A622" s="14">
        <f t="shared" si="6"/>
        <v>618</v>
      </c>
      <c r="B622" s="25" t="s">
        <v>3972</v>
      </c>
      <c r="C622" s="11" t="s">
        <v>3973</v>
      </c>
      <c r="D622" s="14" t="str">
        <f t="shared" si="7"/>
        <v>MEC2201011||Carrier device (Load/Unload) for Laser VIA (4 Axis) for Ishinomaki #1</v>
      </c>
      <c r="E622" s="25" t="s">
        <v>444</v>
      </c>
      <c r="F622" s="23" t="s">
        <v>3974</v>
      </c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</row>
    <row r="623" spans="1:19" ht="14.4">
      <c r="A623" s="14">
        <f t="shared" si="6"/>
        <v>619</v>
      </c>
      <c r="B623" s="25" t="s">
        <v>3975</v>
      </c>
      <c r="C623" s="24" t="s">
        <v>3976</v>
      </c>
      <c r="D623" s="14" t="str">
        <f t="shared" si="7"/>
        <v>MEC2403105||Carrier device (Load/Unload) for Laser VIA (4 Axis) for Ishinomaki #2</v>
      </c>
      <c r="E623" s="25"/>
      <c r="F623" s="23" t="s">
        <v>3974</v>
      </c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</row>
    <row r="624" spans="1:19" ht="14.4">
      <c r="A624" s="14">
        <f t="shared" si="6"/>
        <v>620</v>
      </c>
      <c r="B624" s="25" t="s">
        <v>3977</v>
      </c>
      <c r="C624" s="24" t="s">
        <v>3978</v>
      </c>
      <c r="D624" s="14" t="str">
        <f t="shared" si="7"/>
        <v>MEC2310016|| Máy Unloading Magazine dạng sheet</v>
      </c>
      <c r="E624" s="25"/>
      <c r="F624" s="23" t="s">
        <v>3979</v>
      </c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</row>
    <row r="625" spans="1:19" ht="14.4">
      <c r="A625" s="14">
        <f t="shared" si="6"/>
        <v>621</v>
      </c>
      <c r="B625" s="25" t="s">
        <v>3980</v>
      </c>
      <c r="C625" s="14" t="s">
        <v>3981</v>
      </c>
      <c r="D625" s="14" t="str">
        <f t="shared" si="7"/>
        <v>MEC2202001||Loading line mạ đồng MKTC</v>
      </c>
      <c r="E625" s="25" t="s">
        <v>3982</v>
      </c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</row>
    <row r="626" spans="1:19" ht="14.4">
      <c r="A626" s="14">
        <f t="shared" si="6"/>
        <v>622</v>
      </c>
      <c r="B626" s="30" t="s">
        <v>3983</v>
      </c>
      <c r="C626" s="24" t="s">
        <v>3984</v>
      </c>
      <c r="D626" s="14" t="str">
        <f t="shared" si="7"/>
        <v>MEC2409003|| Máy Unloading Magazine dạng sheet (Phải-Trái)</v>
      </c>
      <c r="E626" s="30" t="s">
        <v>346</v>
      </c>
      <c r="F626" s="16" t="s">
        <v>3979</v>
      </c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</row>
    <row r="627" spans="1:19" ht="14.4">
      <c r="A627" s="14">
        <f t="shared" si="6"/>
        <v>623</v>
      </c>
      <c r="B627" s="25" t="s">
        <v>3985</v>
      </c>
      <c r="C627" s="24" t="s">
        <v>3986</v>
      </c>
      <c r="D627" s="14" t="str">
        <f t="shared" si="7"/>
        <v>MEC2310017||Máy Unloading dạng PCB transfer dùng xe Laser</v>
      </c>
      <c r="E627" s="25"/>
      <c r="F627" s="23" t="s">
        <v>3987</v>
      </c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</row>
    <row r="628" spans="1:19" ht="14.4">
      <c r="A628" s="14">
        <f t="shared" si="6"/>
        <v>624</v>
      </c>
      <c r="B628" s="25" t="s">
        <v>3988</v>
      </c>
      <c r="C628" s="14" t="s">
        <v>3989</v>
      </c>
      <c r="D628" s="14" t="str">
        <f t="shared" si="7"/>
        <v>MEC2202002||Unloading line mạ đồng MKTC</v>
      </c>
      <c r="E628" s="25" t="s">
        <v>3982</v>
      </c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</row>
    <row r="629" spans="1:19" ht="14.4">
      <c r="A629" s="14">
        <f t="shared" si="6"/>
        <v>625</v>
      </c>
      <c r="B629" s="23" t="s">
        <v>3990</v>
      </c>
      <c r="C629" s="32" t="s">
        <v>3991</v>
      </c>
      <c r="D629" s="14" t="str">
        <f t="shared" si="7"/>
        <v>MEC2412008||Robot hàn EMS đợt 2 (20 set)</v>
      </c>
      <c r="E629" s="23"/>
      <c r="F629" s="23" t="s">
        <v>3992</v>
      </c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</row>
    <row r="630" spans="1:19" ht="20.399999999999999">
      <c r="A630" s="14">
        <f t="shared" si="6"/>
        <v>626</v>
      </c>
      <c r="B630" s="25" t="s">
        <v>3993</v>
      </c>
      <c r="C630" s="24" t="s">
        <v>3994</v>
      </c>
      <c r="D630" s="14" t="str">
        <f t="shared" si="7"/>
        <v>MEC2411028||Installation fee of 01 matehan engineer to follow automation system test at Tendo factory  (From Nov-24, 2024 to Jan-25, 2025)</v>
      </c>
      <c r="E630" s="25" t="s">
        <v>564</v>
      </c>
      <c r="F630" s="23" t="s">
        <v>3995</v>
      </c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</row>
    <row r="631" spans="1:19" ht="14.4">
      <c r="A631" s="14">
        <f t="shared" si="6"/>
        <v>627</v>
      </c>
      <c r="B631" s="25" t="s">
        <v>3996</v>
      </c>
      <c r="C631" s="24" t="s">
        <v>3997</v>
      </c>
      <c r="D631" s="14" t="str">
        <f t="shared" si="7"/>
        <v>MEC2411029||Dịch vụ lắp đặt máy #029</v>
      </c>
      <c r="E631" s="25" t="s">
        <v>564</v>
      </c>
      <c r="F631" s="23" t="s">
        <v>3998</v>
      </c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</row>
    <row r="632" spans="1:19" ht="14.4">
      <c r="A632" s="14">
        <f t="shared" si="6"/>
        <v>628</v>
      </c>
      <c r="B632" s="25" t="s">
        <v>3999</v>
      </c>
      <c r="C632" s="24" t="s">
        <v>4000</v>
      </c>
      <c r="D632" s="14" t="str">
        <f t="shared" si="7"/>
        <v>MEC2401014||Components of Soldering robots_10 set_Lot 1, 2024</v>
      </c>
      <c r="E632" s="25"/>
      <c r="F632" s="23" t="s">
        <v>4001</v>
      </c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</row>
    <row r="633" spans="1:19" ht="14.4">
      <c r="A633" s="14">
        <f t="shared" si="6"/>
        <v>629</v>
      </c>
      <c r="B633" s="25" t="s">
        <v>4002</v>
      </c>
      <c r="C633" s="24" t="s">
        <v>4003</v>
      </c>
      <c r="D633" s="14" t="str">
        <f t="shared" si="7"/>
        <v>MEC2401015||Máy kiểm tra 2D barcode MKTC (hệ X-Y-Z)</v>
      </c>
      <c r="E633" s="25"/>
      <c r="F633" s="23" t="s">
        <v>4004</v>
      </c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</row>
    <row r="634" spans="1:19" ht="14.4">
      <c r="A634" s="14">
        <f t="shared" si="6"/>
        <v>630</v>
      </c>
      <c r="B634" s="14" t="s">
        <v>4005</v>
      </c>
      <c r="C634" s="10" t="s">
        <v>4006</v>
      </c>
      <c r="D634" s="14" t="str">
        <f t="shared" si="7"/>
        <v>MEC2102004|| Băng tải đổi hướng #1 Rotary Conveyor line Desmia/BH Fact.3 2F</v>
      </c>
      <c r="E634" s="14"/>
      <c r="F634" s="13" t="s">
        <v>4007</v>
      </c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</row>
    <row r="635" spans="1:19" ht="14.4">
      <c r="A635" s="14">
        <f t="shared" si="6"/>
        <v>631</v>
      </c>
      <c r="B635" s="14" t="s">
        <v>4008</v>
      </c>
      <c r="C635" s="10" t="s">
        <v>4009</v>
      </c>
      <c r="D635" s="14" t="str">
        <f t="shared" si="7"/>
        <v>MEC2102005||Băng tải liên kết Line Flip  Conveyor line Desmia/BH Fact.3 2F</v>
      </c>
      <c r="E635" s="14"/>
      <c r="F635" s="13" t="s">
        <v>4007</v>
      </c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</row>
    <row r="636" spans="1:19" ht="14.4">
      <c r="A636" s="14">
        <f t="shared" si="6"/>
        <v>632</v>
      </c>
      <c r="B636" s="14" t="s">
        <v>4010</v>
      </c>
      <c r="C636" s="10" t="s">
        <v>4011</v>
      </c>
      <c r="D636" s="14" t="str">
        <f t="shared" si="7"/>
        <v>MEC2102006|| Băng tải đổi hướng #2 Rotary Conveyor line Desmia/BH Fact.3 2F</v>
      </c>
      <c r="E636" s="14"/>
      <c r="F636" s="13" t="s">
        <v>4007</v>
      </c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</row>
    <row r="637" spans="1:19" ht="20.399999999999999">
      <c r="A637" s="14">
        <f t="shared" si="6"/>
        <v>633</v>
      </c>
      <c r="B637" s="14" t="s">
        <v>4012</v>
      </c>
      <c r="C637" s="24" t="s">
        <v>4013</v>
      </c>
      <c r="D637" s="14" t="str">
        <f t="shared" si="7"/>
        <v>MEC2107009||Máy nhận bo (Unloading) TRAY , tiền xử lý SR受取機 PKG第3工場3F        SR前処理950R→L.TRAY</v>
      </c>
      <c r="E637" s="23"/>
      <c r="F637" s="23" t="s">
        <v>277</v>
      </c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</row>
    <row r="638" spans="1:19" ht="20.399999999999999">
      <c r="A638" s="14">
        <f t="shared" si="6"/>
        <v>634</v>
      </c>
      <c r="B638" s="14" t="s">
        <v>4014</v>
      </c>
      <c r="C638" s="24" t="s">
        <v>4015</v>
      </c>
      <c r="D638" s="14" t="str">
        <f t="shared" si="7"/>
        <v>MEC2107010||Máy đưa bo (Loading) TRAY, Linedán màng SR 投入機PKG第3工場3F        ラミネータ950R→L●TRAY</v>
      </c>
      <c r="E638" s="25"/>
      <c r="F638" s="23" t="s">
        <v>277</v>
      </c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</row>
    <row r="639" spans="1:19" ht="20.399999999999999">
      <c r="A639" s="14">
        <f t="shared" si="6"/>
        <v>635</v>
      </c>
      <c r="B639" s="14" t="s">
        <v>4016</v>
      </c>
      <c r="C639" s="24" t="s">
        <v>4017</v>
      </c>
      <c r="D639" s="14" t="str">
        <f t="shared" si="7"/>
        <v>MEC2107011||Băng tải phòng sạch Line dán màng SR コンベアPKG第3工場3Fラミネータ950R→L●</v>
      </c>
      <c r="E639" s="25"/>
      <c r="F639" s="23" t="s">
        <v>277</v>
      </c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</row>
    <row r="640" spans="1:19" ht="14.4">
      <c r="A640" s="14">
        <f t="shared" si="6"/>
        <v>636</v>
      </c>
      <c r="B640" s="14" t="s">
        <v>4018</v>
      </c>
      <c r="C640" s="24" t="s">
        <v>4019</v>
      </c>
      <c r="D640" s="14" t="str">
        <f t="shared" si="7"/>
        <v>MEC2107015||Băng tải phòng sạch PostコンベアPKG第3工場3F現像・ポスト950R→L</v>
      </c>
      <c r="E640" s="25"/>
      <c r="F640" s="23" t="s">
        <v>277</v>
      </c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</row>
    <row r="641" spans="1:19" ht="30.6">
      <c r="A641" s="14">
        <f t="shared" si="6"/>
        <v>637</v>
      </c>
      <c r="B641" s="14" t="s">
        <v>4020</v>
      </c>
      <c r="C641" s="24" t="s">
        <v>4021</v>
      </c>
      <c r="D641" s="14" t="str">
        <f t="shared" si="7"/>
        <v>MEC2107027||1Fから移設転用・1F整列機、ストッカー跡をつなぐための単純なコンベアに変更
 Bẳng tải kết nối Stcoker với máy căn chỉnh bo MEC2107027</v>
      </c>
      <c r="E641" s="25" t="s">
        <v>3785</v>
      </c>
      <c r="F641" s="23" t="s">
        <v>3786</v>
      </c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</row>
    <row r="642" spans="1:19" ht="20.399999999999999">
      <c r="A642" s="14">
        <f t="shared" si="6"/>
        <v>638</v>
      </c>
      <c r="B642" s="14" t="s">
        <v>4022</v>
      </c>
      <c r="C642" s="24" t="s">
        <v>4023</v>
      </c>
      <c r="D642" s="14" t="str">
        <f t="shared" si="7"/>
        <v>MEC2107029||投入機(V型・SUS)
 Máy đưa bo V rack TYPE 3 SUScho line DES #3 Fact.2 3F MEC2107029</v>
      </c>
      <c r="E642" s="25" t="s">
        <v>3785</v>
      </c>
      <c r="F642" s="23" t="s">
        <v>3786</v>
      </c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</row>
    <row r="643" spans="1:19" ht="20.399999999999999">
      <c r="A643" s="14">
        <f t="shared" si="6"/>
        <v>639</v>
      </c>
      <c r="B643" s="14" t="s">
        <v>4024</v>
      </c>
      <c r="C643" s="24" t="s">
        <v>4025</v>
      </c>
      <c r="D643" s="14" t="str">
        <f t="shared" si="7"/>
        <v>MEC2107039||LDロボット
 Máy đưa bo VCP (Robot Kawasaki 20Kg)cho line VCP Fact.2 3F MEC2107039</v>
      </c>
      <c r="E643" s="25" t="s">
        <v>3785</v>
      </c>
      <c r="F643" s="23" t="s">
        <v>3786</v>
      </c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</row>
    <row r="644" spans="1:19" ht="20.399999999999999">
      <c r="A644" s="14">
        <f t="shared" si="6"/>
        <v>640</v>
      </c>
      <c r="B644" s="14" t="s">
        <v>4026</v>
      </c>
      <c r="C644" s="24" t="s">
        <v>4027</v>
      </c>
      <c r="D644" s="14" t="str">
        <f t="shared" si="7"/>
        <v>MEC2110027||Máy nhận bo (Unloading) TRAY , tiền xử lý SR                                                                                                          受取機        PKG第3工場3F        SR前処理950R→L●TRAY</v>
      </c>
      <c r="E644" s="25"/>
      <c r="F644" s="23" t="s">
        <v>4028</v>
      </c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</row>
    <row r="645" spans="1:19" ht="14.4">
      <c r="A645" s="14">
        <f t="shared" si="6"/>
        <v>641</v>
      </c>
      <c r="B645" s="14" t="s">
        <v>4029</v>
      </c>
      <c r="C645" s="24" t="s">
        <v>4030</v>
      </c>
      <c r="D645" s="14" t="str">
        <f t="shared" si="7"/>
        <v>MEC2110029||Carrier Device (Load &amp; Unload) for laser processing system</v>
      </c>
      <c r="E645" s="25"/>
      <c r="F645" s="23" t="s">
        <v>4031</v>
      </c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</row>
    <row r="646" spans="1:19" ht="20.399999999999999">
      <c r="A646" s="14">
        <f t="shared" si="6"/>
        <v>642</v>
      </c>
      <c r="B646" s="14" t="s">
        <v>4032</v>
      </c>
      <c r="C646" s="24" t="s">
        <v>4033</v>
      </c>
      <c r="D646" s="14" t="str">
        <f t="shared" si="7"/>
        <v xml:space="preserve">MEC2110030|| Hanger stocker cho công đoạn SRDI                                                                                                              SRDI用CRストッカ   </v>
      </c>
      <c r="E646" s="25"/>
      <c r="F646" s="23" t="s">
        <v>4028</v>
      </c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</row>
    <row r="647" spans="1:19" ht="14.4">
      <c r="A647" s="14">
        <f t="shared" si="6"/>
        <v>643</v>
      </c>
      <c r="B647" s="14" t="s">
        <v>4034</v>
      </c>
      <c r="C647" s="24" t="s">
        <v>4035</v>
      </c>
      <c r="D647" s="14" t="str">
        <f t="shared" si="7"/>
        <v>MEC2110031||Hanger stocker Máy nâng bo tạm thời MEC2110031</v>
      </c>
      <c r="E647" s="25"/>
      <c r="F647" s="23" t="s">
        <v>4028</v>
      </c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</row>
    <row r="648" spans="1:19" ht="14.4">
      <c r="A648" s="14">
        <f t="shared" si="6"/>
        <v>644</v>
      </c>
      <c r="B648" s="25" t="s">
        <v>4036</v>
      </c>
      <c r="C648" s="11" t="s">
        <v>4037</v>
      </c>
      <c r="D648" s="14" t="str">
        <f t="shared" si="7"/>
        <v>MEC2201014||Mitsubishi Bigsize Laser ML706GTX-Ⅵ matehan</v>
      </c>
      <c r="E648" s="25" t="s">
        <v>444</v>
      </c>
      <c r="F648" s="23" t="s">
        <v>4038</v>
      </c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</row>
    <row r="649" spans="1:19" ht="14.4">
      <c r="A649" s="14">
        <f t="shared" si="6"/>
        <v>645</v>
      </c>
      <c r="B649" s="25" t="s">
        <v>4039</v>
      </c>
      <c r="C649" s="11" t="s">
        <v>1713</v>
      </c>
      <c r="D649" s="14" t="str">
        <f t="shared" si="7"/>
        <v>MEC2201012||Máy LD-ULD cho máy Laser Mitsubishi cho FITC- bo thường - tray (#1)</v>
      </c>
      <c r="E649" s="25" t="s">
        <v>444</v>
      </c>
      <c r="F649" s="23" t="s">
        <v>4040</v>
      </c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</row>
    <row r="650" spans="1:19" ht="20.399999999999999">
      <c r="A650" s="14">
        <f t="shared" si="6"/>
        <v>646</v>
      </c>
      <c r="B650" s="25" t="s">
        <v>4041</v>
      </c>
      <c r="C650" s="24" t="s">
        <v>4042</v>
      </c>
      <c r="D650" s="14" t="str">
        <f t="shared" si="7"/>
        <v>MEC2204013||1F内層回路 自動露光 投入機（Vラック）
 Máy đưa bo line chụp sáng tự động lớp trong 1F có xoay bo</v>
      </c>
      <c r="E650" s="25" t="s">
        <v>464</v>
      </c>
      <c r="F650" s="23" t="s">
        <v>3245</v>
      </c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</row>
    <row r="651" spans="1:19" ht="20.399999999999999">
      <c r="A651" s="14">
        <f t="shared" si="6"/>
        <v>647</v>
      </c>
      <c r="B651" s="25" t="s">
        <v>4043</v>
      </c>
      <c r="C651" s="24" t="s">
        <v>4044</v>
      </c>
      <c r="D651" s="14" t="str">
        <f t="shared" si="7"/>
        <v>MEC2204014||1F内層回路 自動露光 ストッカー
 Hanger stock line chụp sáng tự động lớp trong 1F</v>
      </c>
      <c r="E651" s="25" t="s">
        <v>464</v>
      </c>
      <c r="F651" s="23" t="s">
        <v>3245</v>
      </c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</row>
    <row r="652" spans="1:19" ht="20.399999999999999">
      <c r="A652" s="14">
        <f t="shared" si="6"/>
        <v>648</v>
      </c>
      <c r="B652" s="25" t="s">
        <v>4045</v>
      </c>
      <c r="C652" s="24" t="s">
        <v>4046</v>
      </c>
      <c r="D652" s="14" t="str">
        <f t="shared" si="7"/>
        <v>MEC2204016||1F内層回路 自動露光 受取機（Vラック）
 Máy nhận bo line chụp sáng tự động lớp trong 1F có xoay bo</v>
      </c>
      <c r="E652" s="25" t="s">
        <v>464</v>
      </c>
      <c r="F652" s="23" t="s">
        <v>3245</v>
      </c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</row>
    <row r="653" spans="1:19" ht="20.399999999999999">
      <c r="A653" s="14">
        <f t="shared" si="6"/>
        <v>649</v>
      </c>
      <c r="B653" s="25" t="s">
        <v>4047</v>
      </c>
      <c r="C653" s="31" t="s">
        <v>4048</v>
      </c>
      <c r="D653" s="14" t="str">
        <f t="shared" si="7"/>
        <v>MEC2309020||Máy nhận bo (Unloader) V rack TYPE 3 line Mạ đồng (KSDW)
 銅メッキ パルスメッキ（KSDW） 受取機（Vラック）</v>
      </c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</row>
    <row r="654" spans="1:19" ht="14.4">
      <c r="A654" s="14">
        <f t="shared" si="6"/>
        <v>650</v>
      </c>
      <c r="B654" s="25" t="s">
        <v>4049</v>
      </c>
      <c r="C654" s="23" t="s">
        <v>4050</v>
      </c>
      <c r="D654" s="14" t="str">
        <f t="shared" si="7"/>
        <v>MEC2303015||Chi phí vận chuyển, lắp đặt máy TENDOU</v>
      </c>
      <c r="E654" s="25"/>
      <c r="F654" s="25" t="s">
        <v>4051</v>
      </c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</row>
    <row r="655" spans="1:19" ht="20.399999999999999">
      <c r="A655" s="14">
        <f t="shared" si="6"/>
        <v>651</v>
      </c>
      <c r="B655" s="14" t="s">
        <v>4052</v>
      </c>
      <c r="C655" s="24" t="s">
        <v>4053</v>
      </c>
      <c r="D655" s="14" t="str">
        <f t="shared" si="7"/>
        <v>MEC2110001||内層回路自動露光機#4 ストッカー
 Hanger stock cho tự động chụp sáng lớp trong #4</v>
      </c>
      <c r="E655" s="25"/>
      <c r="F655" s="23" t="s">
        <v>3807</v>
      </c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</row>
    <row r="656" spans="1:19" ht="20.399999999999999">
      <c r="A656" s="14">
        <f t="shared" si="6"/>
        <v>652</v>
      </c>
      <c r="B656" s="14" t="s">
        <v>4054</v>
      </c>
      <c r="C656" s="24" t="s">
        <v>4055</v>
      </c>
      <c r="D656" s="14" t="str">
        <f t="shared" si="7"/>
        <v>MEC2110005||積層前処理（新規）コンベヤー
 Băng tải nhận bo con lăn từ line tiền xử lý ép lớp</v>
      </c>
      <c r="E656" s="25"/>
      <c r="F656" s="23" t="s">
        <v>3807</v>
      </c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</row>
    <row r="657" spans="1:19" ht="20.399999999999999">
      <c r="A657" s="14">
        <f t="shared" si="6"/>
        <v>653</v>
      </c>
      <c r="B657" s="14" t="s">
        <v>4056</v>
      </c>
      <c r="C657" s="24" t="s">
        <v>4057</v>
      </c>
      <c r="D657" s="14" t="str">
        <f t="shared" si="7"/>
        <v>MEC2110009||内層回路DES#1 受取機 合紙抜取
 Máy nhận bo line tạo mạch lớp trong</v>
      </c>
      <c r="E657" s="25"/>
      <c r="F657" s="23" t="s">
        <v>3807</v>
      </c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</row>
    <row r="658" spans="1:19" ht="20.399999999999999">
      <c r="A658" s="14">
        <f t="shared" si="6"/>
        <v>654</v>
      </c>
      <c r="B658" s="14" t="s">
        <v>4058</v>
      </c>
      <c r="C658" s="24" t="s">
        <v>4059</v>
      </c>
      <c r="D658" s="14" t="str">
        <f t="shared" si="7"/>
        <v>MEC2110010||内層回路DES#2 受取機 合紙抜取
 Máy nhận bo line tạo mạch lớp trong</v>
      </c>
      <c r="E658" s="25"/>
      <c r="F658" s="23" t="s">
        <v>3807</v>
      </c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</row>
    <row r="659" spans="1:19" ht="20.399999999999999">
      <c r="A659" s="14">
        <f t="shared" si="6"/>
        <v>655</v>
      </c>
      <c r="B659" s="14" t="s">
        <v>4060</v>
      </c>
      <c r="C659" s="24" t="s">
        <v>4061</v>
      </c>
      <c r="D659" s="14" t="str">
        <f t="shared" si="7"/>
        <v>MEC2110011||外層回路自動露光Hakuto#1 ストッカー
 Hanger stock line tự động chụp sáng lớp ngoài Hakuto</v>
      </c>
      <c r="E659" s="25"/>
      <c r="F659" s="23" t="s">
        <v>3807</v>
      </c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</row>
    <row r="660" spans="1:19" ht="20.399999999999999">
      <c r="A660" s="14">
        <f t="shared" si="6"/>
        <v>656</v>
      </c>
      <c r="B660" s="14" t="s">
        <v>4062</v>
      </c>
      <c r="C660" s="24" t="s">
        <v>4063</v>
      </c>
      <c r="D660" s="14" t="str">
        <f t="shared" si="7"/>
        <v>MEC2110012||外層回路自動露光ADEX#1 ストッカー
 Hanger stock line tự động chụp sáng lớp ngoài ADEX</v>
      </c>
      <c r="E660" s="25"/>
      <c r="F660" s="23" t="s">
        <v>3807</v>
      </c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</row>
    <row r="661" spans="1:19" ht="20.399999999999999">
      <c r="A661" s="14">
        <f t="shared" si="6"/>
        <v>657</v>
      </c>
      <c r="B661" s="14" t="s">
        <v>4064</v>
      </c>
      <c r="C661" s="24" t="s">
        <v>4065</v>
      </c>
      <c r="D661" s="14" t="str">
        <f t="shared" si="7"/>
        <v>MEC2110013||外層回路自動露光DI#4 ストッカー
 Hanger stock line tự động chụp sáng lớp ngoài DI</v>
      </c>
      <c r="E661" s="25"/>
      <c r="F661" s="23" t="s">
        <v>3807</v>
      </c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</row>
    <row r="662" spans="1:19" ht="20.399999999999999">
      <c r="A662" s="14">
        <f t="shared" si="6"/>
        <v>658</v>
      </c>
      <c r="B662" s="14" t="s">
        <v>4066</v>
      </c>
      <c r="C662" s="24" t="s">
        <v>4067</v>
      </c>
      <c r="D662" s="14" t="str">
        <f t="shared" si="7"/>
        <v>MEC2110014||外層回路自動露光#4（新規）投入機 大サイズ回転
 Máy đưa bo line tự động chụp sáng lớp ngoài #4 có chức năng quay bo</v>
      </c>
      <c r="E662" s="25"/>
      <c r="F662" s="23" t="s">
        <v>3807</v>
      </c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</row>
    <row r="663" spans="1:19" ht="20.399999999999999">
      <c r="A663" s="14">
        <f t="shared" si="6"/>
        <v>659</v>
      </c>
      <c r="B663" s="14" t="s">
        <v>4068</v>
      </c>
      <c r="C663" s="24" t="s">
        <v>4069</v>
      </c>
      <c r="D663" s="14" t="str">
        <f t="shared" si="7"/>
        <v>MEC2110015||外層回路自動露光#4（新規）受取機 大サイズ回転
 Máy nhận bo line tự động chụp sáng lớp ngoài #4 có chức năng quay bo</v>
      </c>
      <c r="E663" s="25"/>
      <c r="F663" s="23" t="s">
        <v>3807</v>
      </c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</row>
    <row r="664" spans="1:19" ht="20.399999999999999">
      <c r="A664" s="14">
        <f t="shared" si="6"/>
        <v>660</v>
      </c>
      <c r="B664" s="14" t="s">
        <v>4070</v>
      </c>
      <c r="C664" s="24" t="s">
        <v>4071</v>
      </c>
      <c r="D664" s="14" t="str">
        <f t="shared" si="7"/>
        <v>MEC2110016||外層回路自動露光#2 ストッカー
 Hanger stock line tự động chụp sáng lớp ngoài #2</v>
      </c>
      <c r="E664" s="25"/>
      <c r="F664" s="23" t="s">
        <v>3807</v>
      </c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</row>
    <row r="665" spans="1:19" ht="20.399999999999999">
      <c r="A665" s="14">
        <f t="shared" si="6"/>
        <v>661</v>
      </c>
      <c r="B665" s="14" t="s">
        <v>4072</v>
      </c>
      <c r="C665" s="24" t="s">
        <v>4073</v>
      </c>
      <c r="D665" s="14" t="str">
        <f t="shared" si="7"/>
        <v>MEC2110017||外層回路自動露光#3 ストッカー
 Hanger stock line tự động chụp sáng lớp ngoài #3</v>
      </c>
      <c r="E665" s="25"/>
      <c r="F665" s="23" t="s">
        <v>3807</v>
      </c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</row>
    <row r="666" spans="1:19" ht="20.399999999999999">
      <c r="A666" s="14">
        <f t="shared" si="6"/>
        <v>662</v>
      </c>
      <c r="B666" s="14" t="s">
        <v>4074</v>
      </c>
      <c r="C666" s="24" t="s">
        <v>4075</v>
      </c>
      <c r="D666" s="14" t="str">
        <f t="shared" si="7"/>
        <v>MEC2110018||材料洗浄#3 投入機
 Máy đưa bo line rửa nguyên vật liệu</v>
      </c>
      <c r="E666" s="25"/>
      <c r="F666" s="23" t="s">
        <v>3807</v>
      </c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</row>
    <row r="667" spans="1:19" ht="20.399999999999999">
      <c r="A667" s="14">
        <f t="shared" si="6"/>
        <v>663</v>
      </c>
      <c r="B667" s="14" t="s">
        <v>4076</v>
      </c>
      <c r="C667" s="24" t="s">
        <v>4077</v>
      </c>
      <c r="D667" s="14" t="str">
        <f t="shared" si="7"/>
        <v>MEC2110019||材料洗浄#3 受取機
 Máy nhận bo line rửa nguyên vật liệu</v>
      </c>
      <c r="E667" s="25"/>
      <c r="F667" s="23" t="s">
        <v>3807</v>
      </c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</row>
    <row r="668" spans="1:19" ht="14.4">
      <c r="A668" s="14">
        <f t="shared" si="6"/>
        <v>664</v>
      </c>
      <c r="B668" s="25" t="s">
        <v>4078</v>
      </c>
      <c r="C668" s="11" t="s">
        <v>4079</v>
      </c>
      <c r="D668" s="14" t="str">
        <f t="shared" si="7"/>
        <v>MEC2204006||Loader for Cu Plating #1</v>
      </c>
      <c r="E668" s="25"/>
      <c r="F668" s="23" t="s">
        <v>4080</v>
      </c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</row>
    <row r="669" spans="1:19" ht="14.4">
      <c r="A669" s="14">
        <f t="shared" si="6"/>
        <v>665</v>
      </c>
      <c r="B669" s="25" t="s">
        <v>4081</v>
      </c>
      <c r="C669" s="11" t="s">
        <v>4082</v>
      </c>
      <c r="D669" s="14" t="str">
        <f t="shared" si="7"/>
        <v>MEC2204007||Loader for Cu Plating #2</v>
      </c>
      <c r="E669" s="25"/>
      <c r="F669" s="23" t="s">
        <v>4080</v>
      </c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</row>
    <row r="670" spans="1:19" ht="14.4">
      <c r="A670" s="14">
        <f t="shared" si="6"/>
        <v>666</v>
      </c>
      <c r="B670" s="25" t="s">
        <v>4083</v>
      </c>
      <c r="C670" s="11" t="s">
        <v>4084</v>
      </c>
      <c r="D670" s="14" t="str">
        <f t="shared" si="7"/>
        <v>MEC2204008||Loader for Cu Plating #3</v>
      </c>
      <c r="E670" s="25"/>
      <c r="F670" s="23" t="s">
        <v>4080</v>
      </c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</row>
    <row r="671" spans="1:19" ht="14.4">
      <c r="A671" s="14">
        <f t="shared" si="6"/>
        <v>667</v>
      </c>
      <c r="B671" s="25" t="s">
        <v>4085</v>
      </c>
      <c r="C671" s="11" t="s">
        <v>4086</v>
      </c>
      <c r="D671" s="14" t="str">
        <f t="shared" si="7"/>
        <v>MEC2204009||Loader for Cu Plating #4</v>
      </c>
      <c r="E671" s="25"/>
      <c r="F671" s="23" t="s">
        <v>4080</v>
      </c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</row>
    <row r="672" spans="1:19" ht="14.4">
      <c r="A672" s="14">
        <f t="shared" si="6"/>
        <v>668</v>
      </c>
      <c r="B672" s="25" t="s">
        <v>4087</v>
      </c>
      <c r="C672" s="11" t="s">
        <v>4088</v>
      </c>
      <c r="D672" s="14" t="str">
        <f t="shared" si="7"/>
        <v>MEC2204010||Loader for Cu Plating #5</v>
      </c>
      <c r="E672" s="25"/>
      <c r="F672" s="23" t="s">
        <v>4089</v>
      </c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</row>
    <row r="673" spans="1:19" ht="14.4">
      <c r="A673" s="14">
        <f t="shared" si="6"/>
        <v>669</v>
      </c>
      <c r="B673" s="23" t="s">
        <v>4090</v>
      </c>
      <c r="C673" s="24" t="s">
        <v>4091</v>
      </c>
      <c r="D673" s="14" t="str">
        <f t="shared" si="7"/>
        <v>MEC2204026||Carrier device (Load/Unload) for laser processing system 01 của MKTC</v>
      </c>
      <c r="E673" s="23" t="s">
        <v>4092</v>
      </c>
      <c r="F673" s="23" t="s">
        <v>4093</v>
      </c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</row>
    <row r="674" spans="1:19" ht="14.4">
      <c r="A674" s="14">
        <f t="shared" si="6"/>
        <v>670</v>
      </c>
      <c r="B674" s="23" t="s">
        <v>4094</v>
      </c>
      <c r="C674" s="24" t="s">
        <v>4095</v>
      </c>
      <c r="D674" s="14" t="str">
        <f t="shared" si="7"/>
        <v>MEC2204027||Carrier device (Load/Unload) for laser processing system 02 của MKTC</v>
      </c>
      <c r="E674" s="23" t="s">
        <v>4092</v>
      </c>
      <c r="F674" s="23" t="s">
        <v>4093</v>
      </c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</row>
    <row r="675" spans="1:19" ht="14.4">
      <c r="A675" s="14">
        <f t="shared" si="6"/>
        <v>671</v>
      </c>
      <c r="B675" s="23" t="s">
        <v>4096</v>
      </c>
      <c r="C675" s="24" t="s">
        <v>4097</v>
      </c>
      <c r="D675" s="14" t="str">
        <f t="shared" si="7"/>
        <v>MEC2204028||Carrier device (Load/Unload) for laser processing system 03 của MKTC</v>
      </c>
      <c r="E675" s="23" t="s">
        <v>4092</v>
      </c>
      <c r="F675" s="23" t="s">
        <v>4093</v>
      </c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</row>
    <row r="676" spans="1:19" ht="14.4">
      <c r="A676" s="14">
        <f t="shared" si="6"/>
        <v>672</v>
      </c>
      <c r="B676" s="25" t="s">
        <v>4098</v>
      </c>
      <c r="C676" s="21" t="s">
        <v>4099</v>
      </c>
      <c r="D676" s="14" t="str">
        <f t="shared" si="7"/>
        <v>MEC2205001||2V-rack 1H-rack Loader (MKLD-DR1-7171IC)</v>
      </c>
      <c r="E676" s="25" t="s">
        <v>475</v>
      </c>
      <c r="F676" s="23" t="s">
        <v>4100</v>
      </c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</row>
    <row r="677" spans="1:19" ht="14.4">
      <c r="A677" s="14">
        <f t="shared" si="6"/>
        <v>673</v>
      </c>
      <c r="B677" s="25" t="s">
        <v>4101</v>
      </c>
      <c r="C677" s="21" t="s">
        <v>4102</v>
      </c>
      <c r="D677" s="14" t="str">
        <f t="shared" si="7"/>
        <v>MEC2205002||Cooling System Device (MKCO-SY7171NR)</v>
      </c>
      <c r="E677" s="25" t="s">
        <v>475</v>
      </c>
      <c r="F677" s="23" t="s">
        <v>4100</v>
      </c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</row>
    <row r="678" spans="1:19" ht="14.4">
      <c r="A678" s="14">
        <f t="shared" si="6"/>
        <v>674</v>
      </c>
      <c r="B678" s="25" t="s">
        <v>4103</v>
      </c>
      <c r="C678" s="21" t="s">
        <v>1573</v>
      </c>
      <c r="D678" s="14" t="str">
        <f t="shared" si="7"/>
        <v xml:space="preserve">MEC2205003||Alignment Conveyor Device (MKCV-AL7171NR) </v>
      </c>
      <c r="E678" s="25" t="s">
        <v>475</v>
      </c>
      <c r="F678" s="23" t="s">
        <v>4100</v>
      </c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</row>
    <row r="679" spans="1:19" ht="14.4">
      <c r="A679" s="14">
        <f t="shared" si="6"/>
        <v>675</v>
      </c>
      <c r="B679" s="25" t="s">
        <v>4104</v>
      </c>
      <c r="C679" s="21" t="s">
        <v>1571</v>
      </c>
      <c r="D679" s="14" t="str">
        <f t="shared" si="7"/>
        <v xml:space="preserve">MEC2205004||Hanger Stocker Device (MKHS-7171NR) </v>
      </c>
      <c r="E679" s="25" t="s">
        <v>475</v>
      </c>
      <c r="F679" s="23" t="s">
        <v>4100</v>
      </c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</row>
    <row r="680" spans="1:19" ht="14.4">
      <c r="A680" s="14">
        <f t="shared" si="6"/>
        <v>676</v>
      </c>
      <c r="B680" s="25" t="s">
        <v>4105</v>
      </c>
      <c r="C680" s="21" t="s">
        <v>4106</v>
      </c>
      <c r="D680" s="14" t="str">
        <f t="shared" si="7"/>
        <v>MEC2205005||W-rack V-type Unloader (MKUL-DVR-7171)</v>
      </c>
      <c r="E680" s="25" t="s">
        <v>475</v>
      </c>
      <c r="F680" s="23" t="s">
        <v>4100</v>
      </c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</row>
    <row r="681" spans="1:19" ht="14.4">
      <c r="A681" s="14">
        <f t="shared" si="6"/>
        <v>677</v>
      </c>
      <c r="B681" s="25" t="s">
        <v>4107</v>
      </c>
      <c r="C681" s="21" t="s">
        <v>1573</v>
      </c>
      <c r="D681" s="14" t="str">
        <f t="shared" si="7"/>
        <v xml:space="preserve">MEC2205006||Alignment Conveyor Device (MKCV-AL7171NR) </v>
      </c>
      <c r="E681" s="25" t="s">
        <v>475</v>
      </c>
      <c r="F681" s="23" t="s">
        <v>4100</v>
      </c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</row>
    <row r="682" spans="1:19" ht="14.4">
      <c r="A682" s="14">
        <f t="shared" si="6"/>
        <v>678</v>
      </c>
      <c r="B682" s="25" t="s">
        <v>4108</v>
      </c>
      <c r="C682" s="21" t="s">
        <v>1571</v>
      </c>
      <c r="D682" s="14" t="str">
        <f t="shared" si="7"/>
        <v xml:space="preserve">MEC2205007||Hanger Stocker Device (MKHS-7171NR) </v>
      </c>
      <c r="E682" s="25" t="s">
        <v>475</v>
      </c>
      <c r="F682" s="23" t="s">
        <v>4100</v>
      </c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</row>
    <row r="683" spans="1:19" ht="14.4">
      <c r="A683" s="14">
        <f t="shared" si="6"/>
        <v>679</v>
      </c>
      <c r="B683" s="25" t="s">
        <v>4109</v>
      </c>
      <c r="C683" s="21" t="s">
        <v>1571</v>
      </c>
      <c r="D683" s="14" t="str">
        <f t="shared" si="7"/>
        <v xml:space="preserve">MEC2205008||Hanger Stocker Device (MKHS-7171NR) </v>
      </c>
      <c r="E683" s="25" t="s">
        <v>475</v>
      </c>
      <c r="F683" s="23" t="s">
        <v>4100</v>
      </c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</row>
    <row r="684" spans="1:19" ht="14.4">
      <c r="A684" s="14">
        <f t="shared" si="6"/>
        <v>680</v>
      </c>
      <c r="B684" s="25" t="s">
        <v>4110</v>
      </c>
      <c r="C684" s="21" t="s">
        <v>4111</v>
      </c>
      <c r="D684" s="14" t="str">
        <f t="shared" si="7"/>
        <v>MEC2205009||2V-rack 1H-rack Unloader (MKUL-DR1-7171IC)</v>
      </c>
      <c r="E684" s="25" t="s">
        <v>475</v>
      </c>
      <c r="F684" s="23" t="s">
        <v>4100</v>
      </c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</row>
    <row r="685" spans="1:19" ht="14.4">
      <c r="A685" s="14">
        <f t="shared" si="6"/>
        <v>681</v>
      </c>
      <c r="B685" s="25" t="s">
        <v>4112</v>
      </c>
      <c r="C685" s="21" t="s">
        <v>4113</v>
      </c>
      <c r="D685" s="14" t="str">
        <f t="shared" si="7"/>
        <v>MEC2205010||2H-rack Loader (MKUL-DHR-7171)</v>
      </c>
      <c r="E685" s="25" t="s">
        <v>475</v>
      </c>
      <c r="F685" s="23" t="s">
        <v>4100</v>
      </c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</row>
    <row r="686" spans="1:19" ht="14.4">
      <c r="A686" s="14">
        <f t="shared" si="6"/>
        <v>682</v>
      </c>
      <c r="B686" s="25" t="s">
        <v>4114</v>
      </c>
      <c r="C686" s="21" t="s">
        <v>1571</v>
      </c>
      <c r="D686" s="14" t="str">
        <f t="shared" si="7"/>
        <v xml:space="preserve">MEC2205011||Hanger Stocker Device (MKHS-7171NR) </v>
      </c>
      <c r="E686" s="25" t="s">
        <v>475</v>
      </c>
      <c r="F686" s="23" t="s">
        <v>4100</v>
      </c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</row>
    <row r="687" spans="1:19" ht="14.4">
      <c r="A687" s="14">
        <f t="shared" si="6"/>
        <v>683</v>
      </c>
      <c r="B687" s="25" t="s">
        <v>4115</v>
      </c>
      <c r="C687" s="21" t="s">
        <v>4116</v>
      </c>
      <c r="D687" s="14" t="str">
        <f t="shared" si="7"/>
        <v>MEC2205014||Conveyor Device (MKCV-7171NR)</v>
      </c>
      <c r="E687" s="25" t="s">
        <v>475</v>
      </c>
      <c r="F687" s="23" t="s">
        <v>4100</v>
      </c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</row>
    <row r="688" spans="1:19" ht="14.4">
      <c r="A688" s="14">
        <f t="shared" si="6"/>
        <v>684</v>
      </c>
      <c r="B688" s="25" t="s">
        <v>4117</v>
      </c>
      <c r="C688" s="21" t="s">
        <v>4118</v>
      </c>
      <c r="D688" s="14" t="str">
        <f t="shared" si="7"/>
        <v>MEC2205017||W-rack V-type Loader (MKLD-DVR-7171)</v>
      </c>
      <c r="E688" s="25" t="s">
        <v>475</v>
      </c>
      <c r="F688" s="23" t="s">
        <v>4100</v>
      </c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</row>
    <row r="689" spans="1:19" ht="14.4">
      <c r="A689" s="14">
        <f t="shared" si="6"/>
        <v>685</v>
      </c>
      <c r="B689" s="25" t="s">
        <v>4119</v>
      </c>
      <c r="C689" s="21" t="s">
        <v>4106</v>
      </c>
      <c r="D689" s="14" t="str">
        <f t="shared" si="7"/>
        <v>MEC2205018||W-rack V-type Unloader (MKUL-DVR-7171)</v>
      </c>
      <c r="E689" s="25" t="s">
        <v>475</v>
      </c>
      <c r="F689" s="23" t="s">
        <v>4100</v>
      </c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</row>
    <row r="690" spans="1:19" ht="14.4">
      <c r="A690" s="14">
        <f t="shared" si="6"/>
        <v>686</v>
      </c>
      <c r="B690" s="25" t="s">
        <v>4120</v>
      </c>
      <c r="C690" s="21" t="s">
        <v>4118</v>
      </c>
      <c r="D690" s="14" t="str">
        <f t="shared" si="7"/>
        <v>MEC2205019||W-rack V-type Loader (MKLD-DVR-7171)</v>
      </c>
      <c r="E690" s="25" t="s">
        <v>475</v>
      </c>
      <c r="F690" s="23" t="s">
        <v>4100</v>
      </c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</row>
    <row r="691" spans="1:19" ht="14.4">
      <c r="A691" s="14">
        <f t="shared" si="6"/>
        <v>687</v>
      </c>
      <c r="B691" s="25" t="s">
        <v>4121</v>
      </c>
      <c r="C691" s="21" t="s">
        <v>4106</v>
      </c>
      <c r="D691" s="14" t="str">
        <f t="shared" si="7"/>
        <v>MEC2205020||W-rack V-type Unloader (MKUL-DVR-7171)</v>
      </c>
      <c r="E691" s="25" t="s">
        <v>475</v>
      </c>
      <c r="F691" s="23" t="s">
        <v>4100</v>
      </c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</row>
    <row r="692" spans="1:19" ht="14.4">
      <c r="A692" s="14">
        <f t="shared" si="6"/>
        <v>688</v>
      </c>
      <c r="B692" s="25" t="s">
        <v>4122</v>
      </c>
      <c r="C692" s="21" t="s">
        <v>4118</v>
      </c>
      <c r="D692" s="14" t="str">
        <f t="shared" si="7"/>
        <v>MEC2205021||W-rack V-type Loader (MKLD-DVR-7171)</v>
      </c>
      <c r="E692" s="25" t="s">
        <v>475</v>
      </c>
      <c r="F692" s="23" t="s">
        <v>4100</v>
      </c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</row>
    <row r="693" spans="1:19" ht="14.4">
      <c r="A693" s="14">
        <f t="shared" si="6"/>
        <v>689</v>
      </c>
      <c r="B693" s="25" t="s">
        <v>4123</v>
      </c>
      <c r="C693" s="21" t="s">
        <v>4106</v>
      </c>
      <c r="D693" s="14" t="str">
        <f t="shared" si="7"/>
        <v>MEC2205023||W-rack V-type Unloader (MKUL-DVR-7171)</v>
      </c>
      <c r="E693" s="25" t="s">
        <v>475</v>
      </c>
      <c r="F693" s="23" t="s">
        <v>4100</v>
      </c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</row>
    <row r="694" spans="1:19" ht="14.4">
      <c r="A694" s="14">
        <f t="shared" si="6"/>
        <v>690</v>
      </c>
      <c r="B694" s="25" t="s">
        <v>4124</v>
      </c>
      <c r="C694" s="21" t="s">
        <v>4118</v>
      </c>
      <c r="D694" s="14" t="str">
        <f t="shared" si="7"/>
        <v>MEC2205024||W-rack V-type Loader (MKLD-DVR-7171)</v>
      </c>
      <c r="E694" s="25" t="s">
        <v>475</v>
      </c>
      <c r="F694" s="23" t="s">
        <v>4100</v>
      </c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</row>
    <row r="695" spans="1:19" ht="14.4">
      <c r="A695" s="14">
        <f t="shared" si="6"/>
        <v>691</v>
      </c>
      <c r="B695" s="25" t="s">
        <v>4125</v>
      </c>
      <c r="C695" s="21" t="s">
        <v>1571</v>
      </c>
      <c r="D695" s="14" t="str">
        <f t="shared" si="7"/>
        <v xml:space="preserve">MEC2205026||Hanger Stocker Device (MKHS-7171NR) </v>
      </c>
      <c r="E695" s="25" t="s">
        <v>475</v>
      </c>
      <c r="F695" s="23" t="s">
        <v>4100</v>
      </c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</row>
    <row r="696" spans="1:19" ht="14.4">
      <c r="A696" s="14">
        <f t="shared" si="6"/>
        <v>692</v>
      </c>
      <c r="B696" s="25" t="s">
        <v>4126</v>
      </c>
      <c r="C696" s="21" t="s">
        <v>1573</v>
      </c>
      <c r="D696" s="14" t="str">
        <f t="shared" si="7"/>
        <v xml:space="preserve">MEC2205027||Alignment Conveyor Device (MKCV-AL7171NR) </v>
      </c>
      <c r="E696" s="25" t="s">
        <v>475</v>
      </c>
      <c r="F696" s="23" t="s">
        <v>4100</v>
      </c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</row>
    <row r="697" spans="1:19" ht="14.4">
      <c r="A697" s="14">
        <f t="shared" si="6"/>
        <v>693</v>
      </c>
      <c r="B697" s="25" t="s">
        <v>4127</v>
      </c>
      <c r="C697" s="21" t="s">
        <v>1571</v>
      </c>
      <c r="D697" s="14" t="str">
        <f t="shared" si="7"/>
        <v xml:space="preserve">MEC2205028||Hanger Stocker Device (MKHS-7171NR) </v>
      </c>
      <c r="E697" s="25" t="s">
        <v>475</v>
      </c>
      <c r="F697" s="23" t="s">
        <v>4100</v>
      </c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</row>
    <row r="698" spans="1:19" ht="14.4">
      <c r="A698" s="14">
        <f t="shared" si="6"/>
        <v>694</v>
      </c>
      <c r="B698" s="25" t="s">
        <v>4128</v>
      </c>
      <c r="C698" s="21" t="s">
        <v>4111</v>
      </c>
      <c r="D698" s="14" t="str">
        <f t="shared" si="7"/>
        <v>MEC2205029||2V-rack 1H-rack Unloader (MKUL-DR1-7171IC)</v>
      </c>
      <c r="E698" s="25" t="s">
        <v>475</v>
      </c>
      <c r="F698" s="23" t="s">
        <v>4100</v>
      </c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</row>
    <row r="699" spans="1:19" ht="14.4">
      <c r="A699" s="14">
        <f t="shared" si="6"/>
        <v>695</v>
      </c>
      <c r="B699" s="25" t="s">
        <v>4129</v>
      </c>
      <c r="C699" s="21" t="s">
        <v>4118</v>
      </c>
      <c r="D699" s="14" t="str">
        <f t="shared" si="7"/>
        <v>MEC2205030||W-rack V-type Loader (MKLD-DVR-7171)</v>
      </c>
      <c r="E699" s="25" t="s">
        <v>475</v>
      </c>
      <c r="F699" s="23" t="s">
        <v>4100</v>
      </c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</row>
    <row r="700" spans="1:19" ht="14.4">
      <c r="A700" s="14">
        <f t="shared" si="6"/>
        <v>696</v>
      </c>
      <c r="B700" s="25" t="s">
        <v>4130</v>
      </c>
      <c r="C700" s="21" t="s">
        <v>1571</v>
      </c>
      <c r="D700" s="14" t="str">
        <f t="shared" si="7"/>
        <v xml:space="preserve">MEC2205031||Hanger Stocker Device (MKHS-7171NR) </v>
      </c>
      <c r="E700" s="25" t="s">
        <v>475</v>
      </c>
      <c r="F700" s="23" t="s">
        <v>4100</v>
      </c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</row>
    <row r="701" spans="1:19" ht="14.4">
      <c r="A701" s="14">
        <f t="shared" si="6"/>
        <v>697</v>
      </c>
      <c r="B701" s="25" t="s">
        <v>4131</v>
      </c>
      <c r="C701" s="21" t="s">
        <v>1573</v>
      </c>
      <c r="D701" s="14" t="str">
        <f t="shared" si="7"/>
        <v xml:space="preserve">MEC2205032||Alignment Conveyor Device (MKCV-AL7171NR) </v>
      </c>
      <c r="E701" s="25" t="s">
        <v>475</v>
      </c>
      <c r="F701" s="23" t="s">
        <v>4100</v>
      </c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</row>
    <row r="702" spans="1:19" ht="14.4">
      <c r="A702" s="14">
        <f t="shared" si="6"/>
        <v>698</v>
      </c>
      <c r="B702" s="25" t="s">
        <v>4132</v>
      </c>
      <c r="C702" s="21" t="s">
        <v>1571</v>
      </c>
      <c r="D702" s="14" t="str">
        <f t="shared" si="7"/>
        <v xml:space="preserve">MEC2205033||Hanger Stocker Device (MKHS-7171NR) </v>
      </c>
      <c r="E702" s="25" t="s">
        <v>475</v>
      </c>
      <c r="F702" s="23" t="s">
        <v>4100</v>
      </c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</row>
    <row r="703" spans="1:19" ht="14.4">
      <c r="A703" s="14">
        <f t="shared" si="6"/>
        <v>699</v>
      </c>
      <c r="B703" s="25" t="s">
        <v>4133</v>
      </c>
      <c r="C703" s="21" t="s">
        <v>4134</v>
      </c>
      <c r="D703" s="14" t="str">
        <f t="shared" si="7"/>
        <v xml:space="preserve">MEC2205034||2V-rack 1H-rack Unloader (MKUL-DR1-7171IC) </v>
      </c>
      <c r="E703" s="25" t="s">
        <v>475</v>
      </c>
      <c r="F703" s="23" t="s">
        <v>4100</v>
      </c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</row>
    <row r="704" spans="1:19" ht="14.4">
      <c r="A704" s="14">
        <f t="shared" si="6"/>
        <v>700</v>
      </c>
      <c r="B704" s="25" t="s">
        <v>4135</v>
      </c>
      <c r="C704" s="21" t="s">
        <v>4136</v>
      </c>
      <c r="D704" s="14" t="str">
        <f t="shared" si="7"/>
        <v>MEC2205035||2V-rack 1H-rack Loader (MKLD-DVR-7171IC)</v>
      </c>
      <c r="E704" s="25" t="s">
        <v>475</v>
      </c>
      <c r="F704" s="23" t="s">
        <v>4100</v>
      </c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</row>
    <row r="705" spans="1:19" ht="14.4">
      <c r="A705" s="14">
        <f t="shared" si="6"/>
        <v>701</v>
      </c>
      <c r="B705" s="25" t="s">
        <v>4137</v>
      </c>
      <c r="C705" s="21" t="s">
        <v>1571</v>
      </c>
      <c r="D705" s="14" t="str">
        <f t="shared" si="7"/>
        <v xml:space="preserve">MEC2205036||Hanger Stocker Device (MKHS-7171NR) </v>
      </c>
      <c r="E705" s="25" t="s">
        <v>475</v>
      </c>
      <c r="F705" s="23" t="s">
        <v>4100</v>
      </c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</row>
    <row r="706" spans="1:19" ht="14.4">
      <c r="A706" s="14">
        <f t="shared" si="6"/>
        <v>702</v>
      </c>
      <c r="B706" s="25" t="s">
        <v>4138</v>
      </c>
      <c r="C706" s="21" t="s">
        <v>4139</v>
      </c>
      <c r="D706" s="14" t="str">
        <f t="shared" si="7"/>
        <v>MEC2205037||2V-rack 1H-rack Unloader (MKUL-DVR-7171IC)</v>
      </c>
      <c r="E706" s="25" t="s">
        <v>475</v>
      </c>
      <c r="F706" s="23" t="s">
        <v>4100</v>
      </c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</row>
    <row r="707" spans="1:19" ht="14.4">
      <c r="A707" s="14">
        <f t="shared" si="6"/>
        <v>703</v>
      </c>
      <c r="B707" s="25" t="s">
        <v>4140</v>
      </c>
      <c r="C707" s="21" t="s">
        <v>4136</v>
      </c>
      <c r="D707" s="14" t="str">
        <f t="shared" si="7"/>
        <v>MEC2205038||2V-rack 1H-rack Loader (MKLD-DVR-7171IC)</v>
      </c>
      <c r="E707" s="25" t="s">
        <v>475</v>
      </c>
      <c r="F707" s="23" t="s">
        <v>4100</v>
      </c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</row>
    <row r="708" spans="1:19" ht="14.4">
      <c r="A708" s="14">
        <f t="shared" si="6"/>
        <v>704</v>
      </c>
      <c r="B708" s="25" t="s">
        <v>4141</v>
      </c>
      <c r="C708" s="21" t="s">
        <v>4142</v>
      </c>
      <c r="D708" s="14" t="str">
        <f t="shared" si="7"/>
        <v>MEC2205039||Flip&amp;cooling Reversing Device (MKFC-7171NR)</v>
      </c>
      <c r="E708" s="25" t="s">
        <v>475</v>
      </c>
      <c r="F708" s="23" t="s">
        <v>4100</v>
      </c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</row>
    <row r="709" spans="1:19" ht="14.4">
      <c r="A709" s="14">
        <f t="shared" si="6"/>
        <v>705</v>
      </c>
      <c r="B709" s="25" t="s">
        <v>4143</v>
      </c>
      <c r="C709" s="21" t="s">
        <v>1571</v>
      </c>
      <c r="D709" s="14" t="str">
        <f t="shared" si="7"/>
        <v xml:space="preserve">MEC2205040||Hanger Stocker Device (MKHS-7171NR) </v>
      </c>
      <c r="E709" s="25" t="s">
        <v>475</v>
      </c>
      <c r="F709" s="23" t="s">
        <v>4100</v>
      </c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</row>
    <row r="710" spans="1:19" ht="14.4">
      <c r="A710" s="14">
        <f t="shared" si="6"/>
        <v>706</v>
      </c>
      <c r="B710" s="25" t="s">
        <v>4144</v>
      </c>
      <c r="C710" s="21" t="s">
        <v>4106</v>
      </c>
      <c r="D710" s="14" t="str">
        <f t="shared" si="7"/>
        <v>MEC2205041||W-rack V-type Unloader (MKUL-DVR-7171)</v>
      </c>
      <c r="E710" s="25" t="s">
        <v>475</v>
      </c>
      <c r="F710" s="23" t="s">
        <v>4100</v>
      </c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</row>
    <row r="711" spans="1:19" ht="20.399999999999999">
      <c r="A711" s="14">
        <f t="shared" si="6"/>
        <v>707</v>
      </c>
      <c r="B711" s="25" t="s">
        <v>4145</v>
      </c>
      <c r="C711" s="21" t="s">
        <v>4146</v>
      </c>
      <c r="D711" s="14" t="str">
        <f t="shared" si="7"/>
        <v>MEC2206012||第3　２FのVCP- XVIA #2 投入機 BOX 式
Máy đưa bo PKG BOX line VCP-XVIA #2</v>
      </c>
      <c r="E711" s="25"/>
      <c r="F711" s="23" t="s">
        <v>3245</v>
      </c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</row>
    <row r="712" spans="1:19" ht="20.399999999999999">
      <c r="A712" s="14">
        <f t="shared" si="6"/>
        <v>708</v>
      </c>
      <c r="B712" s="25" t="s">
        <v>4147</v>
      </c>
      <c r="C712" s="21" t="s">
        <v>4148</v>
      </c>
      <c r="D712" s="14" t="str">
        <f t="shared" si="7"/>
        <v>MEC2206014||第3　２FのVCP- XVIA #2 受取機 BOX 式
Máy nhận bo PKG BOX line VCP-XVIA #2</v>
      </c>
      <c r="E712" s="25"/>
      <c r="F712" s="23" t="s">
        <v>3245</v>
      </c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</row>
    <row r="713" spans="1:19" ht="20.399999999999999">
      <c r="A713" s="14">
        <f t="shared" si="6"/>
        <v>709</v>
      </c>
      <c r="B713" s="25" t="s">
        <v>4149</v>
      </c>
      <c r="C713" s="21" t="s">
        <v>4150</v>
      </c>
      <c r="D713" s="14" t="str">
        <f t="shared" si="7"/>
        <v>MEC2206015||第2 3FのAOI Inline 投入機　Vラック　合紙抜挿
Máy đưa bo line AOI Inline có tấm cách bo Fact.2 3F</v>
      </c>
      <c r="E713" s="25"/>
      <c r="F713" s="23" t="s">
        <v>3245</v>
      </c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</row>
    <row r="714" spans="1:19" ht="20.399999999999999">
      <c r="A714" s="14">
        <f t="shared" si="6"/>
        <v>710</v>
      </c>
      <c r="B714" s="25" t="s">
        <v>4151</v>
      </c>
      <c r="C714" s="21" t="s">
        <v>4152</v>
      </c>
      <c r="D714" s="14" t="str">
        <f t="shared" si="7"/>
        <v>MEC2206016||第2 3FのAOI Inline 受取機　水平台車　合紙抜挿
Máy nhận bo line AOI Inline có tấm cách bo Fact.2 3F</v>
      </c>
      <c r="E714" s="25"/>
      <c r="F714" s="23" t="s">
        <v>3245</v>
      </c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</row>
    <row r="715" spans="1:19" ht="20.399999999999999">
      <c r="A715" s="14">
        <f t="shared" si="6"/>
        <v>711</v>
      </c>
      <c r="B715" s="25" t="s">
        <v>4153</v>
      </c>
      <c r="C715" s="21" t="s">
        <v>4154</v>
      </c>
      <c r="D715" s="14" t="str">
        <f t="shared" si="7"/>
        <v>MEC2206017||第2 1FのAOI Inline 投入機　Vラック　合紙抜挿
Máy đưa bo line AOI Inline có tấm cách bo Fact.2 1F</v>
      </c>
      <c r="E715" s="25"/>
      <c r="F715" s="23" t="s">
        <v>3245</v>
      </c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</row>
    <row r="716" spans="1:19" ht="20.399999999999999">
      <c r="A716" s="14">
        <f t="shared" si="6"/>
        <v>712</v>
      </c>
      <c r="B716" s="25" t="s">
        <v>4155</v>
      </c>
      <c r="C716" s="21" t="s">
        <v>4156</v>
      </c>
      <c r="D716" s="14" t="str">
        <f t="shared" si="7"/>
        <v>MEC2206018||第2 1FのAOI Inline 受取機　水平台車　合紙抜挿
Máy nhận bo line AOI Inline có tấm cách bo  Fact.2 1F</v>
      </c>
      <c r="E716" s="25"/>
      <c r="F716" s="23" t="s">
        <v>3245</v>
      </c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</row>
    <row r="717" spans="1:19" ht="20.399999999999999">
      <c r="A717" s="14">
        <f t="shared" si="6"/>
        <v>713</v>
      </c>
      <c r="B717" s="25" t="s">
        <v>4157</v>
      </c>
      <c r="C717" s="21" t="s">
        <v>4158</v>
      </c>
      <c r="D717" s="14" t="str">
        <f t="shared" si="7"/>
        <v>MEC2206019||ダブルVラック　投入機　KUKAロボット式
Máy đưa bo 2 Vrack, Robot KUKA Fact.3 1F</v>
      </c>
      <c r="E717" s="25"/>
      <c r="F717" s="23" t="s">
        <v>3245</v>
      </c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</row>
    <row r="718" spans="1:19" ht="14.4">
      <c r="A718" s="14">
        <f t="shared" si="6"/>
        <v>714</v>
      </c>
      <c r="B718" s="25" t="s">
        <v>4159</v>
      </c>
      <c r="C718" s="21" t="s">
        <v>4160</v>
      </c>
      <c r="D718" s="14" t="str">
        <f t="shared" si="7"/>
        <v>MEC2206020||一般コンベヤー (L=1650mm, W=1000mm, WW1= 670mm)</v>
      </c>
      <c r="E718" s="25"/>
      <c r="F718" s="23" t="s">
        <v>3245</v>
      </c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</row>
    <row r="719" spans="1:19" ht="14.4">
      <c r="A719" s="14">
        <f t="shared" si="6"/>
        <v>715</v>
      </c>
      <c r="B719" s="25" t="s">
        <v>4161</v>
      </c>
      <c r="C719" s="21" t="s">
        <v>4162</v>
      </c>
      <c r="D719" s="14" t="str">
        <f t="shared" si="7"/>
        <v>MEC2206021||整列コンベヤー (L=7200mm, W=1000mm, WW1= 670mm)</v>
      </c>
      <c r="E719" s="25"/>
      <c r="F719" s="23" t="s">
        <v>3245</v>
      </c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</row>
    <row r="720" spans="1:19" ht="20.399999999999999">
      <c r="A720" s="14">
        <f t="shared" si="6"/>
        <v>716</v>
      </c>
      <c r="B720" s="25" t="s">
        <v>4163</v>
      </c>
      <c r="C720" s="21" t="s">
        <v>4164</v>
      </c>
      <c r="D720" s="14" t="str">
        <f t="shared" si="7"/>
        <v>MEC2206022||ダブルVラック　受取機　KUKAロボット式
Máy nhận bo 2 Vrack, Robot KUKA  line VCP#5 Fact.3 1F</v>
      </c>
      <c r="E720" s="25"/>
      <c r="F720" s="23" t="s">
        <v>3245</v>
      </c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</row>
    <row r="721" spans="1:19" ht="20.399999999999999">
      <c r="A721" s="14">
        <f t="shared" si="6"/>
        <v>717</v>
      </c>
      <c r="B721" s="25" t="s">
        <v>4165</v>
      </c>
      <c r="C721" s="21" t="s">
        <v>4166</v>
      </c>
      <c r="D721" s="14" t="str">
        <f t="shared" si="7"/>
        <v>MEC2206023||ダブルVラック　投入機　KUKAロボット式
Máy đưa bo 2 Vrack, Robot KUKA  line VCP#6 Fact.3 1F</v>
      </c>
      <c r="E721" s="25"/>
      <c r="F721" s="23" t="s">
        <v>3245</v>
      </c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</row>
    <row r="722" spans="1:19" ht="14.4">
      <c r="A722" s="14">
        <f t="shared" si="6"/>
        <v>718</v>
      </c>
      <c r="B722" s="25" t="s">
        <v>4167</v>
      </c>
      <c r="C722" s="21" t="s">
        <v>4160</v>
      </c>
      <c r="D722" s="14" t="str">
        <f t="shared" si="7"/>
        <v>MEC2206024||一般コンベヤー (L=1650mm, W=1000mm, WW1= 670mm)</v>
      </c>
      <c r="E722" s="25"/>
      <c r="F722" s="23" t="s">
        <v>3245</v>
      </c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</row>
    <row r="723" spans="1:19" ht="14.4">
      <c r="A723" s="14">
        <f t="shared" si="6"/>
        <v>719</v>
      </c>
      <c r="B723" s="25" t="s">
        <v>4168</v>
      </c>
      <c r="C723" s="21" t="s">
        <v>4162</v>
      </c>
      <c r="D723" s="14" t="str">
        <f t="shared" si="7"/>
        <v>MEC2206025||整列コンベヤー (L=7200mm, W=1000mm, WW1= 670mm)</v>
      </c>
      <c r="E723" s="25"/>
      <c r="F723" s="23" t="s">
        <v>3245</v>
      </c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</row>
    <row r="724" spans="1:19" ht="20.399999999999999">
      <c r="A724" s="14">
        <f t="shared" si="6"/>
        <v>720</v>
      </c>
      <c r="B724" s="25" t="s">
        <v>4169</v>
      </c>
      <c r="C724" s="21" t="s">
        <v>4170</v>
      </c>
      <c r="D724" s="14" t="str">
        <f t="shared" si="7"/>
        <v>MEC2206026||ダブルVラック　受取機　KUKAロボット式
Máy nhận bo 2 Vrack, Robot KUKA line VCP#6 Fact.3 1F</v>
      </c>
      <c r="E724" s="25"/>
      <c r="F724" s="23" t="s">
        <v>3245</v>
      </c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</row>
    <row r="725" spans="1:19" ht="14.4">
      <c r="A725" s="14">
        <f t="shared" si="6"/>
        <v>721</v>
      </c>
      <c r="B725" s="25" t="s">
        <v>4171</v>
      </c>
      <c r="C725" s="21" t="s">
        <v>4172</v>
      </c>
      <c r="D725" s="14" t="str">
        <f t="shared" si="7"/>
        <v xml:space="preserve">MEC2206036||Alignment Conveyor Device (MKCV-AL7171CR) </v>
      </c>
      <c r="E725" s="25"/>
      <c r="F725" s="23" t="s">
        <v>4173</v>
      </c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</row>
    <row r="726" spans="1:19" ht="14.4">
      <c r="A726" s="14">
        <f t="shared" si="6"/>
        <v>722</v>
      </c>
      <c r="B726" s="25" t="s">
        <v>4174</v>
      </c>
      <c r="C726" s="21" t="s">
        <v>4175</v>
      </c>
      <c r="D726" s="14" t="str">
        <f t="shared" si="7"/>
        <v xml:space="preserve">MEC2206037||Hanger Stocker Device (MKHS-7171CR) </v>
      </c>
      <c r="E726" s="25"/>
      <c r="F726" s="23" t="s">
        <v>4173</v>
      </c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</row>
    <row r="727" spans="1:19" ht="14.4">
      <c r="A727" s="14">
        <f t="shared" si="6"/>
        <v>723</v>
      </c>
      <c r="B727" s="25" t="s">
        <v>4176</v>
      </c>
      <c r="C727" s="21" t="s">
        <v>4177</v>
      </c>
      <c r="D727" s="14" t="str">
        <f t="shared" si="7"/>
        <v>MEC2206038||2V-rack 1H-rack Unloader CR (MKUL-DR1-7171IC)</v>
      </c>
      <c r="E727" s="25"/>
      <c r="F727" s="23" t="s">
        <v>4173</v>
      </c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</row>
    <row r="728" spans="1:19" ht="14.4">
      <c r="A728" s="14">
        <f t="shared" si="6"/>
        <v>724</v>
      </c>
      <c r="B728" s="25" t="s">
        <v>4178</v>
      </c>
      <c r="C728" s="21" t="s">
        <v>4179</v>
      </c>
      <c r="D728" s="14" t="str">
        <f t="shared" si="7"/>
        <v>MEC2206040||W-rack V-type Unloader (MKUL-DVR-7171CR)</v>
      </c>
      <c r="E728" s="25"/>
      <c r="F728" s="23" t="s">
        <v>4173</v>
      </c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</row>
    <row r="729" spans="1:19" ht="14.4">
      <c r="A729" s="14">
        <f t="shared" si="6"/>
        <v>725</v>
      </c>
      <c r="B729" s="25" t="s">
        <v>4180</v>
      </c>
      <c r="C729" s="21" t="s">
        <v>4181</v>
      </c>
      <c r="D729" s="14" t="str">
        <f t="shared" si="7"/>
        <v>MEC2207012||Dịch vụ thay đổi layout line chụp sáng DI PKG Fact.3 2F</v>
      </c>
      <c r="E729" s="25"/>
      <c r="F729" s="23" t="s">
        <v>4182</v>
      </c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</row>
    <row r="730" spans="1:19" ht="14.4">
      <c r="A730" s="14">
        <f t="shared" si="6"/>
        <v>726</v>
      </c>
      <c r="B730" s="25" t="s">
        <v>4183</v>
      </c>
      <c r="C730" s="21" t="s">
        <v>4184</v>
      </c>
      <c r="D730" s="14" t="str">
        <f t="shared" si="7"/>
        <v>MEC2208001||1H-rack Loader (MKLD-HR-7171)</v>
      </c>
      <c r="E730" s="25"/>
      <c r="F730" s="23" t="s">
        <v>4100</v>
      </c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</row>
    <row r="731" spans="1:19" ht="14.4">
      <c r="A731" s="14">
        <f t="shared" si="6"/>
        <v>727</v>
      </c>
      <c r="B731" s="25" t="s">
        <v>4185</v>
      </c>
      <c r="C731" s="24" t="s">
        <v>4186</v>
      </c>
      <c r="D731" s="14" t="str">
        <f t="shared" si="7"/>
        <v>MEC2208002||1H-rack Unloader (MKUL-HR-7171)</v>
      </c>
      <c r="E731" s="25"/>
      <c r="F731" s="23" t="s">
        <v>4100</v>
      </c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</row>
    <row r="732" spans="1:19" ht="14.4">
      <c r="A732" s="14">
        <f t="shared" si="6"/>
        <v>728</v>
      </c>
      <c r="B732" s="25" t="s">
        <v>4187</v>
      </c>
      <c r="C732" s="24" t="s">
        <v>1571</v>
      </c>
      <c r="D732" s="14" t="str">
        <f t="shared" si="7"/>
        <v xml:space="preserve">MEC2208003||Hanger Stocker Device (MKHS-7171NR) </v>
      </c>
      <c r="E732" s="25"/>
      <c r="F732" s="23" t="s">
        <v>4100</v>
      </c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</row>
    <row r="733" spans="1:19" ht="14.4">
      <c r="A733" s="14">
        <f t="shared" si="6"/>
        <v>729</v>
      </c>
      <c r="B733" s="25" t="s">
        <v>4188</v>
      </c>
      <c r="C733" s="24" t="s">
        <v>1571</v>
      </c>
      <c r="D733" s="14" t="str">
        <f t="shared" si="7"/>
        <v xml:space="preserve">MEC2208004||Hanger Stocker Device (MKHS-7171NR) </v>
      </c>
      <c r="E733" s="25"/>
      <c r="F733" s="23" t="s">
        <v>4100</v>
      </c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</row>
    <row r="734" spans="1:19" ht="14.4">
      <c r="A734" s="14">
        <f t="shared" si="6"/>
        <v>730</v>
      </c>
      <c r="B734" s="25" t="s">
        <v>4189</v>
      </c>
      <c r="C734" s="24" t="s">
        <v>4190</v>
      </c>
      <c r="D734" s="14" t="str">
        <f t="shared" si="7"/>
        <v>MEC2208005||Dịch vụ thay trục số 3 Robot UR của MKTC</v>
      </c>
      <c r="E734" s="25"/>
      <c r="F734" s="23" t="s">
        <v>4191</v>
      </c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</row>
    <row r="735" spans="1:19" ht="14.4">
      <c r="A735" s="14">
        <f t="shared" si="6"/>
        <v>731</v>
      </c>
      <c r="B735" s="14" t="s">
        <v>4192</v>
      </c>
      <c r="C735" s="24" t="s">
        <v>4193</v>
      </c>
      <c r="D735" s="14" t="str">
        <f t="shared" si="7"/>
        <v>MEC2208014||W-rack V-type Loader (MKLD-DVR-7171CR)</v>
      </c>
      <c r="E735" s="25"/>
      <c r="F735" s="23" t="s">
        <v>4100</v>
      </c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</row>
    <row r="736" spans="1:19" ht="20.399999999999999">
      <c r="A736" s="14">
        <f t="shared" si="6"/>
        <v>732</v>
      </c>
      <c r="B736" s="14" t="s">
        <v>4194</v>
      </c>
      <c r="C736" s="24" t="s">
        <v>4195</v>
      </c>
      <c r="D736" s="14" t="str">
        <f t="shared" si="7"/>
        <v>MEC2208020||プラズマ処理  投入機（マガジン式）
Máy đưa bo line Xử lý Plasma (Magazine)</v>
      </c>
      <c r="E736" s="25"/>
      <c r="F736" s="23" t="s">
        <v>4196</v>
      </c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</row>
    <row r="737" spans="1:19" ht="20.399999999999999">
      <c r="A737" s="14">
        <f t="shared" si="6"/>
        <v>733</v>
      </c>
      <c r="B737" s="14" t="s">
        <v>4197</v>
      </c>
      <c r="C737" s="24" t="s">
        <v>4198</v>
      </c>
      <c r="D737" s="14" t="str">
        <f t="shared" si="7"/>
        <v>MEC2208021||現像  受取機（マガジン式）
Máy nhận bo line hiện ảnh (Magazine)</v>
      </c>
      <c r="E737" s="25"/>
      <c r="F737" s="23" t="s">
        <v>4196</v>
      </c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</row>
    <row r="738" spans="1:19" ht="20.399999999999999">
      <c r="A738" s="14">
        <f t="shared" si="6"/>
        <v>734</v>
      </c>
      <c r="B738" s="14" t="s">
        <v>4199</v>
      </c>
      <c r="C738" s="24" t="s">
        <v>4200</v>
      </c>
      <c r="D738" s="14" t="str">
        <f t="shared" si="7"/>
        <v>MEC2208022||PET剥離 投入機 （トレイ式）
Máy đưa bo line bóc màng PET (TRAY)</v>
      </c>
      <c r="E738" s="25"/>
      <c r="F738" s="23" t="s">
        <v>4196</v>
      </c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</row>
    <row r="739" spans="1:19" ht="20.399999999999999">
      <c r="A739" s="14">
        <f t="shared" si="6"/>
        <v>735</v>
      </c>
      <c r="B739" s="14" t="s">
        <v>4201</v>
      </c>
      <c r="C739" s="24" t="s">
        <v>4202</v>
      </c>
      <c r="D739" s="14" t="str">
        <f t="shared" si="7"/>
        <v>MEC2208023||電解銅めっき (SAP) 受取機 （トレイ式）
Máy nhận bo line Mạ đồng điện giải  (TRAY)</v>
      </c>
      <c r="E739" s="25"/>
      <c r="F739" s="23" t="s">
        <v>4196</v>
      </c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</row>
    <row r="740" spans="1:19" ht="14.4">
      <c r="A740" s="14">
        <f t="shared" si="6"/>
        <v>736</v>
      </c>
      <c r="B740" s="14" t="s">
        <v>4203</v>
      </c>
      <c r="C740" s="24" t="s">
        <v>4204</v>
      </c>
      <c r="D740" s="14" t="str">
        <f t="shared" si="7"/>
        <v>MEC2210002||Băng tải vận chuyển bo cho line hình thành đường mạch Des#1</v>
      </c>
      <c r="E740" s="25"/>
      <c r="F740" s="23" t="s">
        <v>4205</v>
      </c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</row>
    <row r="741" spans="1:19" ht="14.4">
      <c r="A741" s="14">
        <f t="shared" si="6"/>
        <v>737</v>
      </c>
      <c r="B741" s="14" t="s">
        <v>4206</v>
      </c>
      <c r="C741" s="24" t="s">
        <v>4207</v>
      </c>
      <c r="D741" s="14" t="str">
        <f t="shared" si="7"/>
        <v>MEC2210003||Băng tải vận chuyển bo cho line hình thành đường mạch Des#2</v>
      </c>
      <c r="E741" s="25"/>
      <c r="F741" s="23" t="s">
        <v>4205</v>
      </c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</row>
    <row r="742" spans="1:19" ht="20.399999999999999">
      <c r="A742" s="14">
        <f t="shared" si="6"/>
        <v>738</v>
      </c>
      <c r="B742" s="14" t="s">
        <v>4208</v>
      </c>
      <c r="C742" s="24" t="s">
        <v>4209</v>
      </c>
      <c r="D742" s="14" t="str">
        <f t="shared" si="7"/>
        <v>MEC2210005||Carrier device (Load/Unload) for laser processing system ML706GTW6_FICT have transfer IC</v>
      </c>
      <c r="E742" s="25"/>
      <c r="F742" s="23" t="s">
        <v>4210</v>
      </c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</row>
    <row r="743" spans="1:19" ht="14.4">
      <c r="A743" s="14">
        <f t="shared" si="6"/>
        <v>739</v>
      </c>
      <c r="B743" s="14" t="s">
        <v>4211</v>
      </c>
      <c r="C743" s="24" t="s">
        <v>4212</v>
      </c>
      <c r="D743" s="14" t="str">
        <f t="shared" si="7"/>
        <v>MEC2210010||Dịch vụ cải tiến cụm căn bo cho MEC2205042 và MEC2205027</v>
      </c>
      <c r="E743" s="25"/>
      <c r="F743" s="23" t="s">
        <v>4213</v>
      </c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</row>
    <row r="744" spans="1:19" ht="14.4">
      <c r="A744" s="14">
        <f t="shared" si="6"/>
        <v>740</v>
      </c>
      <c r="B744" s="25" t="s">
        <v>4214</v>
      </c>
      <c r="C744" s="24" t="s">
        <v>4215</v>
      </c>
      <c r="D744" s="14" t="str">
        <f t="shared" si="7"/>
        <v>MEC2401018||Factory Audit System for Tendo factory</v>
      </c>
      <c r="E744" s="25" t="s">
        <v>1065</v>
      </c>
      <c r="F744" s="23" t="s">
        <v>4216</v>
      </c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</row>
    <row r="745" spans="1:19" ht="14.4">
      <c r="A745" s="14">
        <f t="shared" si="6"/>
        <v>741</v>
      </c>
      <c r="B745" s="14" t="s">
        <v>4217</v>
      </c>
      <c r="C745" s="24" t="s">
        <v>4218</v>
      </c>
      <c r="D745" s="14" t="str">
        <f t="shared" si="7"/>
        <v>MEC2207016||Dự án AGV-API- Gateway</v>
      </c>
      <c r="E745" s="25"/>
      <c r="F745" s="23" t="s">
        <v>4219</v>
      </c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</row>
    <row r="746" spans="1:19" ht="14.4">
      <c r="A746" s="14">
        <f t="shared" si="6"/>
        <v>742</v>
      </c>
      <c r="B746" s="14" t="s">
        <v>4220</v>
      </c>
      <c r="C746" s="24" t="s">
        <v>4221</v>
      </c>
      <c r="D746" s="14" t="str">
        <f t="shared" si="7"/>
        <v>MEC2207017||Hệ thống quản lý sản xuất PKG (Chủ tịch yêu cầu)_Phần cứng</v>
      </c>
      <c r="E746" s="25"/>
      <c r="F746" s="23" t="s">
        <v>4222</v>
      </c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</row>
    <row r="747" spans="1:19" ht="14.4">
      <c r="A747" s="14">
        <f t="shared" si="6"/>
        <v>743</v>
      </c>
      <c r="B747" s="14" t="s">
        <v>4223</v>
      </c>
      <c r="C747" s="24" t="s">
        <v>4224</v>
      </c>
      <c r="D747" s="14" t="str">
        <f t="shared" si="7"/>
        <v>MEC2208008||Dịch vụ nâng cấp phần mềm 2D code thêm chức năng kiểm tra hàng X-out</v>
      </c>
      <c r="E747" s="25"/>
      <c r="F747" s="23" t="s">
        <v>4225</v>
      </c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</row>
    <row r="748" spans="1:19" ht="14.4">
      <c r="A748" s="14">
        <f t="shared" si="6"/>
        <v>744</v>
      </c>
      <c r="B748" s="14" t="s">
        <v>4226</v>
      </c>
      <c r="C748" s="24" t="s">
        <v>4116</v>
      </c>
      <c r="D748" s="14" t="str">
        <f t="shared" si="7"/>
        <v>MEC2212006||Conveyor Device (MKCV-7171NR)</v>
      </c>
      <c r="E748" s="25"/>
      <c r="F748" s="23" t="s">
        <v>4100</v>
      </c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</row>
    <row r="749" spans="1:19" ht="14.4">
      <c r="A749" s="14">
        <f t="shared" si="6"/>
        <v>745</v>
      </c>
      <c r="B749" s="14" t="s">
        <v>4227</v>
      </c>
      <c r="C749" s="24" t="s">
        <v>4116</v>
      </c>
      <c r="D749" s="14" t="str">
        <f t="shared" si="7"/>
        <v>MEC2212007||Conveyor Device (MKCV-7171NR)</v>
      </c>
      <c r="E749" s="25"/>
      <c r="F749" s="23" t="s">
        <v>4100</v>
      </c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</row>
    <row r="750" spans="1:19" ht="14.4">
      <c r="A750" s="14">
        <f t="shared" si="6"/>
        <v>746</v>
      </c>
      <c r="B750" s="25" t="s">
        <v>4228</v>
      </c>
      <c r="C750" s="24" t="s">
        <v>4229</v>
      </c>
      <c r="D750" s="14" t="str">
        <f t="shared" si="7"/>
        <v>MEC2302004||Máy đưa bo đóng pin tổ hợp khoan NC</v>
      </c>
      <c r="E750" s="25"/>
      <c r="F750" s="23" t="s">
        <v>4230</v>
      </c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</row>
    <row r="751" spans="1:19" ht="14.4">
      <c r="A751" s="14">
        <f t="shared" si="6"/>
        <v>747</v>
      </c>
      <c r="B751" s="25" t="s">
        <v>4231</v>
      </c>
      <c r="C751" s="32" t="s">
        <v>4232</v>
      </c>
      <c r="D751" s="14" t="str">
        <f t="shared" si="7"/>
        <v>MEC2304006||Máy nhận bo (Unloader) V rack TYPE 3 MEC2304006</v>
      </c>
      <c r="E751" s="25"/>
      <c r="F751" s="23" t="s">
        <v>4233</v>
      </c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</row>
    <row r="752" spans="1:19" ht="14.4">
      <c r="A752" s="14">
        <f t="shared" si="6"/>
        <v>748</v>
      </c>
      <c r="B752" s="25" t="s">
        <v>4234</v>
      </c>
      <c r="C752" s="32" t="s">
        <v>4235</v>
      </c>
      <c r="D752" s="14" t="str">
        <f t="shared" si="7"/>
        <v>MEC2304007||Máy nhận bo (Unloader) V rack TYPE 3 MEC2304007</v>
      </c>
      <c r="E752" s="25"/>
      <c r="F752" s="23" t="s">
        <v>4233</v>
      </c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</row>
    <row r="753" spans="1:19" ht="14.4">
      <c r="A753" s="14">
        <f t="shared" si="6"/>
        <v>749</v>
      </c>
      <c r="B753" s="25" t="s">
        <v>4236</v>
      </c>
      <c r="C753" s="32" t="s">
        <v>4237</v>
      </c>
      <c r="D753" s="14" t="str">
        <f t="shared" si="7"/>
        <v>MEC2304008||Máy đưa bo V rack TYPE 3 MEC2304008</v>
      </c>
      <c r="E753" s="25"/>
      <c r="F753" s="23" t="s">
        <v>4233</v>
      </c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</row>
    <row r="754" spans="1:19" ht="14.4">
      <c r="A754" s="14">
        <f t="shared" si="6"/>
        <v>750</v>
      </c>
      <c r="B754" s="25" t="s">
        <v>4238</v>
      </c>
      <c r="C754" s="32" t="s">
        <v>4239</v>
      </c>
      <c r="D754" s="14" t="str">
        <f t="shared" si="7"/>
        <v>MEC2304009||Máy đưa bo V rack TYPE 3 MEC2304009</v>
      </c>
      <c r="E754" s="25"/>
      <c r="F754" s="23" t="s">
        <v>4233</v>
      </c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</row>
    <row r="755" spans="1:19" ht="14.4">
      <c r="A755" s="14">
        <f t="shared" si="6"/>
        <v>751</v>
      </c>
      <c r="B755" s="25" t="s">
        <v>4240</v>
      </c>
      <c r="C755" s="32" t="s">
        <v>4241</v>
      </c>
      <c r="D755" s="14" t="str">
        <f t="shared" si="7"/>
        <v>MEC2304010||Máy nhận bo V rack TYPE 3 MEC2304010</v>
      </c>
      <c r="E755" s="25"/>
      <c r="F755" s="23" t="s">
        <v>4233</v>
      </c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</row>
    <row r="756" spans="1:19" ht="14.4">
      <c r="A756" s="14">
        <f t="shared" si="6"/>
        <v>752</v>
      </c>
      <c r="B756" s="25" t="s">
        <v>4242</v>
      </c>
      <c r="C756" s="32" t="s">
        <v>4243</v>
      </c>
      <c r="D756" s="14" t="str">
        <f t="shared" si="7"/>
        <v>MEC2304011||Máy đưa bo V rack TYPE 3 MEC2304011</v>
      </c>
      <c r="E756" s="25"/>
      <c r="F756" s="23" t="s">
        <v>4233</v>
      </c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</row>
    <row r="757" spans="1:19" ht="14.4">
      <c r="A757" s="14">
        <f t="shared" si="6"/>
        <v>753</v>
      </c>
      <c r="B757" s="25" t="s">
        <v>4244</v>
      </c>
      <c r="C757" s="32" t="s">
        <v>4245</v>
      </c>
      <c r="D757" s="14" t="str">
        <f t="shared" si="7"/>
        <v>MEC2304012||Máy nhận bo V rack TYPE 3 MEC2304012</v>
      </c>
      <c r="E757" s="25"/>
      <c r="F757" s="23" t="s">
        <v>4233</v>
      </c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</row>
    <row r="758" spans="1:19" ht="14.4">
      <c r="A758" s="14">
        <f t="shared" si="6"/>
        <v>754</v>
      </c>
      <c r="B758" s="25" t="s">
        <v>4246</v>
      </c>
      <c r="C758" s="24" t="s">
        <v>4247</v>
      </c>
      <c r="D758" s="14" t="str">
        <f t="shared" si="7"/>
        <v>MEC2305003||Mitsubishi Bigsize Laser ML706GTX-Ⅵ matehan ＃２TENDOU</v>
      </c>
      <c r="E758" s="25"/>
      <c r="F758" s="23" t="s">
        <v>4038</v>
      </c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</row>
    <row r="759" spans="1:19" ht="14.4">
      <c r="A759" s="14">
        <f t="shared" si="6"/>
        <v>755</v>
      </c>
      <c r="B759" s="25" t="s">
        <v>4248</v>
      </c>
      <c r="C759" s="24" t="s">
        <v>4249</v>
      </c>
      <c r="D759" s="14" t="str">
        <f t="shared" si="7"/>
        <v>MEC2305007||Máy nhận bo line Spray tĩnh điện #2           静電スプレー#2受取機</v>
      </c>
      <c r="E759" s="25"/>
      <c r="F759" s="23" t="s">
        <v>4233</v>
      </c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</row>
    <row r="760" spans="1:19" ht="20.399999999999999">
      <c r="A760" s="14">
        <f t="shared" si="6"/>
        <v>756</v>
      </c>
      <c r="B760" s="25" t="s">
        <v>4250</v>
      </c>
      <c r="C760" s="24" t="s">
        <v>4251</v>
      </c>
      <c r="D760" s="14" t="str">
        <f t="shared" si="7"/>
        <v>MEC2305008||Máy nhận bo line tư động in chữ - Semi Cure        自動印刷～セミキュア受取機</v>
      </c>
      <c r="E760" s="25"/>
      <c r="F760" s="23" t="s">
        <v>4233</v>
      </c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</row>
    <row r="761" spans="1:19" ht="20.399999999999999">
      <c r="A761" s="14">
        <f t="shared" si="6"/>
        <v>757</v>
      </c>
      <c r="B761" s="25" t="s">
        <v>4252</v>
      </c>
      <c r="C761" s="24" t="s">
        <v>4253</v>
      </c>
      <c r="D761" s="14" t="str">
        <f t="shared" si="7"/>
        <v>MEC2305009||Máy nhận bo line in chữ bằng tay- Semi Cure　   手動印刷～セミキュア受取機</v>
      </c>
      <c r="E761" s="25"/>
      <c r="F761" s="23" t="s">
        <v>4233</v>
      </c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</row>
    <row r="762" spans="1:19" ht="14.4">
      <c r="A762" s="14">
        <f t="shared" si="6"/>
        <v>758</v>
      </c>
      <c r="B762" s="25" t="s">
        <v>4254</v>
      </c>
      <c r="C762" s="24" t="s">
        <v>4255</v>
      </c>
      <c r="D762" s="14" t="str">
        <f t="shared" si="7"/>
        <v>MEC2305010||Máy đưa bo line hiện ảnh #1                                      現像#1投入機</v>
      </c>
      <c r="E762" s="25"/>
      <c r="F762" s="23" t="s">
        <v>4233</v>
      </c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</row>
    <row r="763" spans="1:19" ht="20.399999999999999">
      <c r="A763" s="14">
        <f t="shared" si="6"/>
        <v>759</v>
      </c>
      <c r="B763" s="25" t="s">
        <v>4256</v>
      </c>
      <c r="C763" s="24" t="s">
        <v>4257</v>
      </c>
      <c r="D763" s="14" t="str">
        <f t="shared" si="7"/>
        <v>MEC2305013||CZ処理  投入機（マガジン式）
Máy đưa bo line CZ (Magazine)</v>
      </c>
      <c r="E763" s="25"/>
      <c r="F763" s="23" t="s">
        <v>4196</v>
      </c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</row>
    <row r="764" spans="1:19" ht="20.399999999999999">
      <c r="A764" s="14">
        <f t="shared" si="6"/>
        <v>760</v>
      </c>
      <c r="B764" s="25" t="s">
        <v>4258</v>
      </c>
      <c r="C764" s="24" t="s">
        <v>4259</v>
      </c>
      <c r="D764" s="14" t="str">
        <f t="shared" si="7"/>
        <v>MEC2305014||ABFラミネート  受取機（マガジン式）
Máy nhận bo line Dán màng ABF (Magazine)</v>
      </c>
      <c r="E764" s="25"/>
      <c r="F764" s="23" t="s">
        <v>4196</v>
      </c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</row>
    <row r="765" spans="1:19" ht="20.399999999999999">
      <c r="A765" s="14">
        <f t="shared" si="6"/>
        <v>761</v>
      </c>
      <c r="B765" s="25" t="s">
        <v>4260</v>
      </c>
      <c r="C765" s="24" t="s">
        <v>4261</v>
      </c>
      <c r="D765" s="14" t="str">
        <f t="shared" si="7"/>
        <v>MEC2305015||DFR剥離  投入機 （トレイ式）
Máy đưa bo line Bóc màng DFR  (TRAY)</v>
      </c>
      <c r="E765" s="25"/>
      <c r="F765" s="23" t="s">
        <v>4196</v>
      </c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</row>
    <row r="766" spans="1:19" ht="20.399999999999999">
      <c r="A766" s="14">
        <f t="shared" si="6"/>
        <v>762</v>
      </c>
      <c r="B766" s="25" t="s">
        <v>4262</v>
      </c>
      <c r="C766" s="24" t="s">
        <v>4263</v>
      </c>
      <c r="D766" s="14" t="str">
        <f t="shared" si="7"/>
        <v>MEC2305016||フラッシュエッチング  受取機（マガジン式）
Máy nhận bo line Ăn mòn (Magazine)</v>
      </c>
      <c r="E766" s="25"/>
      <c r="F766" s="23" t="s">
        <v>4196</v>
      </c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</row>
    <row r="767" spans="1:19" ht="20.399999999999999">
      <c r="A767" s="14">
        <f t="shared" si="6"/>
        <v>763</v>
      </c>
      <c r="B767" s="25" t="s">
        <v>4264</v>
      </c>
      <c r="C767" s="24" t="s">
        <v>4265</v>
      </c>
      <c r="D767" s="14" t="str">
        <f t="shared" si="7"/>
        <v>MEC2305017||SR印刷→セミキュア  投入機（マガジン式） Máy đưa bo line In SR --&gt; bán cố hóa (Magazine)</v>
      </c>
      <c r="E767" s="25"/>
      <c r="F767" s="23" t="s">
        <v>4196</v>
      </c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</row>
    <row r="768" spans="1:19" ht="20.399999999999999">
      <c r="A768" s="14">
        <f t="shared" si="6"/>
        <v>764</v>
      </c>
      <c r="B768" s="25" t="s">
        <v>4266</v>
      </c>
      <c r="C768" s="24" t="s">
        <v>4267</v>
      </c>
      <c r="D768" s="14" t="str">
        <f t="shared" si="7"/>
        <v>MEC2305018||SR印刷  受取機（マガジン式）
Máy nhận bo line SR (Magazine)</v>
      </c>
      <c r="E768" s="25"/>
      <c r="F768" s="23" t="s">
        <v>4196</v>
      </c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</row>
    <row r="769" spans="1:19" ht="14.4">
      <c r="A769" s="14">
        <f t="shared" si="6"/>
        <v>765</v>
      </c>
      <c r="B769" s="25" t="s">
        <v>4268</v>
      </c>
      <c r="C769" s="24" t="s">
        <v>4269</v>
      </c>
      <c r="D769" s="14" t="str">
        <f t="shared" si="7"/>
        <v>MEC2305019||UV照射  受取機（マガジン式） Máy nhận bo line chiếu UV (Magazine)</v>
      </c>
      <c r="E769" s="25"/>
      <c r="F769" s="23" t="s">
        <v>4196</v>
      </c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</row>
    <row r="770" spans="1:19" ht="20.399999999999999">
      <c r="A770" s="14">
        <f t="shared" si="6"/>
        <v>766</v>
      </c>
      <c r="B770" s="25" t="s">
        <v>4270</v>
      </c>
      <c r="C770" s="24" t="s">
        <v>4271</v>
      </c>
      <c r="D770" s="14" t="str">
        <f t="shared" si="7"/>
        <v>MEC2305020||ウェットブラスト→酸洗  投入機（マガジン式）
Máy đưa bo line Wet blast -&gt; Rửa axit (Magazine)</v>
      </c>
      <c r="E770" s="25"/>
      <c r="F770" s="23" t="s">
        <v>4196</v>
      </c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</row>
    <row r="771" spans="1:19" ht="20.399999999999999">
      <c r="A771" s="14">
        <f t="shared" si="6"/>
        <v>767</v>
      </c>
      <c r="B771" s="25" t="s">
        <v>4272</v>
      </c>
      <c r="C771" s="24" t="s">
        <v>4273</v>
      </c>
      <c r="D771" s="14" t="str">
        <f t="shared" si="7"/>
        <v>MEC2305021||ウェットブラスト→酸洗  受取機 （トレイ式）
Máy nhận bo line Wet blast -&gt; Rửa axit  (TRAY)</v>
      </c>
      <c r="E771" s="25"/>
      <c r="F771" s="23" t="s">
        <v>4196</v>
      </c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</row>
    <row r="772" spans="1:19" ht="14.4">
      <c r="A772" s="14">
        <f t="shared" si="6"/>
        <v>768</v>
      </c>
      <c r="B772" s="25" t="s">
        <v>3899</v>
      </c>
      <c r="C772" s="24" t="s">
        <v>3900</v>
      </c>
      <c r="D772" s="14" t="str">
        <f t="shared" si="7"/>
        <v xml:space="preserve">MEC2308010||Phí quản lý cho hàng robot hàn PO 20230724-002147-700-1 </v>
      </c>
      <c r="E772" s="25"/>
      <c r="F772" s="23" t="s">
        <v>3901</v>
      </c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</row>
    <row r="773" spans="1:19" ht="14.4">
      <c r="A773" s="14">
        <f t="shared" si="6"/>
        <v>769</v>
      </c>
      <c r="B773" s="25" t="s">
        <v>4274</v>
      </c>
      <c r="C773" s="24" t="s">
        <v>4275</v>
      </c>
      <c r="D773" s="14" t="str">
        <f t="shared" si="7"/>
        <v>MEC2308012||Cụm khung đỡ xe sản phẩm của máy đưa bo line VCP Filled TENDOU (#2-6-1)</v>
      </c>
      <c r="E773" s="25" t="s">
        <v>592</v>
      </c>
      <c r="F773" s="23" t="s">
        <v>4276</v>
      </c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</row>
    <row r="774" spans="1:19" ht="14.4">
      <c r="A774" s="14">
        <f t="shared" si="6"/>
        <v>770</v>
      </c>
      <c r="B774" s="25" t="s">
        <v>4277</v>
      </c>
      <c r="C774" s="24" t="s">
        <v>4278</v>
      </c>
      <c r="D774" s="14" t="str">
        <f t="shared" si="7"/>
        <v>MEC2308016||Băng tải căn bo MKCV-AL7171CR</v>
      </c>
      <c r="E774" s="25"/>
      <c r="F774" s="23" t="s">
        <v>4279</v>
      </c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</row>
    <row r="775" spans="1:19" ht="14.4">
      <c r="A775" s="14">
        <f t="shared" si="6"/>
        <v>771</v>
      </c>
      <c r="B775" s="25" t="s">
        <v>4280</v>
      </c>
      <c r="C775" s="24" t="s">
        <v>4281</v>
      </c>
      <c r="D775" s="14" t="str">
        <f t="shared" si="7"/>
        <v>MEC2309001||Mitsubishi Laser GTW-Ⅵ matehan #２ FICT</v>
      </c>
      <c r="E775" s="25"/>
      <c r="F775" s="23" t="s">
        <v>4040</v>
      </c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</row>
    <row r="776" spans="1:19" ht="14.4">
      <c r="A776" s="14">
        <f t="shared" si="6"/>
        <v>772</v>
      </c>
      <c r="B776" s="25" t="s">
        <v>4282</v>
      </c>
      <c r="C776" s="24" t="s">
        <v>4283</v>
      </c>
      <c r="D776" s="14" t="str">
        <f t="shared" si="7"/>
        <v>MEC2309002||Mitsubishi Laser GTW-Ⅵ matehan　#3 FICT</v>
      </c>
      <c r="E776" s="25"/>
      <c r="F776" s="23" t="s">
        <v>4040</v>
      </c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</row>
    <row r="777" spans="1:19" ht="14.4">
      <c r="A777" s="14">
        <f t="shared" si="6"/>
        <v>773</v>
      </c>
      <c r="B777" s="25" t="s">
        <v>4284</v>
      </c>
      <c r="C777" s="24" t="s">
        <v>4285</v>
      </c>
      <c r="D777" s="14" t="str">
        <f t="shared" si="7"/>
        <v>MEC2309003||Mitsubishi Laser GTW-Ⅵ matehan　＃4 FICT</v>
      </c>
      <c r="E777" s="25"/>
      <c r="F777" s="23" t="s">
        <v>4040</v>
      </c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</row>
    <row r="778" spans="1:19" ht="14.4">
      <c r="A778" s="14">
        <f t="shared" si="6"/>
        <v>774</v>
      </c>
      <c r="B778" s="25" t="s">
        <v>4286</v>
      </c>
      <c r="C778" s="24" t="s">
        <v>4287</v>
      </c>
      <c r="D778" s="14" t="str">
        <f t="shared" si="7"/>
        <v>MEC2309004||Mitsubishi Laser GTW-Ⅵ matehan　#5 FICT</v>
      </c>
      <c r="E778" s="25"/>
      <c r="F778" s="23" t="s">
        <v>4040</v>
      </c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</row>
    <row r="779" spans="1:19" ht="14.4">
      <c r="A779" s="14">
        <f t="shared" si="6"/>
        <v>775</v>
      </c>
      <c r="B779" s="25" t="s">
        <v>4288</v>
      </c>
      <c r="C779" s="24" t="s">
        <v>4289</v>
      </c>
      <c r="D779" s="14" t="str">
        <f t="shared" si="7"/>
        <v>MEC2309005||Mitsubishi Laser GTW-Ⅵ matehan　＃6 FICT</v>
      </c>
      <c r="E779" s="25"/>
      <c r="F779" s="23" t="s">
        <v>4040</v>
      </c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</row>
    <row r="780" spans="1:19" ht="14.4">
      <c r="A780" s="14">
        <f t="shared" si="6"/>
        <v>776</v>
      </c>
      <c r="B780" s="25" t="s">
        <v>4290</v>
      </c>
      <c r="C780" s="24" t="s">
        <v>4291</v>
      </c>
      <c r="D780" s="14" t="str">
        <f t="shared" si="7"/>
        <v>MEC2309006||Mitsubishi Laser GTW-Ⅵ matehan　#7 FICT</v>
      </c>
      <c r="E780" s="25"/>
      <c r="F780" s="23" t="s">
        <v>4040</v>
      </c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</row>
    <row r="781" spans="1:19" ht="14.4">
      <c r="A781" s="14">
        <f t="shared" si="6"/>
        <v>777</v>
      </c>
      <c r="B781" s="25" t="s">
        <v>4292</v>
      </c>
      <c r="C781" s="24" t="s">
        <v>4293</v>
      </c>
      <c r="D781" s="14" t="str">
        <f t="shared" si="7"/>
        <v>MEC2309007||Mitsubishi Laser GTW-Ⅵ matehan　＃8 FICT</v>
      </c>
      <c r="E781" s="25"/>
      <c r="F781" s="23" t="s">
        <v>4040</v>
      </c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</row>
    <row r="782" spans="1:19" ht="14.4">
      <c r="A782" s="14">
        <f t="shared" si="6"/>
        <v>778</v>
      </c>
      <c r="B782" s="25" t="s">
        <v>4294</v>
      </c>
      <c r="C782" s="24" t="s">
        <v>4295</v>
      </c>
      <c r="D782" s="14" t="str">
        <f t="shared" si="7"/>
        <v>MEC2309010||Cụm khung đỡ xe sản phẩm của máy đưa bo line VCP TENDOU (#2-7-1)</v>
      </c>
      <c r="E782" s="25"/>
      <c r="F782" s="23" t="s">
        <v>4276</v>
      </c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</row>
    <row r="783" spans="1:19" ht="14.4">
      <c r="A783" s="14">
        <f t="shared" si="6"/>
        <v>779</v>
      </c>
      <c r="B783" s="25" t="s">
        <v>4296</v>
      </c>
      <c r="C783" s="24" t="s">
        <v>4297</v>
      </c>
      <c r="D783" s="14" t="str">
        <f t="shared" si="7"/>
        <v>MEC2304001||Dịch vụ setup robot UR cho máy 2D barcode</v>
      </c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</row>
    <row r="784" spans="1:19" ht="14.4">
      <c r="A784" s="14">
        <f t="shared" si="6"/>
        <v>780</v>
      </c>
      <c r="B784" s="25" t="s">
        <v>4298</v>
      </c>
      <c r="C784" s="24" t="s">
        <v>4299</v>
      </c>
      <c r="D784" s="14" t="str">
        <f t="shared" si="7"/>
        <v>MEC2507004||Máy làm mát bo Line Des TMN Fact.4 / Air cooled flip over machine</v>
      </c>
      <c r="E784" s="25" t="s">
        <v>1806</v>
      </c>
      <c r="F784" s="23" t="s">
        <v>4300</v>
      </c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</row>
    <row r="785" spans="1:19" ht="14.4">
      <c r="A785" s="14">
        <f t="shared" si="6"/>
        <v>781</v>
      </c>
      <c r="B785" s="25" t="s">
        <v>4301</v>
      </c>
      <c r="C785" s="11" t="s">
        <v>4302</v>
      </c>
      <c r="D785" s="14" t="str">
        <f t="shared" si="7"/>
        <v>MEC2201013||Carrier device (Load/Unload) for Laser VIA (2 Axis) for Ishinomaki #1</v>
      </c>
      <c r="E785" s="25" t="s">
        <v>444</v>
      </c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</row>
    <row r="786" spans="1:19" ht="14.4">
      <c r="A786" s="14">
        <f t="shared" si="6"/>
        <v>782</v>
      </c>
      <c r="B786" s="25" t="s">
        <v>4303</v>
      </c>
      <c r="C786" s="24" t="s">
        <v>4304</v>
      </c>
      <c r="D786" s="14" t="str">
        <f t="shared" si="7"/>
        <v>MEC2301010||Sửa chữa máy MEC1911004</v>
      </c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</row>
    <row r="787" spans="1:19" ht="14.4">
      <c r="A787" s="14">
        <f t="shared" si="6"/>
        <v>783</v>
      </c>
      <c r="B787" s="25" t="s">
        <v>4305</v>
      </c>
      <c r="C787" s="24" t="s">
        <v>631</v>
      </c>
      <c r="D787" s="14" t="str">
        <f t="shared" si="7"/>
        <v>MEC2308007||Dịch vụ sửa chữa máy MEC1911002</v>
      </c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</row>
    <row r="788" spans="1:19" ht="14.4">
      <c r="A788" s="14">
        <f t="shared" si="6"/>
        <v>784</v>
      </c>
      <c r="B788" s="25" t="s">
        <v>4306</v>
      </c>
      <c r="C788" s="24" t="s">
        <v>4307</v>
      </c>
      <c r="D788" s="14" t="str">
        <f t="shared" si="7"/>
        <v>MEC2308008||Dịch vụ thay dây tín hiệu cụm gắp PCB cho máy MEC1906002 (Optima#1)</v>
      </c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</row>
    <row r="789" spans="1:19" ht="14.4">
      <c r="A789" s="14">
        <f t="shared" si="6"/>
        <v>785</v>
      </c>
      <c r="B789" s="25" t="s">
        <v>4308</v>
      </c>
      <c r="C789" s="24" t="s">
        <v>646</v>
      </c>
      <c r="D789" s="14" t="str">
        <f t="shared" si="7"/>
        <v>MEC2308017||Teaching lại robot VCP#2, VCP#7</v>
      </c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</row>
    <row r="790" spans="1:19" ht="14.4">
      <c r="A790" s="14">
        <f t="shared" si="6"/>
        <v>786</v>
      </c>
      <c r="B790" s="25" t="s">
        <v>4309</v>
      </c>
      <c r="C790" s="24" t="s">
        <v>649</v>
      </c>
      <c r="D790" s="14" t="str">
        <f t="shared" si="7"/>
        <v>MEC2308019||Sửa chữa máy MEC1808003-V01-02</v>
      </c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</row>
    <row r="791" spans="1:19" ht="14.4">
      <c r="A791" s="14">
        <f t="shared" si="6"/>
        <v>787</v>
      </c>
      <c r="B791" s="25" t="s">
        <v>4310</v>
      </c>
      <c r="C791" s="24" t="s">
        <v>4311</v>
      </c>
      <c r="D791" s="14" t="str">
        <f t="shared" si="7"/>
        <v>MEC2308020||Sửa chữa máy đưa bo line bóc màng #1</v>
      </c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</row>
    <row r="792" spans="1:19" ht="14.4">
      <c r="A792" s="14">
        <f t="shared" si="6"/>
        <v>788</v>
      </c>
      <c r="B792" s="25" t="s">
        <v>4312</v>
      </c>
      <c r="C792" s="24" t="s">
        <v>3494</v>
      </c>
      <c r="D792" s="14" t="str">
        <f t="shared" si="7"/>
        <v xml:space="preserve">MEC2310030||Dich vụ sửa chữa máy MEC2010002 </v>
      </c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</row>
    <row r="793" spans="1:19" ht="14.4">
      <c r="A793" s="14">
        <f t="shared" si="6"/>
        <v>789</v>
      </c>
      <c r="B793" s="25" t="s">
        <v>4313</v>
      </c>
      <c r="C793" s="24" t="s">
        <v>4314</v>
      </c>
      <c r="D793" s="14" t="str">
        <f t="shared" si="7"/>
        <v>MEC2403106|| JIG đột lỗ tấm PP</v>
      </c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</row>
    <row r="794" spans="1:19" ht="20.399999999999999">
      <c r="A794" s="14">
        <f t="shared" si="6"/>
        <v>790</v>
      </c>
      <c r="B794" s="25" t="s">
        <v>4315</v>
      </c>
      <c r="C794" s="24" t="s">
        <v>4316</v>
      </c>
      <c r="D794" s="14" t="str">
        <f t="shared" si="7"/>
        <v>MEC2403063||自動スタック機 投入合紙抜取改造
 Cải tiến thêm cụm gắp IC máy NC stacking</v>
      </c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</row>
    <row r="795" spans="1:19" ht="14.4">
      <c r="A795" s="14">
        <f t="shared" si="6"/>
        <v>791</v>
      </c>
      <c r="B795" s="25" t="s">
        <v>4317</v>
      </c>
      <c r="C795" s="24" t="s">
        <v>4318</v>
      </c>
      <c r="D795" s="14" t="str">
        <f t="shared" si="7"/>
        <v>MEC2403086||Hanger Stock Line Tạo mạch chụp sáng DI</v>
      </c>
      <c r="E795" s="25" t="s">
        <v>697</v>
      </c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</row>
    <row r="796" spans="1:19" ht="20.399999999999999">
      <c r="A796" s="14">
        <f t="shared" si="6"/>
        <v>792</v>
      </c>
      <c r="B796" s="25" t="s">
        <v>4319</v>
      </c>
      <c r="C796" s="24" t="s">
        <v>4320</v>
      </c>
      <c r="D796" s="14" t="str">
        <f t="shared" si="7"/>
        <v>MEC2404037||CCD穴明機 #2 用 投入機
Máy đưa bo cho máy gia công lỗ CCD#2</v>
      </c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</row>
    <row r="797" spans="1:19" ht="20.399999999999999">
      <c r="A797" s="14">
        <f t="shared" si="6"/>
        <v>793</v>
      </c>
      <c r="B797" s="25" t="s">
        <v>4321</v>
      </c>
      <c r="C797" s="24" t="s">
        <v>4322</v>
      </c>
      <c r="D797" s="14" t="str">
        <f t="shared" si="7"/>
        <v>MEC2404038||CCD穴明機 #2 用 受取機
Máy nhận bo cho máy gia công lỗ CCD#2</v>
      </c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</row>
    <row r="798" spans="1:19" ht="14.4">
      <c r="A798" s="14">
        <f t="shared" si="6"/>
        <v>794</v>
      </c>
      <c r="B798" s="25" t="s">
        <v>4323</v>
      </c>
      <c r="C798" s="24" t="s">
        <v>4324</v>
      </c>
      <c r="D798" s="14" t="str">
        <f t="shared" si="7"/>
        <v>MEC2404023||Máy Unloading dạng sheet (robot nhện) + Băng tải AVI用蜘蛛の手の受取機</v>
      </c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</row>
    <row r="799" spans="1:19" ht="20.399999999999999">
      <c r="A799" s="14">
        <f t="shared" si="6"/>
        <v>795</v>
      </c>
      <c r="B799" s="25" t="s">
        <v>4325</v>
      </c>
      <c r="C799" s="24" t="s">
        <v>4326</v>
      </c>
      <c r="D799" s="14" t="str">
        <f t="shared" si="7"/>
        <v>MEC2403029||ピン打ち・テープ貼り機
 Máy đóng Pin NC Khoan NC</v>
      </c>
      <c r="E799" s="25" t="s">
        <v>697</v>
      </c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</row>
    <row r="800" spans="1:19" ht="14.4">
      <c r="A800" s="14">
        <f t="shared" si="6"/>
        <v>796</v>
      </c>
      <c r="B800" s="25" t="s">
        <v>4327</v>
      </c>
      <c r="C800" s="24" t="s">
        <v>4328</v>
      </c>
      <c r="D800" s="14" t="str">
        <f t="shared" si="7"/>
        <v>MEC2406006||Xe đẩy tay Magazine nhà máy Ishinomaki</v>
      </c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</row>
    <row r="801" spans="1:19" ht="14.4">
      <c r="A801" s="14">
        <f t="shared" si="6"/>
        <v>797</v>
      </c>
      <c r="B801" s="25" t="s">
        <v>4329</v>
      </c>
      <c r="C801" s="24" t="s">
        <v>4330</v>
      </c>
      <c r="D801" s="14" t="str">
        <f t="shared" si="7"/>
        <v>MEC2406012||Carrier Device (Load &amp; Unload) Sheet machine for water washing process 2</v>
      </c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</row>
    <row r="802" spans="1:19" ht="20.399999999999999">
      <c r="A802" s="14">
        <f t="shared" si="6"/>
        <v>798</v>
      </c>
      <c r="B802" s="25" t="s">
        <v>4331</v>
      </c>
      <c r="C802" s="24" t="s">
        <v>4332</v>
      </c>
      <c r="D802" s="14" t="str">
        <f t="shared" si="7"/>
        <v>MEC2404027||SR前処理　受取機
Máy nhận bo line TXL SR (xe Patapata), có xoay bo 180deg</v>
      </c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</row>
    <row r="803" spans="1:19" ht="20.399999999999999">
      <c r="A803" s="14">
        <f t="shared" si="6"/>
        <v>799</v>
      </c>
      <c r="B803" s="25" t="s">
        <v>4333</v>
      </c>
      <c r="C803" s="24" t="s">
        <v>4334</v>
      </c>
      <c r="D803" s="14" t="str">
        <f t="shared" si="7"/>
        <v>MEC2403026||受取機（平積・合紙）
 Máy nhận bo (H rack + IC) Inline AOI MEC2403026</v>
      </c>
      <c r="E803" s="25" t="s">
        <v>697</v>
      </c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</row>
    <row r="804" spans="1:19" ht="14.4">
      <c r="A804" s="14">
        <f t="shared" si="6"/>
        <v>800</v>
      </c>
      <c r="B804" s="25" t="s">
        <v>4335</v>
      </c>
      <c r="C804" s="24" t="s">
        <v>4336</v>
      </c>
      <c r="D804" s="14" t="str">
        <f t="shared" si="7"/>
        <v>MEC2403039||Hanger Stock Line Tự động chụp sáng #6</v>
      </c>
      <c r="E804" s="25" t="s">
        <v>697</v>
      </c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</row>
    <row r="805" spans="1:19" ht="14.4">
      <c r="A805" s="14">
        <f t="shared" si="6"/>
        <v>801</v>
      </c>
      <c r="B805" s="25" t="s">
        <v>4337</v>
      </c>
      <c r="C805" s="24" t="s">
        <v>4338</v>
      </c>
      <c r="D805" s="14" t="str">
        <f t="shared" si="7"/>
        <v>MEC2403043||Máy đưa bo V rack TYPE 4 InlineAOIライン</v>
      </c>
      <c r="E805" s="25" t="s">
        <v>697</v>
      </c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</row>
    <row r="806" spans="1:19" ht="20.399999999999999">
      <c r="A806" s="14">
        <f t="shared" si="6"/>
        <v>802</v>
      </c>
      <c r="B806" s="25" t="s">
        <v>4339</v>
      </c>
      <c r="C806" s="24" t="s">
        <v>4340</v>
      </c>
      <c r="D806" s="14" t="str">
        <f t="shared" si="7"/>
        <v>MEC2404004|| 石巻工場向け中圧水洗機用投入機   Máy Loading cho line rửa nước áp lực trung bình nhà máy Ishinomaki</v>
      </c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</row>
    <row r="807" spans="1:19" ht="20.399999999999999">
      <c r="A807" s="14">
        <f t="shared" si="6"/>
        <v>803</v>
      </c>
      <c r="B807" s="25" t="s">
        <v>4341</v>
      </c>
      <c r="C807" s="24" t="s">
        <v>4342</v>
      </c>
      <c r="D807" s="14" t="str">
        <f t="shared" si="7"/>
        <v>MEC2404005||石巻工場向け中圧水洗機用受取機   Máy Unloading cho line rửa nước áp lực trung bình nhà máy Ishinomaki</v>
      </c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</row>
    <row r="808" spans="1:19" ht="14.4">
      <c r="A808" s="14">
        <f t="shared" si="6"/>
        <v>804</v>
      </c>
      <c r="B808" s="21" t="s">
        <v>4343</v>
      </c>
      <c r="C808" s="31" t="s">
        <v>4344</v>
      </c>
      <c r="D808" s="14" t="str">
        <f t="shared" si="7"/>
        <v>MEC2408019||Máy cắt băng dính tổ hợp khoan NC- FPC</v>
      </c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</row>
    <row r="809" spans="1:19" ht="14.4">
      <c r="A809" s="14">
        <f t="shared" si="6"/>
        <v>805</v>
      </c>
      <c r="B809" s="25" t="s">
        <v>4345</v>
      </c>
      <c r="C809" s="24" t="s">
        <v>4346</v>
      </c>
      <c r="D809" s="14" t="str">
        <f t="shared" si="7"/>
        <v>MEC2407019||Magnetic tape AGV repair service at Fukushima factory</v>
      </c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</row>
    <row r="810" spans="1:19" ht="14.4">
      <c r="A810" s="14">
        <f t="shared" si="6"/>
        <v>806</v>
      </c>
      <c r="B810" s="30" t="s">
        <v>4347</v>
      </c>
      <c r="C810" s="31" t="s">
        <v>4348</v>
      </c>
      <c r="D810" s="14" t="str">
        <f t="shared" si="7"/>
        <v>MEC2409103||Máy đưa bo kiểm tra cong vênh</v>
      </c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</row>
    <row r="811" spans="1:19" ht="14.4">
      <c r="A811" s="14">
        <f t="shared" si="6"/>
        <v>807</v>
      </c>
      <c r="B811" s="25" t="s">
        <v>4349</v>
      </c>
      <c r="C811" s="24" t="s">
        <v>4350</v>
      </c>
      <c r="D811" s="14" t="str">
        <f t="shared" si="7"/>
        <v>MEC2403052||Máy đưa bo V rack TYPE 4 Line Tạo mạch lớp trong DFR</v>
      </c>
      <c r="E811" s="25" t="s">
        <v>697</v>
      </c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</row>
    <row r="812" spans="1:19" ht="14.4">
      <c r="A812" s="14">
        <f t="shared" si="6"/>
        <v>808</v>
      </c>
      <c r="B812" s="21" t="s">
        <v>4351</v>
      </c>
      <c r="C812" s="31" t="s">
        <v>4352</v>
      </c>
      <c r="D812" s="14" t="str">
        <f t="shared" si="7"/>
        <v>MEC2408017||Hanger Stocker Máy nâng bo tạm thời Line TXL #2 FPC</v>
      </c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</row>
    <row r="813" spans="1:19" ht="14.4">
      <c r="A813" s="14">
        <f t="shared" si="6"/>
        <v>809</v>
      </c>
      <c r="B813" s="21" t="s">
        <v>4353</v>
      </c>
      <c r="C813" s="31" t="s">
        <v>4354</v>
      </c>
      <c r="D813" s="14" t="str">
        <f t="shared" si="7"/>
        <v>MEC2408032||Dịch vụ cải tiến máy 2D bar code số 1 từ hệ robot sang hệ trục XYZ</v>
      </c>
      <c r="E813" s="30" t="s">
        <v>346</v>
      </c>
      <c r="F813" s="16"/>
      <c r="G813" s="30"/>
      <c r="H813" s="30" t="s">
        <v>4355</v>
      </c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</row>
    <row r="814" spans="1:19" ht="14.4">
      <c r="A814" s="14">
        <f t="shared" si="6"/>
        <v>810</v>
      </c>
      <c r="B814" s="30" t="s">
        <v>4356</v>
      </c>
      <c r="C814" s="31" t="s">
        <v>4357</v>
      </c>
      <c r="D814" s="14" t="str">
        <f t="shared" si="7"/>
        <v>MEC2410001||Băng tải thường PKG Fact.3 2F line chụp sáng</v>
      </c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</row>
    <row r="815" spans="1:19" ht="14.4">
      <c r="A815" s="14">
        <f t="shared" si="6"/>
        <v>811</v>
      </c>
      <c r="B815" s="30" t="s">
        <v>4358</v>
      </c>
      <c r="C815" s="31" t="s">
        <v>4359</v>
      </c>
      <c r="D815" s="14" t="str">
        <f t="shared" si="7"/>
        <v>MEC2410002||Dịch vụ cải tiến máy nhận bo line DFR</v>
      </c>
      <c r="E815" s="30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</row>
    <row r="816" spans="1:19" ht="20.399999999999999">
      <c r="A816" s="14">
        <f t="shared" si="6"/>
        <v>812</v>
      </c>
      <c r="B816" s="25" t="s">
        <v>4360</v>
      </c>
      <c r="C816" s="24" t="s">
        <v>4361</v>
      </c>
      <c r="D816" s="14" t="str">
        <f t="shared" si="7"/>
        <v>MEC2407012||内層回路　DFR 投入機（Vラック・合紙）
Máy đưa bo V rack TYPE 4 line Tạo mạch lớp trong DFR</v>
      </c>
      <c r="E816" s="25"/>
      <c r="F816" s="23"/>
      <c r="G816" s="25"/>
      <c r="H816" s="25" t="s">
        <v>4362</v>
      </c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</row>
    <row r="817" spans="1:19" ht="14.4">
      <c r="A817" s="14">
        <f t="shared" si="6"/>
        <v>813</v>
      </c>
      <c r="B817" s="25" t="s">
        <v>4363</v>
      </c>
      <c r="C817" s="23" t="s">
        <v>881</v>
      </c>
      <c r="D817" s="14" t="str">
        <f t="shared" si="7"/>
        <v>MEC2405021||Nâng cấp phần mềm Checksheet cho Tendo</v>
      </c>
      <c r="E817" s="25" t="s">
        <v>692</v>
      </c>
      <c r="F817" s="25" t="s">
        <v>4364</v>
      </c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</row>
    <row r="818" spans="1:19" ht="20.399999999999999">
      <c r="A818" s="14">
        <f t="shared" si="6"/>
        <v>814</v>
      </c>
      <c r="B818" s="30" t="s">
        <v>4365</v>
      </c>
      <c r="C818" s="32" t="s">
        <v>4366</v>
      </c>
      <c r="D818" s="14" t="str">
        <f t="shared" si="7"/>
        <v>MEC2410031||1F 積層　レーザ加工前処理ライン  投入機
Máy đưa bo Line tiền xử lý Laser 1F</v>
      </c>
      <c r="E818" s="42" t="s">
        <v>564</v>
      </c>
      <c r="F818" s="16"/>
      <c r="G818" s="63"/>
      <c r="H818" s="63" t="s">
        <v>894</v>
      </c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</row>
    <row r="819" spans="1:19" ht="14.4">
      <c r="A819" s="14">
        <f t="shared" si="6"/>
        <v>815</v>
      </c>
      <c r="B819" s="25" t="s">
        <v>4367</v>
      </c>
      <c r="C819" s="24" t="s">
        <v>4368</v>
      </c>
      <c r="D819" s="14" t="str">
        <f t="shared" si="7"/>
        <v>MEC2403097||Cải tiến máy từ V rack --&gt; L rack</v>
      </c>
      <c r="E819" s="25" t="s">
        <v>697</v>
      </c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</row>
    <row r="820" spans="1:19" ht="20.399999999999999">
      <c r="A820" s="14">
        <f t="shared" si="6"/>
        <v>816</v>
      </c>
      <c r="B820" s="30" t="s">
        <v>4369</v>
      </c>
      <c r="C820" s="32" t="s">
        <v>4370</v>
      </c>
      <c r="D820" s="14" t="str">
        <f t="shared" si="7"/>
        <v>MEC2410093||２F　銅メッキ　VCPライン#1 整列コンベヤー
Băng tải căn bo Line VCP #1 mạ đồng 2F</v>
      </c>
      <c r="E820" s="42" t="s">
        <v>564</v>
      </c>
      <c r="F820" s="23"/>
      <c r="G820" s="63"/>
      <c r="H820" s="63" t="s">
        <v>894</v>
      </c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</row>
    <row r="821" spans="1:19" ht="20.399999999999999">
      <c r="A821" s="14">
        <f t="shared" si="6"/>
        <v>817</v>
      </c>
      <c r="B821" s="25" t="s">
        <v>4371</v>
      </c>
      <c r="C821" s="24" t="s">
        <v>4372</v>
      </c>
      <c r="D821" s="14" t="str">
        <f t="shared" si="7"/>
        <v>MEC2403084||受取機（平積・合紙）
 Máy nhận bo (H rack + IC) Line Tạo mạch lớp ngoài DES MEC2403084</v>
      </c>
      <c r="E821" s="25" t="s">
        <v>697</v>
      </c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</row>
    <row r="822" spans="1:19" ht="14.4">
      <c r="A822" s="14">
        <f t="shared" si="6"/>
        <v>818</v>
      </c>
      <c r="B822" s="25" t="s">
        <v>4373</v>
      </c>
      <c r="C822" s="24" t="s">
        <v>4374</v>
      </c>
      <c r="D822" s="14" t="str">
        <f t="shared" si="7"/>
        <v>MEC2403099||Máy đưa bo line OSP TENDOU</v>
      </c>
      <c r="E822" s="25" t="s">
        <v>732</v>
      </c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</row>
    <row r="823" spans="1:19" ht="20.399999999999999">
      <c r="A823" s="14">
        <f t="shared" si="6"/>
        <v>819</v>
      </c>
      <c r="B823" s="25" t="s">
        <v>4375</v>
      </c>
      <c r="C823" s="33" t="s">
        <v>4376</v>
      </c>
      <c r="D823" s="14" t="str">
        <f t="shared" si="7"/>
        <v>MEC2412023||4F 外層 露光ライン#2 ストッカー (A面 NG基板）
 Máy nâng bo NG tạm thời Line Chụp sáng SR mặt A tạo mạch ngoài 4F</v>
      </c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</row>
    <row r="824" spans="1:19" ht="14.4">
      <c r="A824" s="14">
        <f t="shared" si="6"/>
        <v>820</v>
      </c>
      <c r="B824" s="25" t="s">
        <v>4377</v>
      </c>
      <c r="C824" s="24" t="s">
        <v>4378</v>
      </c>
      <c r="D824" s="14" t="str">
        <f t="shared" si="7"/>
        <v>MEC2503015||Hệ thống băng tải chuyển bo từ xếp lớp vào máy ép</v>
      </c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</row>
    <row r="825" spans="1:19" ht="14.4">
      <c r="A825" s="14">
        <f t="shared" si="6"/>
        <v>821</v>
      </c>
      <c r="B825" s="25" t="s">
        <v>4379</v>
      </c>
      <c r="C825" s="24" t="s">
        <v>4380</v>
      </c>
      <c r="D825" s="14" t="str">
        <f t="shared" si="7"/>
        <v>MEC2308013||Label for cart</v>
      </c>
      <c r="E825" s="25"/>
      <c r="F825" s="64" t="s">
        <v>4381</v>
      </c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</row>
    <row r="826" spans="1:19" ht="14.4">
      <c r="A826" s="14">
        <f t="shared" si="6"/>
        <v>822</v>
      </c>
      <c r="B826" s="25" t="s">
        <v>4382</v>
      </c>
      <c r="C826" s="24" t="s">
        <v>4383</v>
      </c>
      <c r="D826" s="14" t="str">
        <f t="shared" si="7"/>
        <v>MEC2407008||Braket for QR code 2205005-HRACK-014-A</v>
      </c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</row>
    <row r="827" spans="1:19" ht="14.4">
      <c r="A827" s="14">
        <f t="shared" si="6"/>
        <v>823</v>
      </c>
      <c r="B827" s="25" t="s">
        <v>4384</v>
      </c>
      <c r="C827" s="24" t="s">
        <v>4385</v>
      </c>
      <c r="D827" s="14" t="str">
        <f t="shared" si="7"/>
        <v>MEC2407009||AGV Guide NC rack 2212011-007</v>
      </c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</row>
    <row r="828" spans="1:19" ht="20.399999999999999">
      <c r="A828" s="14">
        <f t="shared" si="6"/>
        <v>824</v>
      </c>
      <c r="B828" s="30" t="s">
        <v>4386</v>
      </c>
      <c r="C828" s="32" t="s">
        <v>4387</v>
      </c>
      <c r="D828" s="14" t="str">
        <f t="shared" si="7"/>
        <v>MEC2410125||4F　外層　露光ライン  ストッカー (A面）
Máy nâng bo tạm thời Line Chụp sáng SR mặt A tạo mạch ngoài 4F</v>
      </c>
      <c r="E828" s="42" t="s">
        <v>564</v>
      </c>
      <c r="F828" s="23"/>
      <c r="G828" s="63"/>
      <c r="H828" s="63" t="s">
        <v>894</v>
      </c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</row>
    <row r="829" spans="1:19" ht="20.399999999999999">
      <c r="A829" s="14">
        <f t="shared" si="6"/>
        <v>825</v>
      </c>
      <c r="B829" s="25" t="s">
        <v>4388</v>
      </c>
      <c r="C829" s="24" t="s">
        <v>4389</v>
      </c>
      <c r="D829" s="14" t="str">
        <f t="shared" si="7"/>
        <v>MEC2404020||Máy Unloading dạng sheet (robot nhện)+ Băng tải  line kiểm tra cong vênh　反り矯正検査用蜘蛛の手の受取機</v>
      </c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</row>
    <row r="830" spans="1:19" ht="20.399999999999999">
      <c r="A830" s="14">
        <f t="shared" si="6"/>
        <v>826</v>
      </c>
      <c r="B830" s="30" t="s">
        <v>4390</v>
      </c>
      <c r="C830" s="32" t="s">
        <v>4391</v>
      </c>
      <c r="D830" s="14" t="str">
        <f t="shared" si="7"/>
        <v>MEC2410029||1F 積層　外周加工ライン  整列コンベヤー
Băng tải căn bo Line cắt viền Ép lớp 1F</v>
      </c>
      <c r="E830" s="42" t="s">
        <v>564</v>
      </c>
      <c r="F830" s="16"/>
      <c r="G830" s="63"/>
      <c r="H830" s="63" t="s">
        <v>894</v>
      </c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</row>
    <row r="831" spans="1:19" ht="14.4">
      <c r="A831" s="14">
        <f t="shared" si="6"/>
        <v>827</v>
      </c>
      <c r="B831" s="25" t="s">
        <v>4392</v>
      </c>
      <c r="C831" s="24" t="s">
        <v>4393</v>
      </c>
      <c r="D831" s="14" t="str">
        <f t="shared" si="7"/>
        <v>MEC2502038||Máy nhận bo (robot) mạ từng phần</v>
      </c>
      <c r="E831" s="25" t="s">
        <v>936</v>
      </c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</row>
    <row r="832" spans="1:19" ht="20.399999999999999">
      <c r="A832" s="14">
        <f t="shared" si="6"/>
        <v>828</v>
      </c>
      <c r="B832" s="25" t="s">
        <v>4394</v>
      </c>
      <c r="C832" s="24" t="s">
        <v>4395</v>
      </c>
      <c r="D832" s="14" t="str">
        <f t="shared" si="7"/>
        <v>MEC2502039||Hanger stock MEC2502039
 Máy nâng bo tạm thời</v>
      </c>
      <c r="E832" s="25" t="s">
        <v>936</v>
      </c>
      <c r="F832" s="23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</row>
    <row r="833" spans="1:19" ht="14.4">
      <c r="A833" s="14">
        <f t="shared" si="6"/>
        <v>829</v>
      </c>
      <c r="B833" s="25" t="s">
        <v>4396</v>
      </c>
      <c r="C833" s="24" t="s">
        <v>4397</v>
      </c>
      <c r="D833" s="14" t="str">
        <f t="shared" si="7"/>
        <v>MEC2404024||Máy đóng gói スキンパック包装機</v>
      </c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</row>
    <row r="834" spans="1:19" ht="20.399999999999999">
      <c r="A834" s="14">
        <f t="shared" si="6"/>
        <v>830</v>
      </c>
      <c r="B834" s="30" t="s">
        <v>4398</v>
      </c>
      <c r="C834" s="43" t="s">
        <v>4399</v>
      </c>
      <c r="D834" s="14" t="str">
        <f t="shared" si="7"/>
        <v>MEC2409029||フィルドメッキ マガジンラックの投入機
 Máy đưa bo Magazine rack line Filled</v>
      </c>
      <c r="E834" s="30" t="s">
        <v>346</v>
      </c>
      <c r="F834" s="16"/>
      <c r="G834" s="30"/>
      <c r="H834" s="30" t="s">
        <v>845</v>
      </c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</row>
    <row r="835" spans="1:19" ht="20.399999999999999">
      <c r="A835" s="14">
        <f t="shared" si="6"/>
        <v>831</v>
      </c>
      <c r="B835" s="30" t="s">
        <v>4400</v>
      </c>
      <c r="C835" s="32" t="s">
        <v>4401</v>
      </c>
      <c r="D835" s="14" t="str">
        <f t="shared" si="7"/>
        <v>MEC2410032||1F 積層　レーザ加工前処理ライン  受取機
Máy nhận bo Line tiền xử lý Laser 1F</v>
      </c>
      <c r="E835" s="42" t="s">
        <v>564</v>
      </c>
      <c r="F835" s="16"/>
      <c r="G835" s="63"/>
      <c r="H835" s="63" t="s">
        <v>894</v>
      </c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</row>
    <row r="836" spans="1:19" ht="20.399999999999999">
      <c r="A836" s="14">
        <f t="shared" si="6"/>
        <v>832</v>
      </c>
      <c r="B836" s="30" t="s">
        <v>4402</v>
      </c>
      <c r="C836" s="32" t="s">
        <v>4403</v>
      </c>
      <c r="D836" s="14" t="str">
        <f t="shared" si="7"/>
        <v>MEC2410049||２F　内層回路　DES #1 (DFR)  ストッカー 
Máy nâng bo tạm thời Line DES#1 (DFR) tạo mạch trong 2F</v>
      </c>
      <c r="E836" s="42" t="s">
        <v>564</v>
      </c>
      <c r="F836" s="16"/>
      <c r="G836" s="63"/>
      <c r="H836" s="63" t="s">
        <v>894</v>
      </c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</row>
    <row r="837" spans="1:19" ht="20.399999999999999">
      <c r="A837" s="14">
        <f t="shared" si="6"/>
        <v>833</v>
      </c>
      <c r="B837" s="30" t="s">
        <v>4404</v>
      </c>
      <c r="C837" s="32" t="s">
        <v>4405</v>
      </c>
      <c r="D837" s="14" t="str">
        <f t="shared" si="7"/>
        <v>MEC2410081||２F　内層回路　DES (LPR#2)  ストッカー 
Máy nâng bo tạm thời Line DES (LPR#2) tạo mạch trong 2F</v>
      </c>
      <c r="E837" s="42" t="s">
        <v>564</v>
      </c>
      <c r="F837" s="23"/>
      <c r="G837" s="63"/>
      <c r="H837" s="63" t="s">
        <v>894</v>
      </c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</row>
    <row r="838" spans="1:19" ht="14.4">
      <c r="A838" s="14">
        <f t="shared" si="6"/>
        <v>834</v>
      </c>
      <c r="B838" s="25" t="s">
        <v>4406</v>
      </c>
      <c r="C838" s="24" t="s">
        <v>4407</v>
      </c>
      <c r="D838" s="14" t="str">
        <f t="shared" si="7"/>
        <v>MEC2501021||Desmear　投入機 Máy vào đưa bo Desmear</v>
      </c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</row>
    <row r="839" spans="1:19" ht="14.4">
      <c r="A839" s="14">
        <f t="shared" si="6"/>
        <v>835</v>
      </c>
      <c r="B839" s="25" t="s">
        <v>4408</v>
      </c>
      <c r="C839" s="24" t="s">
        <v>4409</v>
      </c>
      <c r="D839" s="14" t="str">
        <f t="shared" si="7"/>
        <v>MEC2502034||Băng tải lật bo + xoay bo (A--&gt; B + xoay 90deg)</v>
      </c>
      <c r="E839" s="25" t="s">
        <v>936</v>
      </c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</row>
    <row r="840" spans="1:19" ht="14.4">
      <c r="A840" s="14">
        <f t="shared" si="6"/>
        <v>836</v>
      </c>
      <c r="B840" s="25" t="s">
        <v>4410</v>
      </c>
      <c r="C840" s="24" t="s">
        <v>4411</v>
      </c>
      <c r="D840" s="14" t="str">
        <f t="shared" si="7"/>
        <v>MEC2504016||Máy Hanger Stock FIFO</v>
      </c>
      <c r="E840" s="25" t="s">
        <v>1102</v>
      </c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</row>
    <row r="841" spans="1:19" ht="14.4">
      <c r="A841" s="14">
        <f t="shared" si="6"/>
        <v>837</v>
      </c>
      <c r="B841" s="25" t="s">
        <v>4412</v>
      </c>
      <c r="C841" s="24" t="s">
        <v>4413</v>
      </c>
      <c r="D841" s="14" t="str">
        <f t="shared" si="7"/>
        <v>MEC2504017||Máy Hanger Stock FIFO 2</v>
      </c>
      <c r="E841" s="25" t="s">
        <v>1102</v>
      </c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</row>
    <row r="842" spans="1:19" ht="14.4">
      <c r="A842" s="14">
        <f t="shared" si="6"/>
        <v>838</v>
      </c>
      <c r="B842" s="25" t="s">
        <v>4414</v>
      </c>
      <c r="C842" s="24" t="s">
        <v>4415</v>
      </c>
      <c r="D842" s="14" t="str">
        <f t="shared" si="7"/>
        <v>MEC2502025||Băng tải nâng hạ chuyển sản phẩm MEC2502025</v>
      </c>
      <c r="E842" s="25" t="s">
        <v>936</v>
      </c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</row>
    <row r="843" spans="1:19" ht="20.399999999999999">
      <c r="A843" s="14">
        <f t="shared" si="6"/>
        <v>839</v>
      </c>
      <c r="B843" s="25" t="s">
        <v>4416</v>
      </c>
      <c r="C843" s="24" t="s">
        <v>4417</v>
      </c>
      <c r="D843" s="14" t="str">
        <f t="shared" si="7"/>
        <v>MEC2404030||印刷Aライン　投入機 (180度回転投入有無)
Máy đưa bo line in chữ mặt A (xe Patapata), có Mode xoay bo 180deg or not</v>
      </c>
      <c r="E843" s="25" t="s">
        <v>1806</v>
      </c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</row>
    <row r="844" spans="1:19" ht="14.4">
      <c r="A844" s="14">
        <f t="shared" si="6"/>
        <v>840</v>
      </c>
      <c r="B844" s="25" t="s">
        <v>4418</v>
      </c>
      <c r="C844" s="24" t="s">
        <v>4419</v>
      </c>
      <c r="D844" s="14" t="str">
        <f t="shared" si="7"/>
        <v>MEC2502032||Băng tải nâng hạ chuyển sản phẩm MEC2502032</v>
      </c>
      <c r="E844" s="25" t="s">
        <v>936</v>
      </c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</row>
    <row r="845" spans="1:19" ht="14.4">
      <c r="A845" s="14">
        <f t="shared" si="6"/>
        <v>841</v>
      </c>
      <c r="B845" s="25" t="s">
        <v>4420</v>
      </c>
      <c r="C845" s="24" t="s">
        <v>4421</v>
      </c>
      <c r="D845" s="14" t="str">
        <f t="shared" si="7"/>
        <v>MEC2502035||Matehan máy khoan laser</v>
      </c>
      <c r="E845" s="25" t="s">
        <v>936</v>
      </c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</row>
    <row r="846" spans="1:19" ht="20.399999999999999">
      <c r="A846" s="14">
        <f t="shared" si="6"/>
        <v>842</v>
      </c>
      <c r="B846" s="25" t="s">
        <v>4422</v>
      </c>
      <c r="C846" s="24" t="s">
        <v>4423</v>
      </c>
      <c r="D846" s="14" t="str">
        <f t="shared" si="7"/>
        <v>MEC2507038||Cải tiến cụm tool hút bo máy phân loại bo OK-NG sau kiểm tra lỗ khoan nhà máy Hòa Bình</v>
      </c>
      <c r="E846" s="65" t="s">
        <v>1806</v>
      </c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</row>
    <row r="847" spans="1:19" ht="20.399999999999999">
      <c r="A847" s="14">
        <f t="shared" si="6"/>
        <v>843</v>
      </c>
      <c r="B847" s="25" t="s">
        <v>4424</v>
      </c>
      <c r="C847" s="24" t="s">
        <v>4425</v>
      </c>
      <c r="D847" s="14" t="str">
        <f t="shared" si="7"/>
        <v>MEC2404019||Máy Loading dạng sheet (robot nhện) line kiểm tra cong vênh　反り矯正検査用蜘蛛の手の投入機</v>
      </c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</row>
    <row r="848" spans="1:19" ht="20.399999999999999">
      <c r="A848" s="14">
        <f t="shared" si="6"/>
        <v>844</v>
      </c>
      <c r="B848" s="25" t="s">
        <v>4426</v>
      </c>
      <c r="C848" s="33" t="s">
        <v>1024</v>
      </c>
      <c r="D848" s="14" t="str">
        <f t="shared" si="7"/>
        <v>MEC2501036||Installation fee at Tendo factory 
 [(1 engineers + 1 technician ) x 17 days]</v>
      </c>
      <c r="E848" s="25" t="s">
        <v>601</v>
      </c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</row>
    <row r="849" spans="1:36" ht="14.4">
      <c r="A849" s="14">
        <f t="shared" si="6"/>
        <v>845</v>
      </c>
      <c r="B849" s="25" t="s">
        <v>4427</v>
      </c>
      <c r="C849" s="24" t="s">
        <v>4428</v>
      </c>
      <c r="D849" s="14" t="str">
        <f t="shared" si="7"/>
        <v>MEC2510023||Dịch vụ cải tiến lắp thay đổi vị trí đầu đọc 2D code các máy Meiko Hòa Bình</v>
      </c>
      <c r="E849" s="25" t="s">
        <v>1806</v>
      </c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</row>
    <row r="850" spans="1:36" ht="14.4">
      <c r="A850" s="14">
        <f t="shared" si="6"/>
        <v>846</v>
      </c>
      <c r="B850" s="25" t="s">
        <v>4429</v>
      </c>
      <c r="C850" s="24" t="s">
        <v>705</v>
      </c>
      <c r="D850" s="14" t="str">
        <f t="shared" si="7"/>
        <v>MEC2511002||Máy đưa bo tiền xử lý tạo mạch ngoài #1</v>
      </c>
      <c r="E850" s="25" t="s">
        <v>1806</v>
      </c>
      <c r="F850" s="23"/>
      <c r="G850" s="25" t="s">
        <v>1451</v>
      </c>
      <c r="H850" s="25" t="s">
        <v>4430</v>
      </c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</row>
    <row r="851" spans="1:36" ht="14.4">
      <c r="A851" s="14">
        <f t="shared" si="6"/>
        <v>847</v>
      </c>
      <c r="B851" s="25" t="s">
        <v>4431</v>
      </c>
      <c r="C851" s="24" t="s">
        <v>4432</v>
      </c>
      <c r="D851" s="14" t="str">
        <f t="shared" si="7"/>
        <v>MEC2511004||Máy nhận bo sấy UV tạo mạch ngoài #1</v>
      </c>
      <c r="E851" s="25" t="s">
        <v>1806</v>
      </c>
      <c r="F851" s="23"/>
      <c r="G851" s="25" t="s">
        <v>1451</v>
      </c>
      <c r="H851" s="25" t="s">
        <v>4433</v>
      </c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</row>
    <row r="852" spans="1:36" ht="14.4">
      <c r="A852" s="14">
        <f t="shared" si="6"/>
        <v>848</v>
      </c>
      <c r="B852" s="25" t="s">
        <v>4434</v>
      </c>
      <c r="C852" s="24" t="s">
        <v>4435</v>
      </c>
      <c r="D852" s="14" t="str">
        <f t="shared" si="7"/>
        <v>MEC2511005||Máy đưa bo đục lỗ CCD #1</v>
      </c>
      <c r="E852" s="25" t="s">
        <v>1806</v>
      </c>
      <c r="F852" s="23"/>
      <c r="G852" s="25" t="s">
        <v>1451</v>
      </c>
      <c r="H852" s="25" t="s">
        <v>4436</v>
      </c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</row>
    <row r="853" spans="1:36" ht="14.4">
      <c r="A853" s="14">
        <f t="shared" si="6"/>
        <v>849</v>
      </c>
      <c r="B853" s="25" t="s">
        <v>4437</v>
      </c>
      <c r="C853" s="24" t="s">
        <v>4438</v>
      </c>
      <c r="D853" s="14" t="str">
        <f t="shared" si="7"/>
        <v>MEC2511006||Máy nhận bo đục lỗ CCD #1</v>
      </c>
      <c r="E853" s="25" t="s">
        <v>1806</v>
      </c>
      <c r="F853" s="23"/>
      <c r="G853" s="25" t="s">
        <v>1451</v>
      </c>
      <c r="H853" s="25" t="s">
        <v>4436</v>
      </c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</row>
    <row r="854" spans="1:36" ht="14.4">
      <c r="A854" s="14">
        <f t="shared" si="6"/>
        <v>850</v>
      </c>
      <c r="B854" s="25" t="s">
        <v>4439</v>
      </c>
      <c r="C854" s="24" t="s">
        <v>4440</v>
      </c>
      <c r="D854" s="14" t="str">
        <f t="shared" si="7"/>
        <v>MEC2511003||Máy đưa bo tiền xử lý tạo mạch ngoài #2</v>
      </c>
      <c r="E854" s="25" t="s">
        <v>1806</v>
      </c>
      <c r="F854" s="23"/>
      <c r="G854" s="25" t="s">
        <v>1451</v>
      </c>
      <c r="H854" s="25" t="s">
        <v>4441</v>
      </c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</row>
    <row r="855" spans="1:36" ht="14.4">
      <c r="A855" s="14">
        <f t="shared" si="6"/>
        <v>851</v>
      </c>
      <c r="B855" s="25" t="s">
        <v>4442</v>
      </c>
      <c r="C855" s="24" t="s">
        <v>4443</v>
      </c>
      <c r="D855" s="14" t="str">
        <f t="shared" si="7"/>
        <v xml:space="preserve">MEC2511026||Máy đưa bo #2 cho GCNG khắc 2D barcode 2F </v>
      </c>
      <c r="E855" s="25" t="s">
        <v>1806</v>
      </c>
      <c r="F855" s="23"/>
      <c r="G855" s="25"/>
      <c r="H855" s="25" t="s">
        <v>1465</v>
      </c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</row>
    <row r="856" spans="1:36" ht="14.4">
      <c r="A856" s="14">
        <f t="shared" si="6"/>
        <v>852</v>
      </c>
      <c r="B856" s="25" t="s">
        <v>4444</v>
      </c>
      <c r="C856" s="24" t="s">
        <v>4445</v>
      </c>
      <c r="D856" s="14" t="str">
        <f t="shared" si="7"/>
        <v>MEC2404002||Dự án máy AUTO, IoT cho nhà máy TRIPOD</v>
      </c>
      <c r="E856" s="25" t="s">
        <v>4446</v>
      </c>
      <c r="F856" s="23" t="s">
        <v>259</v>
      </c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</row>
    <row r="857" spans="1:36" ht="14.4">
      <c r="A857" s="9">
        <f t="shared" si="6"/>
        <v>853</v>
      </c>
      <c r="B857" s="25" t="s">
        <v>4447</v>
      </c>
      <c r="C857" s="24" t="s">
        <v>4448</v>
      </c>
      <c r="D857" s="14" t="str">
        <f t="shared" si="7"/>
        <v>MEC2501012||Loading &amp; Unloading machine for Laser ML605 GTW6  for Tendo factory #4</v>
      </c>
      <c r="E857" s="25" t="s">
        <v>601</v>
      </c>
      <c r="F857" s="23" t="s">
        <v>4449</v>
      </c>
      <c r="G857" s="25"/>
      <c r="H857" s="25" t="s">
        <v>4450</v>
      </c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</row>
    <row r="858" spans="1:36" ht="20.399999999999999">
      <c r="A858" s="9">
        <f>ROW()-ROW('Job code'!$A$4)</f>
        <v>854</v>
      </c>
      <c r="B858" s="21" t="s">
        <v>4451</v>
      </c>
      <c r="C858" s="31" t="s">
        <v>4452</v>
      </c>
      <c r="D858" s="11" t="str">
        <f t="shared" si="7"/>
        <v>MEC2408036||Dịch vụ bảo trì hệ thống MES, MMS, SPC - PKG (thời gian bảo trì trong vòng 12 tháng, từ: 01/09/2024 - 31/08/2025) - Gói Kim cương (tổng 1200 ngày công)</v>
      </c>
      <c r="E858" s="30" t="s">
        <v>762</v>
      </c>
      <c r="F858" s="16"/>
      <c r="G858" s="30"/>
      <c r="H858" s="30" t="s">
        <v>4453</v>
      </c>
      <c r="I858" s="25"/>
      <c r="J858" s="25">
        <v>760</v>
      </c>
      <c r="K858" s="25" t="s">
        <v>4240</v>
      </c>
      <c r="L858" s="25" t="s">
        <v>4241</v>
      </c>
      <c r="M858" s="25" t="s">
        <v>4454</v>
      </c>
      <c r="N858" s="25"/>
      <c r="O858" s="25" t="s">
        <v>4233</v>
      </c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</row>
    <row r="859" spans="1:36" ht="14.4">
      <c r="A859" s="9">
        <f>ROW()-ROW($A$4)</f>
        <v>855</v>
      </c>
      <c r="B859" s="25" t="s">
        <v>4455</v>
      </c>
      <c r="C859" s="24" t="s">
        <v>4456</v>
      </c>
      <c r="D859" s="11" t="str">
        <f t="shared" si="7"/>
        <v>MEC250840||Service fee of upgrading functions of NPI system for Tendo (online support)</v>
      </c>
      <c r="E859" s="25" t="s">
        <v>762</v>
      </c>
      <c r="F859" s="23" t="s">
        <v>4457</v>
      </c>
      <c r="G859" s="25"/>
      <c r="H859" s="25"/>
      <c r="I859" s="25"/>
      <c r="J859" s="25">
        <v>1511</v>
      </c>
      <c r="K859" s="25"/>
      <c r="L859" s="25"/>
      <c r="M859" s="25" t="s">
        <v>4458</v>
      </c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</row>
    <row r="860" spans="1:36" ht="14.4">
      <c r="A860" s="9">
        <f>ROW()-ROW('Job code'!$A$4)</f>
        <v>856</v>
      </c>
      <c r="B860" s="25" t="s">
        <v>4459</v>
      </c>
      <c r="C860" s="24" t="s">
        <v>4460</v>
      </c>
      <c r="D860" s="11" t="str">
        <f t="shared" si="7"/>
        <v>MEC2501043||Services Hạ tầng nhà máy MKVC (tháng 1/2025 - tháng 12/2025)</v>
      </c>
      <c r="E860" s="25" t="s">
        <v>692</v>
      </c>
      <c r="F860" s="23"/>
      <c r="G860" s="25"/>
      <c r="H860" s="25"/>
      <c r="I860" s="25"/>
      <c r="J860" s="25">
        <v>1135</v>
      </c>
      <c r="K860" s="25"/>
      <c r="L860" s="25"/>
      <c r="M860" s="25" t="s">
        <v>4458</v>
      </c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</row>
    <row r="861" spans="1:36" ht="14.4">
      <c r="A861" s="9">
        <f>ROW()-ROW('Job code'!$A$4)</f>
        <v>857</v>
      </c>
      <c r="B861" s="25" t="s">
        <v>4461</v>
      </c>
      <c r="C861" s="24" t="s">
        <v>4462</v>
      </c>
      <c r="D861" s="11" t="str">
        <f t="shared" si="7"/>
        <v>MEC2501044||Services Hạ tầng nhà máy MKTC (tháng 1/2025 - tháng 12/2025)</v>
      </c>
      <c r="E861" s="25" t="s">
        <v>692</v>
      </c>
      <c r="F861" s="23"/>
      <c r="G861" s="25"/>
      <c r="H861" s="25"/>
      <c r="I861" s="25"/>
      <c r="J861" s="25">
        <v>1136</v>
      </c>
      <c r="K861" s="25"/>
      <c r="L861" s="25"/>
      <c r="M861" s="25" t="s">
        <v>4458</v>
      </c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</row>
    <row r="862" spans="1:36" ht="14.4">
      <c r="A862" s="9">
        <f>ROW()-ROW('Job code'!$A$4)</f>
        <v>858</v>
      </c>
      <c r="B862" s="25" t="s">
        <v>4463</v>
      </c>
      <c r="C862" s="24" t="s">
        <v>4464</v>
      </c>
      <c r="D862" s="11" t="str">
        <f t="shared" si="7"/>
        <v>MEC2501045||Services Hạ tầng nhà máy MKHC (tháng 1/2025 - tháng 12/2025)</v>
      </c>
      <c r="E862" s="25" t="s">
        <v>692</v>
      </c>
      <c r="F862" s="23"/>
      <c r="G862" s="25"/>
      <c r="H862" s="25"/>
      <c r="I862" s="25"/>
      <c r="J862" s="25">
        <v>1137</v>
      </c>
      <c r="K862" s="25"/>
      <c r="L862" s="25"/>
      <c r="M862" s="25" t="s">
        <v>4458</v>
      </c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</row>
    <row r="863" spans="1:36" ht="14.4">
      <c r="A863" s="14">
        <f t="shared" ref="A863:A868" si="8">ROW()-ROW($A$4)</f>
        <v>859</v>
      </c>
      <c r="B863" s="25" t="s">
        <v>4465</v>
      </c>
      <c r="C863" s="31" t="s">
        <v>1703</v>
      </c>
      <c r="D863" s="11" t="str">
        <f t="shared" si="7"/>
        <v>MEC2501007||Cụm chân hút bo máy MEC2206019</v>
      </c>
      <c r="E863" s="20"/>
      <c r="F863" s="23" t="s">
        <v>4466</v>
      </c>
      <c r="G863" s="20" t="s">
        <v>140</v>
      </c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</row>
    <row r="864" spans="1:36" ht="22.5" customHeight="1">
      <c r="A864" s="14">
        <f t="shared" si="8"/>
        <v>860</v>
      </c>
      <c r="B864" s="25" t="s">
        <v>4467</v>
      </c>
      <c r="C864" s="24" t="s">
        <v>1715</v>
      </c>
      <c r="D864" s="11" t="str">
        <f t="shared" si="7"/>
        <v>MEC2511010||Máy đưa bo cho Mạ vàng #1 Fact. 4</v>
      </c>
      <c r="E864" s="20" t="s">
        <v>1806</v>
      </c>
      <c r="F864" s="23"/>
      <c r="G864" s="20" t="s">
        <v>1451</v>
      </c>
      <c r="H864" s="21" t="s">
        <v>4468</v>
      </c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</row>
    <row r="865" spans="1:36" ht="22.5" customHeight="1">
      <c r="A865" s="14">
        <f t="shared" si="8"/>
        <v>861</v>
      </c>
      <c r="B865" s="25" t="s">
        <v>4469</v>
      </c>
      <c r="C865" s="24" t="s">
        <v>1717</v>
      </c>
      <c r="D865" s="11" t="str">
        <f t="shared" si="7"/>
        <v>MEC2511013||Máy nhận bo cho Bóc màng #1 Mạ vàng Fact. 4</v>
      </c>
      <c r="E865" s="20" t="s">
        <v>1806</v>
      </c>
      <c r="F865" s="23"/>
      <c r="G865" s="20" t="s">
        <v>1451</v>
      </c>
      <c r="H865" s="21" t="s">
        <v>4470</v>
      </c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</row>
    <row r="866" spans="1:36" ht="30.6">
      <c r="A866" s="14">
        <f t="shared" si="8"/>
        <v>862</v>
      </c>
      <c r="B866" s="25" t="s">
        <v>4471</v>
      </c>
      <c r="C866" s="24" t="s">
        <v>4472</v>
      </c>
      <c r="D866" s="11" t="str">
        <f t="shared" si="7"/>
        <v>MEC2511011||Máy nhận bo cho Mạ vàng #1 Fact. 4</v>
      </c>
      <c r="E866" s="20" t="s">
        <v>1806</v>
      </c>
      <c r="F866" s="23"/>
      <c r="G866" s="20" t="s">
        <v>1451</v>
      </c>
      <c r="H866" s="21" t="s">
        <v>4473</v>
      </c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</row>
    <row r="867" spans="1:36" ht="30.6">
      <c r="A867" s="14">
        <f t="shared" si="8"/>
        <v>863</v>
      </c>
      <c r="B867" s="25" t="s">
        <v>4474</v>
      </c>
      <c r="C867" s="24" t="s">
        <v>4475</v>
      </c>
      <c r="D867" s="11" t="str">
        <f t="shared" si="7"/>
        <v>MEC2511012||Băng tải cho Bóc màng #1 Mạ vàng Fact. 4</v>
      </c>
      <c r="E867" s="20" t="s">
        <v>1806</v>
      </c>
      <c r="F867" s="23"/>
      <c r="G867" s="20" t="s">
        <v>1451</v>
      </c>
      <c r="H867" s="21" t="s">
        <v>4470</v>
      </c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</row>
    <row r="868" spans="1:36" ht="30.6">
      <c r="A868" s="9">
        <f t="shared" si="8"/>
        <v>864</v>
      </c>
      <c r="B868" s="25" t="s">
        <v>4476</v>
      </c>
      <c r="C868" s="24" t="s">
        <v>4477</v>
      </c>
      <c r="D868" s="11" t="str">
        <f t="shared" ref="D868:D872" si="9">IF(E868="Guarantee",E868&amp;"||"&amp;B868&amp;"||"&amp;C868,B868&amp;"||"&amp;C868)</f>
        <v>MEC2508006||Clamp kẹp bo dày 3mm</v>
      </c>
      <c r="E868" s="20" t="s">
        <v>607</v>
      </c>
      <c r="F868" s="23" t="s">
        <v>1493</v>
      </c>
      <c r="G868" s="20"/>
      <c r="H868" s="21" t="s">
        <v>4478</v>
      </c>
      <c r="I868" s="25"/>
      <c r="J868" s="25">
        <v>1472</v>
      </c>
      <c r="K868" s="25"/>
      <c r="L868" s="25"/>
      <c r="M868" s="25" t="s">
        <v>4458</v>
      </c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</row>
    <row r="869" spans="1:36" ht="20.399999999999999">
      <c r="A869" s="9">
        <f>ROW()-ROW('Job code'!$A$4)</f>
        <v>865</v>
      </c>
      <c r="B869" s="25" t="s">
        <v>4479</v>
      </c>
      <c r="C869" s="24" t="s">
        <v>4480</v>
      </c>
      <c r="D869" s="11" t="str">
        <f t="shared" si="9"/>
        <v>MEC2411032||Dự án nâng cấp AGF mới cho Canon Thăng Long (5 SET)</v>
      </c>
      <c r="E869" s="26" t="s">
        <v>285</v>
      </c>
      <c r="F869" s="23" t="s">
        <v>4481</v>
      </c>
      <c r="G869" s="20" t="s">
        <v>748</v>
      </c>
      <c r="H869" s="26" t="s">
        <v>943</v>
      </c>
      <c r="I869" s="25"/>
      <c r="J869" s="25">
        <v>1012</v>
      </c>
      <c r="K869" s="25"/>
      <c r="L869" s="25"/>
      <c r="M869" s="25" t="s">
        <v>4458</v>
      </c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</row>
    <row r="870" spans="1:36" ht="20.399999999999999">
      <c r="A870" s="14">
        <f t="shared" ref="A870:A909" si="10">ROW()-ROW($A$4)</f>
        <v>866</v>
      </c>
      <c r="B870" s="25" t="s">
        <v>4482</v>
      </c>
      <c r="C870" s="45" t="s">
        <v>4483</v>
      </c>
      <c r="D870" s="11" t="str">
        <f t="shared" si="9"/>
        <v>MEC2502019||Installation fee of AGV control system (phase 2: upgrade traffic control funtion for AGV300 and AGV1000 on 1st 2nd 3rd floor of Tendo factory)</v>
      </c>
      <c r="E870" s="26" t="s">
        <v>601</v>
      </c>
      <c r="F870" s="23" t="s">
        <v>4484</v>
      </c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</row>
    <row r="871" spans="1:36" ht="20.399999999999999">
      <c r="A871" s="14">
        <f t="shared" si="10"/>
        <v>867</v>
      </c>
      <c r="B871" s="25" t="s">
        <v>4485</v>
      </c>
      <c r="C871" s="24" t="s">
        <v>4486</v>
      </c>
      <c r="D871" s="11" t="str">
        <f t="shared" si="9"/>
        <v>AAGC260601||Service Fee for changing the home position of AGV300 No. 18 at Tendou Factory</v>
      </c>
      <c r="E871" s="26" t="s">
        <v>324</v>
      </c>
      <c r="F871" s="23" t="s">
        <v>4487</v>
      </c>
      <c r="G871" s="20" t="s">
        <v>748</v>
      </c>
      <c r="H871" s="21" t="s">
        <v>1421</v>
      </c>
      <c r="I871" s="25" t="s">
        <v>4488</v>
      </c>
      <c r="J871" s="25"/>
      <c r="K871" s="25"/>
      <c r="L871" s="25"/>
      <c r="M871" s="25"/>
      <c r="N871" s="25"/>
      <c r="O871" s="25"/>
      <c r="P871" s="25"/>
      <c r="Q871" s="25"/>
      <c r="R871" s="25"/>
      <c r="S871" s="25"/>
    </row>
    <row r="872" spans="1:36" ht="14.4">
      <c r="A872" s="14">
        <f t="shared" si="10"/>
        <v>868</v>
      </c>
      <c r="B872" s="25" t="s">
        <v>4489</v>
      </c>
      <c r="C872" s="25" t="s">
        <v>4490</v>
      </c>
      <c r="D872" s="11" t="str">
        <f t="shared" si="9"/>
        <v>AAGC260204	||Follow AGV Tendo - (Jan 2026)</v>
      </c>
      <c r="E872" s="25"/>
      <c r="F872" s="25"/>
      <c r="G872" s="25" t="s">
        <v>748</v>
      </c>
      <c r="H872" s="25" t="s">
        <v>2211</v>
      </c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</row>
    <row r="873" spans="1:36" ht="14.4">
      <c r="A873" s="22">
        <f t="shared" si="10"/>
        <v>869</v>
      </c>
      <c r="B873" s="36" t="s">
        <v>4491</v>
      </c>
      <c r="C873" s="36" t="s">
        <v>4492</v>
      </c>
      <c r="D873" s="38" t="s">
        <v>4493</v>
      </c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</row>
    <row r="874" spans="1:36" ht="14.4">
      <c r="A874" s="14">
        <f t="shared" si="10"/>
        <v>870</v>
      </c>
      <c r="B874" s="25" t="s">
        <v>4494</v>
      </c>
      <c r="C874" s="25" t="s">
        <v>4495</v>
      </c>
      <c r="D874" s="14" t="s">
        <v>4496</v>
      </c>
      <c r="E874" s="25" t="s">
        <v>251</v>
      </c>
      <c r="F874" s="25" t="s">
        <v>252</v>
      </c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</row>
    <row r="875" spans="1:36" ht="14.4">
      <c r="A875" s="14">
        <f t="shared" si="10"/>
        <v>871</v>
      </c>
      <c r="B875" s="25" t="s">
        <v>4497</v>
      </c>
      <c r="C875" s="25" t="s">
        <v>4498</v>
      </c>
      <c r="D875" s="14" t="s">
        <v>4499</v>
      </c>
      <c r="E875" s="25"/>
      <c r="F875" s="25" t="s">
        <v>252</v>
      </c>
      <c r="G875" s="25"/>
      <c r="H875" s="25" t="s">
        <v>4500</v>
      </c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</row>
    <row r="876" spans="1:36" ht="14.4">
      <c r="A876" s="14">
        <f t="shared" si="10"/>
        <v>872</v>
      </c>
      <c r="B876" s="25" t="s">
        <v>4501</v>
      </c>
      <c r="C876" s="25" t="s">
        <v>4502</v>
      </c>
      <c r="D876" s="14" t="s">
        <v>4503</v>
      </c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</row>
    <row r="877" spans="1:36" ht="14.4">
      <c r="A877" s="14">
        <f t="shared" si="10"/>
        <v>873</v>
      </c>
      <c r="B877" s="25" t="s">
        <v>4504</v>
      </c>
      <c r="C877" s="25" t="s">
        <v>4505</v>
      </c>
      <c r="D877" s="14" t="s">
        <v>4506</v>
      </c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</row>
    <row r="878" spans="1:36" ht="14.4">
      <c r="A878" s="14">
        <f t="shared" si="10"/>
        <v>874</v>
      </c>
      <c r="B878" s="25" t="s">
        <v>4507</v>
      </c>
      <c r="C878" s="25" t="s">
        <v>4508</v>
      </c>
      <c r="D878" s="14" t="s">
        <v>4509</v>
      </c>
      <c r="E878" s="25"/>
      <c r="F878" s="25" t="s">
        <v>4510</v>
      </c>
      <c r="G878" s="25"/>
      <c r="H878" s="25" t="s">
        <v>282</v>
      </c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</row>
    <row r="879" spans="1:36" ht="14.4">
      <c r="A879" s="14">
        <f t="shared" si="10"/>
        <v>875</v>
      </c>
      <c r="B879" s="25" t="s">
        <v>4511</v>
      </c>
      <c r="C879" s="25" t="s">
        <v>2066</v>
      </c>
      <c r="D879" s="14" t="s">
        <v>4512</v>
      </c>
      <c r="E879" s="25"/>
      <c r="F879" s="25"/>
      <c r="G879" s="25"/>
      <c r="H879" s="25" t="s">
        <v>4513</v>
      </c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</row>
    <row r="880" spans="1:36" ht="14.4">
      <c r="A880" s="14">
        <f t="shared" si="10"/>
        <v>876</v>
      </c>
      <c r="B880" s="25" t="s">
        <v>4514</v>
      </c>
      <c r="C880" s="25" t="s">
        <v>4515</v>
      </c>
      <c r="D880" s="14" t="s">
        <v>4516</v>
      </c>
      <c r="E880" s="25"/>
      <c r="F880" s="25"/>
      <c r="G880" s="25"/>
      <c r="H880" s="25" t="s">
        <v>4517</v>
      </c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</row>
    <row r="881" spans="1:19" ht="14.4">
      <c r="A881" s="14">
        <f t="shared" si="10"/>
        <v>877</v>
      </c>
      <c r="B881" s="25" t="s">
        <v>4518</v>
      </c>
      <c r="C881" s="25" t="s">
        <v>4519</v>
      </c>
      <c r="D881" s="14" t="s">
        <v>4520</v>
      </c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</row>
    <row r="882" spans="1:19" ht="14.4">
      <c r="A882" s="14">
        <f t="shared" si="10"/>
        <v>878</v>
      </c>
      <c r="B882" s="25" t="s">
        <v>4521</v>
      </c>
      <c r="C882" s="25" t="s">
        <v>4522</v>
      </c>
      <c r="D882" s="14" t="s">
        <v>4523</v>
      </c>
      <c r="E882" s="25"/>
      <c r="F882" s="25" t="s">
        <v>4524</v>
      </c>
      <c r="G882" s="25" t="s">
        <v>140</v>
      </c>
      <c r="H882" s="25" t="s">
        <v>314</v>
      </c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</row>
    <row r="883" spans="1:19" ht="14.4">
      <c r="A883" s="14">
        <f t="shared" si="10"/>
        <v>879</v>
      </c>
      <c r="B883" s="25" t="s">
        <v>4525</v>
      </c>
      <c r="C883" s="25" t="s">
        <v>4526</v>
      </c>
      <c r="D883" s="14" t="s">
        <v>4527</v>
      </c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</row>
    <row r="884" spans="1:19" ht="14.4">
      <c r="A884" s="14">
        <f t="shared" si="10"/>
        <v>880</v>
      </c>
      <c r="B884" s="25" t="s">
        <v>4528</v>
      </c>
      <c r="C884" s="25" t="s">
        <v>4529</v>
      </c>
      <c r="D884" s="14" t="s">
        <v>4530</v>
      </c>
      <c r="E884" s="25"/>
      <c r="F884" s="25" t="s">
        <v>4531</v>
      </c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</row>
    <row r="885" spans="1:19" ht="14.4">
      <c r="A885" s="14">
        <f t="shared" si="10"/>
        <v>881</v>
      </c>
      <c r="B885" s="25" t="s">
        <v>4532</v>
      </c>
      <c r="C885" s="25" t="s">
        <v>4533</v>
      </c>
      <c r="D885" s="14" t="s">
        <v>4534</v>
      </c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</row>
    <row r="886" spans="1:19" ht="14.4">
      <c r="A886" s="14">
        <f t="shared" si="10"/>
        <v>882</v>
      </c>
      <c r="B886" s="25" t="s">
        <v>4535</v>
      </c>
      <c r="C886" s="25" t="s">
        <v>4536</v>
      </c>
      <c r="D886" s="14" t="s">
        <v>4537</v>
      </c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</row>
    <row r="887" spans="1:19" ht="14.4">
      <c r="A887" s="14">
        <f t="shared" si="10"/>
        <v>883</v>
      </c>
      <c r="B887" s="25" t="s">
        <v>4538</v>
      </c>
      <c r="C887" s="25" t="s">
        <v>4539</v>
      </c>
      <c r="D887" s="14" t="s">
        <v>4540</v>
      </c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</row>
    <row r="888" spans="1:19" ht="14.4">
      <c r="A888" s="14">
        <f t="shared" si="10"/>
        <v>884</v>
      </c>
      <c r="B888" s="25" t="s">
        <v>4541</v>
      </c>
      <c r="C888" s="25" t="s">
        <v>4542</v>
      </c>
      <c r="D888" s="14" t="s">
        <v>4543</v>
      </c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</row>
    <row r="889" spans="1:19" ht="14.4">
      <c r="A889" s="14">
        <f t="shared" si="10"/>
        <v>885</v>
      </c>
      <c r="B889" s="25" t="s">
        <v>4544</v>
      </c>
      <c r="C889" s="25" t="s">
        <v>4545</v>
      </c>
      <c r="D889" s="14" t="s">
        <v>4546</v>
      </c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</row>
    <row r="890" spans="1:19" ht="14.4">
      <c r="A890" s="14">
        <f t="shared" si="10"/>
        <v>886</v>
      </c>
      <c r="B890" s="25" t="s">
        <v>4547</v>
      </c>
      <c r="C890" s="25" t="s">
        <v>4548</v>
      </c>
      <c r="D890" s="14" t="s">
        <v>4549</v>
      </c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</row>
    <row r="891" spans="1:19" ht="14.4">
      <c r="A891" s="14">
        <f t="shared" si="10"/>
        <v>887</v>
      </c>
      <c r="B891" s="25" t="s">
        <v>4550</v>
      </c>
      <c r="C891" s="25" t="s">
        <v>4551</v>
      </c>
      <c r="D891" s="14" t="s">
        <v>4552</v>
      </c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</row>
    <row r="892" spans="1:19" ht="14.4">
      <c r="A892" s="14">
        <f t="shared" si="10"/>
        <v>888</v>
      </c>
      <c r="B892" s="25" t="s">
        <v>4553</v>
      </c>
      <c r="C892" s="25" t="s">
        <v>4554</v>
      </c>
      <c r="D892" s="14" t="s">
        <v>4555</v>
      </c>
      <c r="E892" s="25"/>
      <c r="F892" s="25"/>
      <c r="G892" s="25" t="s">
        <v>140</v>
      </c>
      <c r="H892" s="25" t="s">
        <v>3785</v>
      </c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</row>
    <row r="893" spans="1:19" ht="14.4">
      <c r="A893" s="14">
        <f t="shared" si="10"/>
        <v>889</v>
      </c>
      <c r="B893" s="25" t="s">
        <v>4556</v>
      </c>
      <c r="C893" s="25" t="s">
        <v>4557</v>
      </c>
      <c r="D893" s="14" t="s">
        <v>4558</v>
      </c>
      <c r="E893" s="25"/>
      <c r="F893" s="25" t="s">
        <v>4559</v>
      </c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</row>
    <row r="894" spans="1:19" ht="14.4">
      <c r="A894" s="14">
        <f t="shared" si="10"/>
        <v>890</v>
      </c>
      <c r="B894" s="25" t="s">
        <v>4560</v>
      </c>
      <c r="C894" s="25" t="s">
        <v>4561</v>
      </c>
      <c r="D894" s="14" t="s">
        <v>4562</v>
      </c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</row>
    <row r="895" spans="1:19" ht="14.4">
      <c r="A895" s="14">
        <f t="shared" si="10"/>
        <v>891</v>
      </c>
      <c r="B895" s="25" t="s">
        <v>4563</v>
      </c>
      <c r="C895" s="25" t="s">
        <v>4564</v>
      </c>
      <c r="D895" s="14" t="s">
        <v>4565</v>
      </c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</row>
    <row r="896" spans="1:19" ht="14.4">
      <c r="A896" s="14">
        <f t="shared" si="10"/>
        <v>892</v>
      </c>
      <c r="B896" s="25" t="s">
        <v>4566</v>
      </c>
      <c r="C896" s="25" t="s">
        <v>4567</v>
      </c>
      <c r="D896" s="14" t="s">
        <v>4568</v>
      </c>
      <c r="E896" s="25"/>
      <c r="F896" s="25" t="s">
        <v>4569</v>
      </c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</row>
    <row r="897" spans="1:19" ht="14.4">
      <c r="A897" s="14">
        <f t="shared" si="10"/>
        <v>893</v>
      </c>
      <c r="B897" s="25" t="s">
        <v>4570</v>
      </c>
      <c r="C897" s="25" t="s">
        <v>4571</v>
      </c>
      <c r="D897" s="14" t="s">
        <v>4572</v>
      </c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</row>
    <row r="898" spans="1:19" ht="14.4">
      <c r="A898" s="14">
        <f t="shared" si="10"/>
        <v>894</v>
      </c>
      <c r="B898" s="25" t="s">
        <v>4573</v>
      </c>
      <c r="C898" s="25" t="s">
        <v>4574</v>
      </c>
      <c r="D898" s="14" t="s">
        <v>4575</v>
      </c>
      <c r="E898" s="25"/>
      <c r="F898" s="25" t="s">
        <v>303</v>
      </c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</row>
    <row r="899" spans="1:19" ht="14.4">
      <c r="A899" s="14">
        <f t="shared" si="10"/>
        <v>895</v>
      </c>
      <c r="B899" s="25" t="s">
        <v>4576</v>
      </c>
      <c r="C899" s="25" t="s">
        <v>4577</v>
      </c>
      <c r="D899" s="14" t="s">
        <v>4578</v>
      </c>
      <c r="E899" s="25"/>
      <c r="F899" s="25" t="s">
        <v>4579</v>
      </c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</row>
    <row r="900" spans="1:19" ht="14.4">
      <c r="A900" s="14">
        <f t="shared" si="10"/>
        <v>896</v>
      </c>
      <c r="B900" s="25" t="s">
        <v>4580</v>
      </c>
      <c r="C900" s="25" t="s">
        <v>4581</v>
      </c>
      <c r="D900" s="14" t="s">
        <v>4582</v>
      </c>
      <c r="E900" s="25"/>
      <c r="F900" s="25" t="s">
        <v>4583</v>
      </c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</row>
    <row r="901" spans="1:19" ht="14.4">
      <c r="A901" s="14">
        <f t="shared" si="10"/>
        <v>897</v>
      </c>
      <c r="B901" s="25" t="s">
        <v>4584</v>
      </c>
      <c r="C901" s="25" t="s">
        <v>4585</v>
      </c>
      <c r="D901" s="14" t="s">
        <v>4586</v>
      </c>
      <c r="E901" s="25"/>
      <c r="F901" s="25">
        <v>18102021</v>
      </c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</row>
    <row r="902" spans="1:19" ht="14.4">
      <c r="A902" s="14">
        <f t="shared" si="10"/>
        <v>898</v>
      </c>
      <c r="B902" s="25" t="s">
        <v>4587</v>
      </c>
      <c r="C902" s="25" t="s">
        <v>4588</v>
      </c>
      <c r="D902" s="14" t="s">
        <v>4589</v>
      </c>
      <c r="E902" s="25"/>
      <c r="F902" s="25" t="s">
        <v>4590</v>
      </c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</row>
    <row r="903" spans="1:19" ht="14.4">
      <c r="A903" s="14">
        <f t="shared" si="10"/>
        <v>899</v>
      </c>
      <c r="B903" s="25" t="s">
        <v>4591</v>
      </c>
      <c r="C903" s="25" t="s">
        <v>4592</v>
      </c>
      <c r="D903" s="14" t="s">
        <v>4593</v>
      </c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</row>
    <row r="904" spans="1:19" ht="14.4">
      <c r="A904" s="14">
        <f t="shared" si="10"/>
        <v>900</v>
      </c>
      <c r="B904" s="25" t="s">
        <v>4594</v>
      </c>
      <c r="C904" s="25" t="s">
        <v>4595</v>
      </c>
      <c r="D904" s="14" t="s">
        <v>4596</v>
      </c>
      <c r="E904" s="25"/>
      <c r="F904" s="25" t="s">
        <v>4597</v>
      </c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</row>
    <row r="905" spans="1:19" ht="14.4">
      <c r="A905" s="14">
        <f t="shared" si="10"/>
        <v>901</v>
      </c>
      <c r="B905" s="25" t="s">
        <v>4598</v>
      </c>
      <c r="C905" s="25" t="s">
        <v>4599</v>
      </c>
      <c r="D905" s="14" t="s">
        <v>4600</v>
      </c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</row>
    <row r="906" spans="1:19" ht="14.4">
      <c r="A906" s="14">
        <f t="shared" si="10"/>
        <v>902</v>
      </c>
      <c r="B906" s="25" t="s">
        <v>4601</v>
      </c>
      <c r="C906" s="25" t="s">
        <v>4602</v>
      </c>
      <c r="D906" s="14" t="s">
        <v>4603</v>
      </c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</row>
    <row r="907" spans="1:19" ht="14.4">
      <c r="A907" s="14">
        <f t="shared" si="10"/>
        <v>903</v>
      </c>
      <c r="B907" s="25" t="s">
        <v>4604</v>
      </c>
      <c r="C907" s="25" t="s">
        <v>4605</v>
      </c>
      <c r="D907" s="14" t="s">
        <v>4606</v>
      </c>
      <c r="E907" s="25" t="s">
        <v>1502</v>
      </c>
      <c r="F907" s="25" t="s">
        <v>4607</v>
      </c>
      <c r="G907" s="25" t="s">
        <v>140</v>
      </c>
      <c r="H907" s="25" t="s">
        <v>4608</v>
      </c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</row>
    <row r="908" spans="1:19" ht="14.4">
      <c r="A908" s="14">
        <f t="shared" si="10"/>
        <v>904</v>
      </c>
      <c r="B908" s="25" t="s">
        <v>4609</v>
      </c>
      <c r="C908" s="25" t="s">
        <v>4610</v>
      </c>
      <c r="D908" s="14" t="s">
        <v>4611</v>
      </c>
      <c r="E908" s="25" t="s">
        <v>4612</v>
      </c>
      <c r="F908" s="25" t="s">
        <v>4613</v>
      </c>
      <c r="G908" s="25"/>
      <c r="H908" s="25" t="s">
        <v>4614</v>
      </c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</row>
    <row r="909" spans="1:19" ht="14.4">
      <c r="A909" s="14">
        <f t="shared" si="10"/>
        <v>905</v>
      </c>
      <c r="B909" s="25" t="s">
        <v>4615</v>
      </c>
      <c r="C909" s="25" t="s">
        <v>4616</v>
      </c>
      <c r="D909" s="14" t="s">
        <v>4617</v>
      </c>
      <c r="E909" s="25"/>
      <c r="F909" s="25"/>
      <c r="G909" s="25" t="s">
        <v>140</v>
      </c>
      <c r="H909" s="25" t="s">
        <v>4618</v>
      </c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</row>
    <row r="911" spans="1:19" ht="14.4">
      <c r="A911" s="14">
        <f t="shared" ref="A911:A964" si="11">ROW()-ROW($A$4)</f>
        <v>907</v>
      </c>
      <c r="B911" s="25" t="s">
        <v>4619</v>
      </c>
      <c r="C911" s="25" t="s">
        <v>4620</v>
      </c>
      <c r="D911" s="14" t="s">
        <v>4621</v>
      </c>
      <c r="E911" s="25"/>
      <c r="F911" s="25" t="s">
        <v>535</v>
      </c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</row>
    <row r="912" spans="1:19" ht="14.4">
      <c r="A912" s="14">
        <f t="shared" si="11"/>
        <v>908</v>
      </c>
      <c r="B912" s="25" t="s">
        <v>4622</v>
      </c>
      <c r="C912" s="25" t="s">
        <v>4623</v>
      </c>
      <c r="D912" s="14" t="s">
        <v>4624</v>
      </c>
      <c r="E912" s="25"/>
      <c r="F912" s="25" t="s">
        <v>4625</v>
      </c>
      <c r="G912" s="25" t="s">
        <v>748</v>
      </c>
      <c r="H912" s="25" t="s">
        <v>4626</v>
      </c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</row>
    <row r="913" spans="1:19" ht="14.4">
      <c r="A913" s="14">
        <f t="shared" si="11"/>
        <v>909</v>
      </c>
      <c r="B913" s="25" t="s">
        <v>4627</v>
      </c>
      <c r="C913" s="25" t="s">
        <v>4628</v>
      </c>
      <c r="D913" s="14" t="s">
        <v>4629</v>
      </c>
      <c r="E913" s="25"/>
      <c r="F913" s="25" t="s">
        <v>4630</v>
      </c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</row>
    <row r="914" spans="1:19" ht="14.4">
      <c r="A914" s="14">
        <f t="shared" si="11"/>
        <v>910</v>
      </c>
      <c r="B914" s="25" t="s">
        <v>4631</v>
      </c>
      <c r="C914" s="25" t="s">
        <v>4139</v>
      </c>
      <c r="D914" s="14" t="s">
        <v>4632</v>
      </c>
      <c r="E914" s="25"/>
      <c r="F914" s="25"/>
      <c r="G914" s="25" t="s">
        <v>140</v>
      </c>
      <c r="H914" s="25" t="s">
        <v>475</v>
      </c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</row>
    <row r="915" spans="1:19" ht="14.4">
      <c r="A915" s="14">
        <f t="shared" si="11"/>
        <v>911</v>
      </c>
      <c r="B915" s="25" t="s">
        <v>4633</v>
      </c>
      <c r="C915" s="25" t="s">
        <v>4634</v>
      </c>
      <c r="D915" s="14" t="s">
        <v>4635</v>
      </c>
      <c r="E915" s="25"/>
      <c r="F915" s="25" t="s">
        <v>259</v>
      </c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</row>
    <row r="916" spans="1:19" ht="14.4">
      <c r="A916" s="14">
        <f t="shared" si="11"/>
        <v>912</v>
      </c>
      <c r="B916" s="25" t="s">
        <v>4636</v>
      </c>
      <c r="C916" s="25" t="s">
        <v>4637</v>
      </c>
      <c r="D916" s="14" t="s">
        <v>4638</v>
      </c>
      <c r="E916" s="25"/>
      <c r="F916" s="25" t="s">
        <v>259</v>
      </c>
      <c r="G916" s="25" t="s">
        <v>692</v>
      </c>
      <c r="H916" s="25" t="s">
        <v>4639</v>
      </c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</row>
    <row r="917" spans="1:19" ht="14.4">
      <c r="A917" s="14">
        <f t="shared" si="11"/>
        <v>913</v>
      </c>
      <c r="B917" s="25" t="s">
        <v>4640</v>
      </c>
      <c r="C917" s="25" t="s">
        <v>4641</v>
      </c>
      <c r="D917" s="14" t="s">
        <v>4642</v>
      </c>
      <c r="E917" s="25"/>
      <c r="F917" s="25" t="s">
        <v>4643</v>
      </c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</row>
    <row r="918" spans="1:19" ht="14.4">
      <c r="A918" s="14">
        <f t="shared" si="11"/>
        <v>914</v>
      </c>
      <c r="B918" s="25" t="s">
        <v>4644</v>
      </c>
      <c r="C918" s="25" t="s">
        <v>4645</v>
      </c>
      <c r="D918" s="14" t="s">
        <v>4646</v>
      </c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</row>
    <row r="919" spans="1:19" ht="14.4">
      <c r="A919" s="14">
        <f t="shared" si="11"/>
        <v>915</v>
      </c>
      <c r="B919" s="25" t="s">
        <v>4647</v>
      </c>
      <c r="C919" s="25" t="s">
        <v>4648</v>
      </c>
      <c r="D919" s="14" t="s">
        <v>4649</v>
      </c>
      <c r="E919" s="25"/>
      <c r="F919" s="25" t="s">
        <v>4650</v>
      </c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</row>
    <row r="920" spans="1:19" ht="14.4">
      <c r="A920" s="14">
        <f t="shared" si="11"/>
        <v>916</v>
      </c>
      <c r="B920" s="25" t="s">
        <v>4651</v>
      </c>
      <c r="C920" s="25" t="s">
        <v>4652</v>
      </c>
      <c r="D920" s="14" t="s">
        <v>4653</v>
      </c>
      <c r="E920" s="25"/>
      <c r="F920" s="25" t="s">
        <v>4654</v>
      </c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</row>
    <row r="921" spans="1:19" ht="14.4">
      <c r="A921" s="14">
        <f t="shared" si="11"/>
        <v>917</v>
      </c>
      <c r="B921" s="25" t="s">
        <v>4655</v>
      </c>
      <c r="C921" s="25" t="s">
        <v>4656</v>
      </c>
      <c r="D921" s="14" t="s">
        <v>4657</v>
      </c>
      <c r="E921" s="25"/>
      <c r="F921" s="25" t="s">
        <v>305</v>
      </c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</row>
    <row r="922" spans="1:19" ht="14.4">
      <c r="A922" s="14">
        <f t="shared" si="11"/>
        <v>918</v>
      </c>
      <c r="B922" s="25" t="s">
        <v>4658</v>
      </c>
      <c r="C922" s="25" t="s">
        <v>4659</v>
      </c>
      <c r="D922" s="14" t="s">
        <v>4660</v>
      </c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</row>
    <row r="923" spans="1:19" ht="14.4">
      <c r="A923" s="14">
        <f t="shared" si="11"/>
        <v>919</v>
      </c>
      <c r="B923" s="25" t="s">
        <v>4661</v>
      </c>
      <c r="C923" s="25" t="s">
        <v>4662</v>
      </c>
      <c r="D923" s="14" t="s">
        <v>4663</v>
      </c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</row>
    <row r="924" spans="1:19" ht="14.4">
      <c r="A924" s="14">
        <f t="shared" si="11"/>
        <v>920</v>
      </c>
      <c r="B924" s="25" t="s">
        <v>4664</v>
      </c>
      <c r="C924" s="25" t="s">
        <v>4665</v>
      </c>
      <c r="D924" s="14" t="s">
        <v>4666</v>
      </c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</row>
    <row r="925" spans="1:19" ht="14.4">
      <c r="A925" s="14">
        <f t="shared" si="11"/>
        <v>921</v>
      </c>
      <c r="B925" s="25" t="s">
        <v>4667</v>
      </c>
      <c r="C925" s="25" t="s">
        <v>4668</v>
      </c>
      <c r="D925" s="14" t="s">
        <v>4669</v>
      </c>
      <c r="E925" s="25"/>
      <c r="F925" s="25" t="s">
        <v>4670</v>
      </c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</row>
    <row r="926" spans="1:19" ht="14.4">
      <c r="A926" s="14">
        <f t="shared" si="11"/>
        <v>922</v>
      </c>
      <c r="B926" s="25" t="s">
        <v>4671</v>
      </c>
      <c r="C926" s="25" t="s">
        <v>4672</v>
      </c>
      <c r="D926" s="14" t="s">
        <v>4673</v>
      </c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</row>
    <row r="927" spans="1:19" ht="14.4">
      <c r="A927" s="14">
        <f t="shared" si="11"/>
        <v>923</v>
      </c>
      <c r="B927" s="25" t="s">
        <v>4674</v>
      </c>
      <c r="C927" s="25" t="s">
        <v>4675</v>
      </c>
      <c r="D927" s="14" t="s">
        <v>4676</v>
      </c>
      <c r="E927" s="25"/>
      <c r="F927" s="25" t="s">
        <v>535</v>
      </c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</row>
    <row r="928" spans="1:19" ht="14.4">
      <c r="A928" s="14">
        <f t="shared" si="11"/>
        <v>924</v>
      </c>
      <c r="B928" s="25" t="s">
        <v>4677</v>
      </c>
      <c r="C928" s="25" t="s">
        <v>4678</v>
      </c>
      <c r="D928" s="14" t="s">
        <v>4679</v>
      </c>
      <c r="E928" s="25"/>
      <c r="F928" s="25" t="s">
        <v>4680</v>
      </c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</row>
    <row r="929" spans="1:19" ht="14.4">
      <c r="A929" s="14">
        <f t="shared" si="11"/>
        <v>925</v>
      </c>
      <c r="B929" s="25" t="s">
        <v>4681</v>
      </c>
      <c r="C929" s="25" t="s">
        <v>4682</v>
      </c>
      <c r="D929" s="14" t="s">
        <v>4683</v>
      </c>
      <c r="E929" s="25"/>
      <c r="F929" s="25" t="s">
        <v>4684</v>
      </c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</row>
    <row r="930" spans="1:19" ht="14.4">
      <c r="A930" s="14">
        <f t="shared" si="11"/>
        <v>926</v>
      </c>
      <c r="B930" s="25" t="s">
        <v>4685</v>
      </c>
      <c r="C930" s="25" t="s">
        <v>4686</v>
      </c>
      <c r="D930" s="14" t="s">
        <v>4687</v>
      </c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</row>
    <row r="931" spans="1:19" ht="14.4">
      <c r="A931" s="14">
        <f t="shared" si="11"/>
        <v>927</v>
      </c>
      <c r="B931" s="25" t="s">
        <v>4688</v>
      </c>
      <c r="C931" s="25" t="s">
        <v>4689</v>
      </c>
      <c r="D931" s="14" t="s">
        <v>4690</v>
      </c>
      <c r="E931" s="25"/>
      <c r="F931" s="25" t="s">
        <v>4691</v>
      </c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</row>
    <row r="932" spans="1:19" ht="14.4">
      <c r="A932" s="14">
        <f t="shared" si="11"/>
        <v>928</v>
      </c>
      <c r="B932" s="25" t="s">
        <v>4692</v>
      </c>
      <c r="C932" s="25" t="s">
        <v>4693</v>
      </c>
      <c r="D932" s="14" t="s">
        <v>4694</v>
      </c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</row>
    <row r="933" spans="1:19" ht="14.4">
      <c r="A933" s="14">
        <f t="shared" si="11"/>
        <v>929</v>
      </c>
      <c r="B933" s="25" t="s">
        <v>4695</v>
      </c>
      <c r="C933" s="25" t="s">
        <v>4696</v>
      </c>
      <c r="D933" s="14" t="s">
        <v>4697</v>
      </c>
      <c r="E933" s="25"/>
      <c r="F933" s="25" t="s">
        <v>4698</v>
      </c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</row>
    <row r="934" spans="1:19" ht="14.4">
      <c r="A934" s="14">
        <f t="shared" si="11"/>
        <v>930</v>
      </c>
      <c r="B934" s="25" t="s">
        <v>4699</v>
      </c>
      <c r="C934" s="25" t="s">
        <v>4700</v>
      </c>
      <c r="D934" s="14" t="s">
        <v>4701</v>
      </c>
      <c r="E934" s="25"/>
      <c r="F934" s="25" t="s">
        <v>599</v>
      </c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</row>
    <row r="935" spans="1:19" ht="14.4">
      <c r="A935" s="14">
        <f t="shared" si="11"/>
        <v>931</v>
      </c>
      <c r="B935" s="25" t="s">
        <v>4702</v>
      </c>
      <c r="C935" s="25" t="s">
        <v>4703</v>
      </c>
      <c r="D935" s="14" t="s">
        <v>4704</v>
      </c>
      <c r="E935" s="25"/>
      <c r="F935" s="25" t="s">
        <v>599</v>
      </c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</row>
    <row r="936" spans="1:19" ht="14.4">
      <c r="A936" s="14">
        <f t="shared" si="11"/>
        <v>932</v>
      </c>
      <c r="B936" s="25" t="s">
        <v>4705</v>
      </c>
      <c r="C936" s="25" t="s">
        <v>4706</v>
      </c>
      <c r="D936" s="14" t="s">
        <v>4707</v>
      </c>
      <c r="E936" s="25" t="s">
        <v>285</v>
      </c>
      <c r="F936" s="25">
        <v>257100390025</v>
      </c>
      <c r="G936" s="25" t="s">
        <v>748</v>
      </c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</row>
    <row r="937" spans="1:19" ht="14.4">
      <c r="A937" s="14">
        <f t="shared" si="11"/>
        <v>933</v>
      </c>
      <c r="B937" s="25" t="s">
        <v>4708</v>
      </c>
      <c r="C937" s="25" t="s">
        <v>4709</v>
      </c>
      <c r="D937" s="14" t="s">
        <v>4710</v>
      </c>
      <c r="E937" s="25"/>
      <c r="F937" s="25" t="s">
        <v>4711</v>
      </c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</row>
    <row r="938" spans="1:19" ht="14.4">
      <c r="A938" s="14">
        <f t="shared" si="11"/>
        <v>934</v>
      </c>
      <c r="B938" s="25" t="s">
        <v>4712</v>
      </c>
      <c r="C938" s="25" t="s">
        <v>4713</v>
      </c>
      <c r="D938" s="14" t="s">
        <v>4714</v>
      </c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</row>
    <row r="939" spans="1:19" ht="14.4">
      <c r="A939" s="14">
        <f t="shared" si="11"/>
        <v>935</v>
      </c>
      <c r="B939" s="25" t="s">
        <v>4715</v>
      </c>
      <c r="C939" s="25" t="s">
        <v>4716</v>
      </c>
      <c r="D939" s="14" t="s">
        <v>4717</v>
      </c>
      <c r="E939" s="25"/>
      <c r="F939" s="25" t="s">
        <v>4718</v>
      </c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</row>
    <row r="940" spans="1:19" ht="14.4">
      <c r="A940" s="14">
        <f t="shared" si="11"/>
        <v>936</v>
      </c>
      <c r="B940" s="25" t="s">
        <v>4719</v>
      </c>
      <c r="C940" s="25" t="s">
        <v>4720</v>
      </c>
      <c r="D940" s="14" t="s">
        <v>4721</v>
      </c>
      <c r="E940" s="25"/>
      <c r="F940" s="25" t="s">
        <v>4718</v>
      </c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</row>
    <row r="941" spans="1:19" ht="14.4">
      <c r="A941" s="14">
        <f t="shared" si="11"/>
        <v>937</v>
      </c>
      <c r="B941" s="25" t="s">
        <v>4722</v>
      </c>
      <c r="C941" s="25" t="s">
        <v>4723</v>
      </c>
      <c r="D941" s="14" t="s">
        <v>4724</v>
      </c>
      <c r="E941" s="25"/>
      <c r="F941" s="25" t="s">
        <v>4718</v>
      </c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</row>
    <row r="942" spans="1:19" ht="14.4">
      <c r="A942" s="14">
        <f t="shared" si="11"/>
        <v>938</v>
      </c>
      <c r="B942" s="25" t="s">
        <v>4725</v>
      </c>
      <c r="C942" s="25" t="s">
        <v>4726</v>
      </c>
      <c r="D942" s="14" t="s">
        <v>4727</v>
      </c>
      <c r="E942" s="25"/>
      <c r="F942" s="25" t="s">
        <v>4718</v>
      </c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</row>
    <row r="943" spans="1:19" ht="14.4">
      <c r="A943" s="14">
        <f t="shared" si="11"/>
        <v>939</v>
      </c>
      <c r="B943" s="25" t="s">
        <v>4728</v>
      </c>
      <c r="C943" s="25" t="s">
        <v>4729</v>
      </c>
      <c r="D943" s="14" t="s">
        <v>4730</v>
      </c>
      <c r="E943" s="25"/>
      <c r="F943" s="25" t="s">
        <v>4731</v>
      </c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</row>
    <row r="944" spans="1:19" ht="14.4">
      <c r="A944" s="14">
        <f t="shared" si="11"/>
        <v>940</v>
      </c>
      <c r="B944" s="25" t="s">
        <v>4732</v>
      </c>
      <c r="C944" s="25" t="s">
        <v>4733</v>
      </c>
      <c r="D944" s="14" t="s">
        <v>4734</v>
      </c>
      <c r="E944" s="25"/>
      <c r="F944" s="25" t="s">
        <v>4735</v>
      </c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</row>
    <row r="945" spans="1:19" ht="14.4">
      <c r="A945" s="14">
        <f t="shared" si="11"/>
        <v>941</v>
      </c>
      <c r="B945" s="25" t="s">
        <v>4736</v>
      </c>
      <c r="C945" s="25" t="s">
        <v>4737</v>
      </c>
      <c r="D945" s="14" t="s">
        <v>4738</v>
      </c>
      <c r="E945" s="25"/>
      <c r="F945" s="25" t="s">
        <v>4739</v>
      </c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</row>
    <row r="946" spans="1:19" ht="14.4">
      <c r="A946" s="14">
        <f t="shared" si="11"/>
        <v>942</v>
      </c>
      <c r="B946" s="25" t="s">
        <v>4740</v>
      </c>
      <c r="C946" s="25" t="s">
        <v>4741</v>
      </c>
      <c r="D946" s="14" t="s">
        <v>4742</v>
      </c>
      <c r="E946" s="25"/>
      <c r="F946" s="25" t="s">
        <v>4233</v>
      </c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</row>
    <row r="947" spans="1:19" ht="14.4">
      <c r="A947" s="14">
        <f t="shared" si="11"/>
        <v>943</v>
      </c>
      <c r="B947" s="25" t="s">
        <v>4743</v>
      </c>
      <c r="C947" s="25" t="s">
        <v>4744</v>
      </c>
      <c r="D947" s="14" t="s">
        <v>4745</v>
      </c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</row>
    <row r="948" spans="1:19" ht="14.4">
      <c r="A948" s="14">
        <f t="shared" si="11"/>
        <v>944</v>
      </c>
      <c r="B948" s="25" t="s">
        <v>4746</v>
      </c>
      <c r="C948" s="25" t="s">
        <v>4747</v>
      </c>
      <c r="D948" s="14" t="s">
        <v>4748</v>
      </c>
      <c r="E948" s="25"/>
      <c r="F948" s="25" t="s">
        <v>4749</v>
      </c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</row>
    <row r="949" spans="1:19" ht="14.4">
      <c r="A949" s="14">
        <f t="shared" si="11"/>
        <v>945</v>
      </c>
      <c r="B949" s="25" t="s">
        <v>4750</v>
      </c>
      <c r="C949" s="25" t="s">
        <v>4751</v>
      </c>
      <c r="D949" s="14" t="s">
        <v>4752</v>
      </c>
      <c r="E949" s="25"/>
      <c r="F949" s="25" t="s">
        <v>4753</v>
      </c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</row>
    <row r="950" spans="1:19" ht="14.4">
      <c r="A950" s="14">
        <f t="shared" si="11"/>
        <v>946</v>
      </c>
      <c r="B950" s="25" t="s">
        <v>4754</v>
      </c>
      <c r="C950" s="25" t="s">
        <v>4755</v>
      </c>
      <c r="D950" s="14" t="s">
        <v>4756</v>
      </c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</row>
    <row r="951" spans="1:19" ht="14.4">
      <c r="A951" s="14">
        <f t="shared" si="11"/>
        <v>947</v>
      </c>
      <c r="B951" s="25" t="s">
        <v>4757</v>
      </c>
      <c r="C951" s="25" t="s">
        <v>4758</v>
      </c>
      <c r="D951" s="14" t="s">
        <v>4759</v>
      </c>
      <c r="E951" s="25"/>
      <c r="F951" s="25" t="s">
        <v>4760</v>
      </c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</row>
    <row r="952" spans="1:19" ht="14.4">
      <c r="A952" s="14">
        <f t="shared" si="11"/>
        <v>948</v>
      </c>
      <c r="B952" s="25" t="s">
        <v>4761</v>
      </c>
      <c r="C952" s="25" t="s">
        <v>4762</v>
      </c>
      <c r="D952" s="14" t="s">
        <v>4763</v>
      </c>
      <c r="E952" s="25"/>
      <c r="F952" s="25" t="s">
        <v>4764</v>
      </c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</row>
    <row r="953" spans="1:19" ht="14.4">
      <c r="A953" s="14">
        <f t="shared" si="11"/>
        <v>949</v>
      </c>
      <c r="B953" s="25" t="s">
        <v>4765</v>
      </c>
      <c r="C953" s="25" t="s">
        <v>4766</v>
      </c>
      <c r="D953" s="14" t="s">
        <v>4767</v>
      </c>
      <c r="E953" s="25"/>
      <c r="F953" s="25" t="s">
        <v>4768</v>
      </c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</row>
    <row r="954" spans="1:19" ht="14.4">
      <c r="A954" s="14">
        <f t="shared" si="11"/>
        <v>950</v>
      </c>
      <c r="B954" s="25" t="s">
        <v>4769</v>
      </c>
      <c r="C954" s="25" t="s">
        <v>4770</v>
      </c>
      <c r="D954" s="14" t="s">
        <v>4771</v>
      </c>
      <c r="E954" s="25"/>
      <c r="F954" s="25" t="s">
        <v>4772</v>
      </c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</row>
    <row r="955" spans="1:19" ht="14.4">
      <c r="A955" s="14">
        <f t="shared" si="11"/>
        <v>951</v>
      </c>
      <c r="B955" s="25" t="s">
        <v>4773</v>
      </c>
      <c r="C955" s="25" t="s">
        <v>4774</v>
      </c>
      <c r="D955" s="14" t="s">
        <v>4775</v>
      </c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</row>
    <row r="956" spans="1:19" ht="14.4">
      <c r="A956" s="14">
        <f t="shared" si="11"/>
        <v>952</v>
      </c>
      <c r="B956" s="25" t="s">
        <v>4776</v>
      </c>
      <c r="C956" s="25" t="s">
        <v>4777</v>
      </c>
      <c r="D956" s="14" t="s">
        <v>4778</v>
      </c>
      <c r="E956" s="25"/>
      <c r="F956" s="25" t="s">
        <v>4779</v>
      </c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</row>
    <row r="957" spans="1:19" ht="14.4">
      <c r="A957" s="14">
        <f t="shared" si="11"/>
        <v>953</v>
      </c>
      <c r="B957" s="25" t="s">
        <v>4780</v>
      </c>
      <c r="C957" s="25" t="s">
        <v>4781</v>
      </c>
      <c r="D957" s="14" t="s">
        <v>4782</v>
      </c>
      <c r="E957" s="25"/>
      <c r="F957" s="25" t="s">
        <v>4783</v>
      </c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</row>
    <row r="958" spans="1:19" ht="14.4">
      <c r="A958" s="14">
        <f t="shared" si="11"/>
        <v>954</v>
      </c>
      <c r="B958" s="25" t="s">
        <v>4784</v>
      </c>
      <c r="C958" s="25" t="s">
        <v>4785</v>
      </c>
      <c r="D958" s="14" t="s">
        <v>4786</v>
      </c>
      <c r="E958" s="25"/>
      <c r="F958" s="25" t="s">
        <v>4787</v>
      </c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</row>
    <row r="959" spans="1:19" ht="14.4">
      <c r="A959" s="14">
        <f t="shared" si="11"/>
        <v>955</v>
      </c>
      <c r="B959" s="25" t="s">
        <v>4788</v>
      </c>
      <c r="C959" s="25" t="s">
        <v>4789</v>
      </c>
      <c r="D959" s="14" t="s">
        <v>4790</v>
      </c>
      <c r="E959" s="25"/>
      <c r="F959" s="25" t="s">
        <v>307</v>
      </c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</row>
    <row r="960" spans="1:19" ht="14.4">
      <c r="A960" s="14">
        <f t="shared" si="11"/>
        <v>956</v>
      </c>
      <c r="B960" s="25" t="s">
        <v>4791</v>
      </c>
      <c r="C960" s="25" t="s">
        <v>4792</v>
      </c>
      <c r="D960" s="14" t="s">
        <v>4793</v>
      </c>
      <c r="E960" s="25"/>
      <c r="F960" s="25" t="s">
        <v>307</v>
      </c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</row>
    <row r="961" spans="1:19" ht="14.4">
      <c r="A961" s="14">
        <f t="shared" si="11"/>
        <v>957</v>
      </c>
      <c r="B961" s="25" t="s">
        <v>4794</v>
      </c>
      <c r="C961" s="25" t="s">
        <v>4795</v>
      </c>
      <c r="D961" s="14" t="s">
        <v>4796</v>
      </c>
      <c r="E961" s="25"/>
      <c r="F961" s="25" t="s">
        <v>307</v>
      </c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</row>
    <row r="962" spans="1:19" ht="14.4">
      <c r="A962" s="14">
        <f t="shared" si="11"/>
        <v>958</v>
      </c>
      <c r="B962" s="25" t="s">
        <v>4797</v>
      </c>
      <c r="C962" s="25" t="s">
        <v>4798</v>
      </c>
      <c r="D962" s="14" t="s">
        <v>4799</v>
      </c>
      <c r="E962" s="25"/>
      <c r="F962" s="25" t="s">
        <v>307</v>
      </c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</row>
    <row r="963" spans="1:19" ht="14.4">
      <c r="A963" s="14">
        <f t="shared" si="11"/>
        <v>959</v>
      </c>
      <c r="B963" s="25" t="s">
        <v>4800</v>
      </c>
      <c r="C963" s="25" t="s">
        <v>4801</v>
      </c>
      <c r="D963" s="14" t="s">
        <v>4802</v>
      </c>
      <c r="E963" s="25"/>
      <c r="F963" s="25" t="s">
        <v>307</v>
      </c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</row>
    <row r="964" spans="1:19" ht="14.4">
      <c r="A964" s="14">
        <f t="shared" si="11"/>
        <v>960</v>
      </c>
      <c r="B964" s="25" t="s">
        <v>4803</v>
      </c>
      <c r="C964" s="25" t="s">
        <v>4804</v>
      </c>
      <c r="D964" s="14" t="s">
        <v>4805</v>
      </c>
      <c r="E964" s="25"/>
      <c r="F964" s="25" t="s">
        <v>307</v>
      </c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</row>
    <row r="966" spans="1:19" ht="14.4">
      <c r="A966" s="14">
        <f t="shared" ref="A966:A982" si="12">ROW()-ROW($A$4)</f>
        <v>962</v>
      </c>
      <c r="B966" s="25" t="s">
        <v>4806</v>
      </c>
      <c r="C966" s="25" t="s">
        <v>4807</v>
      </c>
      <c r="D966" s="14" t="s">
        <v>4808</v>
      </c>
      <c r="E966" s="25"/>
      <c r="F966" s="25" t="s">
        <v>307</v>
      </c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</row>
    <row r="967" spans="1:19" ht="14.4">
      <c r="A967" s="14">
        <f t="shared" si="12"/>
        <v>963</v>
      </c>
      <c r="B967" s="25" t="s">
        <v>4809</v>
      </c>
      <c r="C967" s="25" t="s">
        <v>4810</v>
      </c>
      <c r="D967" s="14" t="s">
        <v>4811</v>
      </c>
      <c r="E967" s="25"/>
      <c r="F967" s="25" t="s">
        <v>307</v>
      </c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</row>
    <row r="968" spans="1:19" ht="14.4">
      <c r="A968" s="14">
        <f t="shared" si="12"/>
        <v>964</v>
      </c>
      <c r="B968" s="25" t="s">
        <v>4812</v>
      </c>
      <c r="C968" s="25" t="s">
        <v>4813</v>
      </c>
      <c r="D968" s="14" t="s">
        <v>4814</v>
      </c>
      <c r="E968" s="25"/>
      <c r="F968" s="25" t="s">
        <v>307</v>
      </c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</row>
    <row r="969" spans="1:19" ht="14.4">
      <c r="A969" s="14">
        <f t="shared" si="12"/>
        <v>965</v>
      </c>
      <c r="B969" s="25" t="s">
        <v>4815</v>
      </c>
      <c r="C969" s="25" t="s">
        <v>4816</v>
      </c>
      <c r="D969" s="14" t="s">
        <v>4817</v>
      </c>
      <c r="E969" s="25"/>
      <c r="F969" s="25" t="s">
        <v>307</v>
      </c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</row>
    <row r="970" spans="1:19" ht="14.4">
      <c r="A970" s="14">
        <f t="shared" si="12"/>
        <v>966</v>
      </c>
      <c r="B970" s="25" t="s">
        <v>4818</v>
      </c>
      <c r="C970" s="25" t="s">
        <v>4819</v>
      </c>
      <c r="D970" s="14" t="s">
        <v>4820</v>
      </c>
      <c r="E970" s="25"/>
      <c r="F970" s="25" t="s">
        <v>307</v>
      </c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</row>
    <row r="971" spans="1:19" ht="14.4">
      <c r="A971" s="14">
        <f t="shared" si="12"/>
        <v>967</v>
      </c>
      <c r="B971" s="36" t="s">
        <v>4821</v>
      </c>
      <c r="C971" s="25" t="s">
        <v>4822</v>
      </c>
      <c r="D971" s="14" t="s">
        <v>4823</v>
      </c>
      <c r="E971" s="25"/>
      <c r="F971" s="25" t="s">
        <v>307</v>
      </c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</row>
    <row r="972" spans="1:19" ht="14.4">
      <c r="A972" s="14">
        <f t="shared" si="12"/>
        <v>968</v>
      </c>
      <c r="B972" s="25" t="s">
        <v>4824</v>
      </c>
      <c r="C972" s="25" t="s">
        <v>4825</v>
      </c>
      <c r="D972" s="14" t="s">
        <v>4826</v>
      </c>
      <c r="E972" s="25"/>
      <c r="F972" s="25" t="s">
        <v>307</v>
      </c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</row>
    <row r="973" spans="1:19" ht="14.4">
      <c r="A973" s="14">
        <f t="shared" si="12"/>
        <v>969</v>
      </c>
      <c r="B973" s="25" t="s">
        <v>4827</v>
      </c>
      <c r="C973" s="25" t="s">
        <v>4828</v>
      </c>
      <c r="D973" s="14" t="s">
        <v>4829</v>
      </c>
      <c r="E973" s="25"/>
      <c r="F973" s="25" t="s">
        <v>4830</v>
      </c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</row>
    <row r="974" spans="1:19" ht="14.4">
      <c r="A974" s="14">
        <f t="shared" si="12"/>
        <v>970</v>
      </c>
      <c r="B974" s="25" t="s">
        <v>4831</v>
      </c>
      <c r="C974" s="25" t="s">
        <v>4832</v>
      </c>
      <c r="D974" s="14" t="s">
        <v>4833</v>
      </c>
      <c r="E974" s="25"/>
      <c r="F974" s="25" t="s">
        <v>4830</v>
      </c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</row>
    <row r="975" spans="1:19" ht="14.4">
      <c r="A975" s="14">
        <f t="shared" si="12"/>
        <v>971</v>
      </c>
      <c r="B975" s="25" t="s">
        <v>4834</v>
      </c>
      <c r="C975" s="25" t="s">
        <v>4835</v>
      </c>
      <c r="D975" s="14" t="s">
        <v>4836</v>
      </c>
      <c r="E975" s="25"/>
      <c r="F975" s="25" t="s">
        <v>4830</v>
      </c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</row>
    <row r="976" spans="1:19" ht="14.4">
      <c r="A976" s="14">
        <f t="shared" si="12"/>
        <v>972</v>
      </c>
      <c r="B976" s="25" t="s">
        <v>4837</v>
      </c>
      <c r="C976" s="25" t="s">
        <v>4838</v>
      </c>
      <c r="D976" s="14" t="s">
        <v>4839</v>
      </c>
      <c r="E976" s="25"/>
      <c r="F976" s="25" t="s">
        <v>4830</v>
      </c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</row>
    <row r="977" spans="1:19" ht="14.4">
      <c r="A977" s="14">
        <f t="shared" si="12"/>
        <v>973</v>
      </c>
      <c r="B977" s="25" t="s">
        <v>4840</v>
      </c>
      <c r="C977" s="25" t="s">
        <v>4841</v>
      </c>
      <c r="D977" s="14" t="s">
        <v>4842</v>
      </c>
      <c r="E977" s="25"/>
      <c r="F977" s="25" t="s">
        <v>4830</v>
      </c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</row>
    <row r="978" spans="1:19" ht="14.4">
      <c r="A978" s="14">
        <f t="shared" si="12"/>
        <v>974</v>
      </c>
      <c r="B978" s="25" t="s">
        <v>4843</v>
      </c>
      <c r="C978" s="25" t="s">
        <v>4844</v>
      </c>
      <c r="D978" s="14" t="s">
        <v>4845</v>
      </c>
      <c r="E978" s="25"/>
      <c r="F978" s="25" t="s">
        <v>4830</v>
      </c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</row>
    <row r="979" spans="1:19" ht="14.4">
      <c r="A979" s="14">
        <f t="shared" si="12"/>
        <v>975</v>
      </c>
      <c r="B979" s="25" t="s">
        <v>4846</v>
      </c>
      <c r="C979" s="25" t="s">
        <v>4847</v>
      </c>
      <c r="D979" s="14" t="s">
        <v>4848</v>
      </c>
      <c r="E979" s="25"/>
      <c r="F979" s="25" t="s">
        <v>4830</v>
      </c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</row>
    <row r="980" spans="1:19" ht="14.4">
      <c r="A980" s="14">
        <f t="shared" si="12"/>
        <v>976</v>
      </c>
      <c r="B980" s="25" t="s">
        <v>4849</v>
      </c>
      <c r="C980" s="25" t="s">
        <v>4850</v>
      </c>
      <c r="D980" s="14" t="s">
        <v>4851</v>
      </c>
      <c r="E980" s="25"/>
      <c r="F980" s="25" t="s">
        <v>4830</v>
      </c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</row>
    <row r="981" spans="1:19" ht="14.4">
      <c r="A981" s="14">
        <f t="shared" si="12"/>
        <v>977</v>
      </c>
      <c r="B981" s="25" t="s">
        <v>4852</v>
      </c>
      <c r="C981" s="25" t="s">
        <v>4853</v>
      </c>
      <c r="D981" s="14" t="s">
        <v>4854</v>
      </c>
      <c r="E981" s="25"/>
      <c r="F981" s="25" t="s">
        <v>4830</v>
      </c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</row>
    <row r="982" spans="1:19" ht="14.4">
      <c r="A982" s="14">
        <f t="shared" si="12"/>
        <v>978</v>
      </c>
      <c r="B982" s="25" t="s">
        <v>4855</v>
      </c>
      <c r="C982" s="25" t="s">
        <v>4856</v>
      </c>
      <c r="D982" s="14" t="s">
        <v>4857</v>
      </c>
      <c r="E982" s="25"/>
      <c r="F982" s="25" t="s">
        <v>4858</v>
      </c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</row>
    <row r="984" spans="1:19" ht="14.4">
      <c r="A984" s="14">
        <f t="shared" ref="A984:A1068" si="13">ROW()-ROW($A$4)</f>
        <v>980</v>
      </c>
      <c r="B984" s="25" t="s">
        <v>4859</v>
      </c>
      <c r="C984" s="25" t="s">
        <v>4860</v>
      </c>
      <c r="D984" s="14" t="s">
        <v>4861</v>
      </c>
      <c r="E984" s="25"/>
      <c r="F984" s="25" t="s">
        <v>4862</v>
      </c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</row>
    <row r="985" spans="1:19" ht="14.4">
      <c r="A985" s="14">
        <f t="shared" si="13"/>
        <v>981</v>
      </c>
      <c r="B985" s="25" t="s">
        <v>4863</v>
      </c>
      <c r="C985" s="25" t="s">
        <v>4864</v>
      </c>
      <c r="D985" s="14" t="s">
        <v>4865</v>
      </c>
      <c r="E985" s="25"/>
      <c r="F985" s="25" t="s">
        <v>4866</v>
      </c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</row>
    <row r="986" spans="1:19" ht="14.4">
      <c r="A986" s="14">
        <f t="shared" si="13"/>
        <v>982</v>
      </c>
      <c r="B986" s="25" t="s">
        <v>4867</v>
      </c>
      <c r="C986" s="25" t="s">
        <v>4868</v>
      </c>
      <c r="D986" s="14" t="s">
        <v>4869</v>
      </c>
      <c r="E986" s="25"/>
      <c r="F986" s="25" t="s">
        <v>4870</v>
      </c>
      <c r="G986" s="48"/>
      <c r="H986" s="48">
        <v>28000000</v>
      </c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</row>
    <row r="987" spans="1:19" ht="14.4">
      <c r="A987" s="14">
        <f t="shared" si="13"/>
        <v>983</v>
      </c>
      <c r="B987" s="25" t="s">
        <v>4871</v>
      </c>
      <c r="C987" s="25" t="s">
        <v>4872</v>
      </c>
      <c r="D987" s="14" t="s">
        <v>4873</v>
      </c>
      <c r="E987" s="25"/>
      <c r="F987" s="25" t="s">
        <v>4874</v>
      </c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</row>
    <row r="988" spans="1:19" ht="14.4">
      <c r="A988" s="14">
        <f t="shared" si="13"/>
        <v>984</v>
      </c>
      <c r="B988" s="25" t="s">
        <v>4875</v>
      </c>
      <c r="C988" s="25" t="s">
        <v>4876</v>
      </c>
      <c r="D988" s="14" t="s">
        <v>4877</v>
      </c>
      <c r="E988" s="25"/>
      <c r="F988" s="25" t="s">
        <v>4878</v>
      </c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</row>
    <row r="989" spans="1:19" ht="14.4">
      <c r="A989" s="14">
        <f t="shared" si="13"/>
        <v>985</v>
      </c>
      <c r="B989" s="25" t="s">
        <v>4879</v>
      </c>
      <c r="C989" s="25" t="s">
        <v>4880</v>
      </c>
      <c r="D989" s="14" t="s">
        <v>4881</v>
      </c>
      <c r="E989" s="25"/>
      <c r="F989" s="25" t="s">
        <v>4878</v>
      </c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</row>
    <row r="990" spans="1:19" ht="14.4">
      <c r="A990" s="14">
        <f t="shared" si="13"/>
        <v>986</v>
      </c>
      <c r="B990" s="25" t="s">
        <v>4882</v>
      </c>
      <c r="C990" s="25" t="s">
        <v>4883</v>
      </c>
      <c r="D990" s="14" t="s">
        <v>4884</v>
      </c>
      <c r="E990" s="25"/>
      <c r="F990" s="25" t="s">
        <v>4885</v>
      </c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</row>
    <row r="991" spans="1:19" ht="14.4">
      <c r="A991" s="14">
        <f t="shared" si="13"/>
        <v>987</v>
      </c>
      <c r="B991" s="25" t="s">
        <v>4886</v>
      </c>
      <c r="C991" s="25" t="s">
        <v>4887</v>
      </c>
      <c r="D991" s="14" t="s">
        <v>4888</v>
      </c>
      <c r="E991" s="25"/>
      <c r="F991" s="25" t="s">
        <v>4885</v>
      </c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</row>
    <row r="992" spans="1:19" ht="14.4">
      <c r="A992" s="14">
        <f t="shared" si="13"/>
        <v>988</v>
      </c>
      <c r="B992" s="25" t="s">
        <v>4889</v>
      </c>
      <c r="C992" s="25" t="s">
        <v>4890</v>
      </c>
      <c r="D992" s="14" t="s">
        <v>4891</v>
      </c>
      <c r="E992" s="25"/>
      <c r="F992" s="25" t="s">
        <v>4885</v>
      </c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</row>
    <row r="993" spans="1:19" ht="14.4">
      <c r="A993" s="14">
        <f t="shared" si="13"/>
        <v>989</v>
      </c>
      <c r="B993" s="25" t="s">
        <v>4892</v>
      </c>
      <c r="C993" s="25" t="s">
        <v>4118</v>
      </c>
      <c r="D993" s="14" t="s">
        <v>4893</v>
      </c>
      <c r="E993" s="25"/>
      <c r="F993" s="25" t="s">
        <v>4894</v>
      </c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</row>
    <row r="994" spans="1:19" ht="14.4">
      <c r="A994" s="14">
        <f t="shared" si="13"/>
        <v>990</v>
      </c>
      <c r="B994" s="25" t="s">
        <v>4895</v>
      </c>
      <c r="C994" s="25" t="s">
        <v>4106</v>
      </c>
      <c r="D994" s="14" t="s">
        <v>4896</v>
      </c>
      <c r="E994" s="25"/>
      <c r="F994" s="25" t="s">
        <v>4894</v>
      </c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</row>
    <row r="995" spans="1:19" ht="14.4">
      <c r="A995" s="14">
        <f t="shared" si="13"/>
        <v>991</v>
      </c>
      <c r="B995" s="25" t="s">
        <v>4897</v>
      </c>
      <c r="C995" s="25" t="s">
        <v>4898</v>
      </c>
      <c r="D995" s="14" t="s">
        <v>4899</v>
      </c>
      <c r="E995" s="25" t="s">
        <v>285</v>
      </c>
      <c r="F995" s="25" t="s">
        <v>4900</v>
      </c>
      <c r="G995" s="25" t="s">
        <v>4901</v>
      </c>
      <c r="H995" s="25" t="s">
        <v>4902</v>
      </c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</row>
    <row r="996" spans="1:19" ht="14.4">
      <c r="A996" s="14">
        <f t="shared" si="13"/>
        <v>992</v>
      </c>
      <c r="B996" s="25" t="s">
        <v>4903</v>
      </c>
      <c r="C996" s="25" t="s">
        <v>4904</v>
      </c>
      <c r="D996" s="14" t="s">
        <v>4905</v>
      </c>
      <c r="E996" s="25" t="s">
        <v>460</v>
      </c>
      <c r="F996" s="25" t="s">
        <v>4906</v>
      </c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</row>
    <row r="997" spans="1:19" ht="14.4">
      <c r="A997" s="14">
        <f t="shared" si="13"/>
        <v>993</v>
      </c>
      <c r="B997" s="25" t="s">
        <v>4907</v>
      </c>
      <c r="C997" s="25" t="s">
        <v>4908</v>
      </c>
      <c r="D997" s="14" t="s">
        <v>4909</v>
      </c>
      <c r="E997" s="25" t="s">
        <v>460</v>
      </c>
      <c r="F997" s="25" t="s">
        <v>4910</v>
      </c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</row>
    <row r="998" spans="1:19" ht="14.4">
      <c r="A998" s="14">
        <f t="shared" si="13"/>
        <v>994</v>
      </c>
      <c r="B998" s="25" t="s">
        <v>4911</v>
      </c>
      <c r="C998" s="25" t="s">
        <v>4912</v>
      </c>
      <c r="D998" s="14" t="s">
        <v>4913</v>
      </c>
      <c r="E998" s="25"/>
      <c r="F998" s="25" t="s">
        <v>4196</v>
      </c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</row>
    <row r="999" spans="1:19" ht="14.4">
      <c r="A999" s="14">
        <f t="shared" si="13"/>
        <v>995</v>
      </c>
      <c r="B999" s="25" t="s">
        <v>4914</v>
      </c>
      <c r="C999" s="25" t="s">
        <v>4915</v>
      </c>
      <c r="D999" s="14" t="s">
        <v>4916</v>
      </c>
      <c r="E999" s="25" t="s">
        <v>460</v>
      </c>
      <c r="F999" s="25" t="s">
        <v>4917</v>
      </c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</row>
    <row r="1000" spans="1:19" ht="14.4">
      <c r="A1000" s="14">
        <f t="shared" si="13"/>
        <v>996</v>
      </c>
      <c r="B1000" s="25" t="s">
        <v>4918</v>
      </c>
      <c r="C1000" s="25" t="s">
        <v>4919</v>
      </c>
      <c r="D1000" s="14" t="s">
        <v>4920</v>
      </c>
      <c r="E1000" s="25" t="s">
        <v>285</v>
      </c>
      <c r="F1000" s="25" t="s">
        <v>4921</v>
      </c>
      <c r="G1000" s="25" t="s">
        <v>692</v>
      </c>
      <c r="H1000" s="25" t="s">
        <v>4922</v>
      </c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</row>
    <row r="1001" spans="1:19" ht="14.4">
      <c r="A1001" s="14">
        <f t="shared" si="13"/>
        <v>997</v>
      </c>
      <c r="B1001" s="25" t="s">
        <v>4923</v>
      </c>
      <c r="C1001" s="25" t="s">
        <v>4924</v>
      </c>
      <c r="D1001" s="14" t="s">
        <v>4925</v>
      </c>
      <c r="E1001" s="25" t="s">
        <v>285</v>
      </c>
      <c r="F1001" s="25" t="s">
        <v>4926</v>
      </c>
      <c r="G1001" s="25" t="s">
        <v>692</v>
      </c>
      <c r="H1001" s="25" t="s">
        <v>4927</v>
      </c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</row>
    <row r="1002" spans="1:19" ht="14.4">
      <c r="A1002" s="14">
        <f t="shared" si="13"/>
        <v>998</v>
      </c>
      <c r="B1002" s="25" t="s">
        <v>4928</v>
      </c>
      <c r="C1002" s="25" t="s">
        <v>4929</v>
      </c>
      <c r="D1002" s="14" t="s">
        <v>4930</v>
      </c>
      <c r="E1002" s="25" t="s">
        <v>460</v>
      </c>
      <c r="F1002" s="25" t="s">
        <v>4931</v>
      </c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</row>
    <row r="1003" spans="1:19" ht="14.4">
      <c r="A1003" s="14">
        <f t="shared" si="13"/>
        <v>999</v>
      </c>
      <c r="B1003" s="25" t="s">
        <v>4932</v>
      </c>
      <c r="C1003" s="25" t="s">
        <v>4933</v>
      </c>
      <c r="D1003" s="14" t="s">
        <v>4934</v>
      </c>
      <c r="E1003" s="25" t="s">
        <v>460</v>
      </c>
      <c r="F1003" s="25" t="s">
        <v>4935</v>
      </c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</row>
    <row r="1004" spans="1:19" ht="14.4">
      <c r="A1004" s="14">
        <f t="shared" si="13"/>
        <v>1000</v>
      </c>
      <c r="B1004" s="25" t="s">
        <v>4936</v>
      </c>
      <c r="C1004" s="25" t="s">
        <v>4937</v>
      </c>
      <c r="D1004" s="14" t="s">
        <v>4938</v>
      </c>
      <c r="E1004" s="25"/>
      <c r="F1004" s="25" t="s">
        <v>4939</v>
      </c>
      <c r="G1004" s="25" t="s">
        <v>140</v>
      </c>
      <c r="H1004" s="25" t="s">
        <v>4940</v>
      </c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</row>
    <row r="1005" spans="1:19" ht="14.4">
      <c r="A1005" s="14">
        <f t="shared" si="13"/>
        <v>1001</v>
      </c>
      <c r="B1005" s="25" t="s">
        <v>4941</v>
      </c>
      <c r="C1005" s="25" t="s">
        <v>4942</v>
      </c>
      <c r="D1005" s="14" t="s">
        <v>4943</v>
      </c>
      <c r="E1005" s="25"/>
      <c r="F1005" s="25" t="s">
        <v>4944</v>
      </c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</row>
    <row r="1006" spans="1:19" ht="14.4">
      <c r="A1006" s="14">
        <f t="shared" si="13"/>
        <v>1002</v>
      </c>
      <c r="B1006" s="25" t="s">
        <v>4945</v>
      </c>
      <c r="C1006" s="25" t="s">
        <v>4946</v>
      </c>
      <c r="D1006" s="14" t="s">
        <v>4947</v>
      </c>
      <c r="E1006" s="25"/>
      <c r="F1006" s="25" t="s">
        <v>4948</v>
      </c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</row>
    <row r="1007" spans="1:19" ht="14.4">
      <c r="A1007" s="14">
        <f t="shared" si="13"/>
        <v>1003</v>
      </c>
      <c r="B1007" s="25" t="s">
        <v>4949</v>
      </c>
      <c r="C1007" s="25" t="s">
        <v>4950</v>
      </c>
      <c r="D1007" s="14" t="s">
        <v>4951</v>
      </c>
      <c r="E1007" s="25" t="s">
        <v>285</v>
      </c>
      <c r="F1007" s="25" t="s">
        <v>4952</v>
      </c>
      <c r="G1007" s="25" t="s">
        <v>692</v>
      </c>
      <c r="H1007" s="25" t="s">
        <v>4927</v>
      </c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</row>
    <row r="1008" spans="1:19" ht="14.4">
      <c r="A1008" s="14">
        <f t="shared" si="13"/>
        <v>1004</v>
      </c>
      <c r="B1008" s="25" t="s">
        <v>4953</v>
      </c>
      <c r="C1008" s="25" t="s">
        <v>4954</v>
      </c>
      <c r="D1008" s="14" t="s">
        <v>4955</v>
      </c>
      <c r="E1008" s="25" t="s">
        <v>285</v>
      </c>
      <c r="F1008" s="25" t="s">
        <v>4956</v>
      </c>
      <c r="G1008" s="25" t="s">
        <v>692</v>
      </c>
      <c r="H1008" s="25" t="s">
        <v>4927</v>
      </c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</row>
    <row r="1009" spans="1:19" ht="14.4">
      <c r="A1009" s="14">
        <f t="shared" si="13"/>
        <v>1005</v>
      </c>
      <c r="B1009" s="25" t="s">
        <v>4957</v>
      </c>
      <c r="C1009" s="25" t="s">
        <v>4958</v>
      </c>
      <c r="D1009" s="14" t="s">
        <v>4959</v>
      </c>
      <c r="E1009" s="25"/>
      <c r="F1009" s="25" t="s">
        <v>4960</v>
      </c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</row>
    <row r="1010" spans="1:19" ht="14.4">
      <c r="A1010" s="14">
        <f t="shared" si="13"/>
        <v>1006</v>
      </c>
      <c r="B1010" s="30" t="s">
        <v>4961</v>
      </c>
      <c r="C1010" s="25" t="s">
        <v>4962</v>
      </c>
      <c r="D1010" s="14" t="s">
        <v>4963</v>
      </c>
      <c r="E1010" s="25"/>
      <c r="F1010" s="25" t="s">
        <v>4964</v>
      </c>
      <c r="G1010" s="25"/>
      <c r="H1010" s="25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</row>
    <row r="1011" spans="1:19" ht="14.4">
      <c r="A1011" s="14">
        <f t="shared" si="13"/>
        <v>1007</v>
      </c>
      <c r="B1011" s="25" t="s">
        <v>4965</v>
      </c>
      <c r="C1011" s="25" t="s">
        <v>4966</v>
      </c>
      <c r="D1011" s="14" t="s">
        <v>4967</v>
      </c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</row>
    <row r="1012" spans="1:19" ht="14.4">
      <c r="A1012" s="14">
        <f t="shared" si="13"/>
        <v>1008</v>
      </c>
      <c r="B1012" s="25" t="s">
        <v>4968</v>
      </c>
      <c r="C1012" s="25" t="s">
        <v>4969</v>
      </c>
      <c r="D1012" s="14" t="s">
        <v>4970</v>
      </c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</row>
    <row r="1013" spans="1:19" ht="14.4">
      <c r="A1013" s="14">
        <f t="shared" si="13"/>
        <v>1009</v>
      </c>
      <c r="B1013" s="25" t="s">
        <v>4971</v>
      </c>
      <c r="C1013" s="25" t="s">
        <v>4972</v>
      </c>
      <c r="D1013" s="14" t="s">
        <v>4973</v>
      </c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</row>
    <row r="1014" spans="1:19" ht="14.4">
      <c r="A1014" s="14">
        <f t="shared" si="13"/>
        <v>1010</v>
      </c>
      <c r="B1014" s="25" t="s">
        <v>4974</v>
      </c>
      <c r="C1014" s="25" t="s">
        <v>4975</v>
      </c>
      <c r="D1014" s="14" t="s">
        <v>4976</v>
      </c>
      <c r="E1014" s="25" t="s">
        <v>285</v>
      </c>
      <c r="F1014" s="25" t="s">
        <v>317</v>
      </c>
      <c r="G1014" s="25" t="s">
        <v>692</v>
      </c>
      <c r="H1014" s="25" t="s">
        <v>4977</v>
      </c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</row>
    <row r="1015" spans="1:19" ht="14.4">
      <c r="A1015" s="14">
        <f t="shared" si="13"/>
        <v>1011</v>
      </c>
      <c r="B1015" s="25" t="s">
        <v>4978</v>
      </c>
      <c r="C1015" s="25" t="s">
        <v>4979</v>
      </c>
      <c r="D1015" s="14" t="s">
        <v>4980</v>
      </c>
      <c r="E1015" s="25"/>
      <c r="F1015" s="25" t="s">
        <v>4981</v>
      </c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</row>
    <row r="1016" spans="1:19" ht="14.4">
      <c r="A1016" s="14">
        <f t="shared" si="13"/>
        <v>1012</v>
      </c>
      <c r="B1016" s="25" t="s">
        <v>4982</v>
      </c>
      <c r="C1016" s="25" t="s">
        <v>4983</v>
      </c>
      <c r="D1016" s="14" t="s">
        <v>4984</v>
      </c>
      <c r="E1016" s="25" t="s">
        <v>420</v>
      </c>
      <c r="F1016" s="25" t="s">
        <v>4985</v>
      </c>
      <c r="G1016" s="25" t="s">
        <v>140</v>
      </c>
      <c r="H1016" s="25" t="s">
        <v>4986</v>
      </c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</row>
    <row r="1017" spans="1:19" ht="14.4">
      <c r="A1017" s="14">
        <f t="shared" si="13"/>
        <v>1013</v>
      </c>
      <c r="B1017" s="25" t="s">
        <v>4987</v>
      </c>
      <c r="C1017" s="25" t="s">
        <v>4988</v>
      </c>
      <c r="D1017" s="14" t="s">
        <v>4989</v>
      </c>
      <c r="E1017" s="25" t="s">
        <v>319</v>
      </c>
      <c r="F1017" s="25" t="s">
        <v>320</v>
      </c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</row>
    <row r="1018" spans="1:19" ht="14.4">
      <c r="A1018" s="14">
        <f t="shared" si="13"/>
        <v>1014</v>
      </c>
      <c r="B1018" s="25" t="s">
        <v>4990</v>
      </c>
      <c r="C1018" s="25" t="s">
        <v>4991</v>
      </c>
      <c r="D1018" s="14" t="s">
        <v>4992</v>
      </c>
      <c r="E1018" s="25" t="s">
        <v>4993</v>
      </c>
      <c r="F1018" s="25" t="s">
        <v>4994</v>
      </c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</row>
    <row r="1019" spans="1:19" ht="14.4">
      <c r="A1019" s="14">
        <f t="shared" si="13"/>
        <v>1015</v>
      </c>
      <c r="B1019" s="25" t="s">
        <v>4995</v>
      </c>
      <c r="C1019" s="25" t="s">
        <v>4996</v>
      </c>
      <c r="D1019" s="14" t="s">
        <v>4997</v>
      </c>
      <c r="E1019" s="25"/>
      <c r="F1019" s="25" t="s">
        <v>4998</v>
      </c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</row>
    <row r="1020" spans="1:19" ht="14.4">
      <c r="A1020" s="14">
        <f t="shared" si="13"/>
        <v>1016</v>
      </c>
      <c r="B1020" s="25" t="s">
        <v>4999</v>
      </c>
      <c r="C1020" s="25" t="s">
        <v>5000</v>
      </c>
      <c r="D1020" s="14" t="s">
        <v>5001</v>
      </c>
      <c r="E1020" s="25" t="s">
        <v>324</v>
      </c>
      <c r="F1020" s="25" t="s">
        <v>696</v>
      </c>
      <c r="G1020" s="25" t="s">
        <v>140</v>
      </c>
      <c r="H1020" s="25" t="s">
        <v>697</v>
      </c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</row>
    <row r="1021" spans="1:19" ht="14.4">
      <c r="A1021" s="14">
        <f t="shared" si="13"/>
        <v>1017</v>
      </c>
      <c r="B1021" s="25" t="s">
        <v>5002</v>
      </c>
      <c r="C1021" s="25" t="s">
        <v>5003</v>
      </c>
      <c r="D1021" s="14" t="s">
        <v>5004</v>
      </c>
      <c r="E1021" s="25" t="s">
        <v>324</v>
      </c>
      <c r="F1021" s="25" t="s">
        <v>696</v>
      </c>
      <c r="G1021" s="25" t="s">
        <v>140</v>
      </c>
      <c r="H1021" s="25" t="s">
        <v>697</v>
      </c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</row>
    <row r="1022" spans="1:19" ht="14.4">
      <c r="A1022" s="14">
        <f t="shared" si="13"/>
        <v>1018</v>
      </c>
      <c r="B1022" s="25" t="s">
        <v>5005</v>
      </c>
      <c r="C1022" s="25" t="s">
        <v>5006</v>
      </c>
      <c r="D1022" s="14" t="s">
        <v>5007</v>
      </c>
      <c r="E1022" s="25" t="s">
        <v>324</v>
      </c>
      <c r="F1022" s="25"/>
      <c r="G1022" s="25" t="s">
        <v>140</v>
      </c>
      <c r="H1022" s="25" t="s">
        <v>697</v>
      </c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</row>
    <row r="1023" spans="1:19" ht="14.4">
      <c r="A1023" s="14">
        <f t="shared" si="13"/>
        <v>1019</v>
      </c>
      <c r="B1023" s="25" t="s">
        <v>5008</v>
      </c>
      <c r="C1023" s="25" t="s">
        <v>5009</v>
      </c>
      <c r="D1023" s="14" t="s">
        <v>5010</v>
      </c>
      <c r="E1023" s="25" t="s">
        <v>324</v>
      </c>
      <c r="F1023" s="25"/>
      <c r="G1023" s="25" t="s">
        <v>140</v>
      </c>
      <c r="H1023" s="25" t="s">
        <v>697</v>
      </c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</row>
    <row r="1024" spans="1:19" ht="14.4">
      <c r="A1024" s="14">
        <f t="shared" si="13"/>
        <v>1020</v>
      </c>
      <c r="B1024" s="25" t="s">
        <v>5011</v>
      </c>
      <c r="C1024" s="25" t="s">
        <v>5012</v>
      </c>
      <c r="D1024" s="14" t="s">
        <v>5013</v>
      </c>
      <c r="E1024" s="25" t="s">
        <v>324</v>
      </c>
      <c r="F1024" s="25" t="s">
        <v>696</v>
      </c>
      <c r="G1024" s="25" t="s">
        <v>140</v>
      </c>
      <c r="H1024" s="25" t="s">
        <v>697</v>
      </c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</row>
    <row r="1025" spans="1:19" ht="14.4">
      <c r="A1025" s="14">
        <f t="shared" si="13"/>
        <v>1021</v>
      </c>
      <c r="B1025" s="25" t="s">
        <v>5014</v>
      </c>
      <c r="C1025" s="25" t="s">
        <v>5015</v>
      </c>
      <c r="D1025" s="14" t="s">
        <v>5016</v>
      </c>
      <c r="E1025" s="25" t="s">
        <v>324</v>
      </c>
      <c r="F1025" s="25" t="s">
        <v>5017</v>
      </c>
      <c r="G1025" s="25" t="s">
        <v>140</v>
      </c>
      <c r="H1025" s="25" t="s">
        <v>697</v>
      </c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</row>
    <row r="1026" spans="1:19" ht="14.4">
      <c r="A1026" s="14">
        <f t="shared" si="13"/>
        <v>1022</v>
      </c>
      <c r="B1026" s="25" t="s">
        <v>5018</v>
      </c>
      <c r="C1026" s="25" t="s">
        <v>5019</v>
      </c>
      <c r="D1026" s="14" t="s">
        <v>5020</v>
      </c>
      <c r="E1026" s="25" t="s">
        <v>324</v>
      </c>
      <c r="F1026" s="25" t="s">
        <v>5017</v>
      </c>
      <c r="G1026" s="25" t="s">
        <v>140</v>
      </c>
      <c r="H1026" s="25" t="s">
        <v>697</v>
      </c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</row>
    <row r="1027" spans="1:19" ht="14.4">
      <c r="A1027" s="14">
        <f t="shared" si="13"/>
        <v>1023</v>
      </c>
      <c r="B1027" s="25" t="s">
        <v>5021</v>
      </c>
      <c r="C1027" s="25" t="s">
        <v>5022</v>
      </c>
      <c r="D1027" s="14" t="s">
        <v>5023</v>
      </c>
      <c r="E1027" s="25" t="s">
        <v>324</v>
      </c>
      <c r="F1027" s="25" t="s">
        <v>5017</v>
      </c>
      <c r="G1027" s="25" t="s">
        <v>140</v>
      </c>
      <c r="H1027" s="25" t="s">
        <v>697</v>
      </c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</row>
    <row r="1028" spans="1:19" ht="14.4">
      <c r="A1028" s="14">
        <f t="shared" si="13"/>
        <v>1024</v>
      </c>
      <c r="B1028" s="25" t="s">
        <v>5024</v>
      </c>
      <c r="C1028" s="25" t="s">
        <v>5025</v>
      </c>
      <c r="D1028" s="14" t="s">
        <v>5026</v>
      </c>
      <c r="E1028" s="25" t="s">
        <v>324</v>
      </c>
      <c r="F1028" s="25" t="s">
        <v>5017</v>
      </c>
      <c r="G1028" s="25" t="s">
        <v>140</v>
      </c>
      <c r="H1028" s="25" t="s">
        <v>697</v>
      </c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</row>
    <row r="1029" spans="1:19" ht="14.4">
      <c r="A1029" s="14">
        <f t="shared" si="13"/>
        <v>1025</v>
      </c>
      <c r="B1029" s="25" t="s">
        <v>5027</v>
      </c>
      <c r="C1029" s="25" t="s">
        <v>5028</v>
      </c>
      <c r="D1029" s="14" t="s">
        <v>5029</v>
      </c>
      <c r="E1029" s="25" t="s">
        <v>324</v>
      </c>
      <c r="F1029" s="25" t="s">
        <v>5030</v>
      </c>
      <c r="G1029" s="25" t="s">
        <v>140</v>
      </c>
      <c r="H1029" s="25" t="s">
        <v>697</v>
      </c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</row>
    <row r="1030" spans="1:19" ht="14.4">
      <c r="A1030" s="14">
        <f t="shared" si="13"/>
        <v>1026</v>
      </c>
      <c r="B1030" s="25" t="s">
        <v>5031</v>
      </c>
      <c r="C1030" s="25" t="s">
        <v>5032</v>
      </c>
      <c r="D1030" s="14" t="s">
        <v>5033</v>
      </c>
      <c r="E1030" s="25" t="s">
        <v>324</v>
      </c>
      <c r="F1030" s="25" t="s">
        <v>5030</v>
      </c>
      <c r="G1030" s="25" t="s">
        <v>140</v>
      </c>
      <c r="H1030" s="25" t="s">
        <v>697</v>
      </c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</row>
    <row r="1031" spans="1:19" ht="14.4">
      <c r="A1031" s="14">
        <f t="shared" si="13"/>
        <v>1027</v>
      </c>
      <c r="B1031" s="25" t="s">
        <v>5034</v>
      </c>
      <c r="C1031" s="25" t="s">
        <v>5035</v>
      </c>
      <c r="D1031" s="14" t="s">
        <v>5036</v>
      </c>
      <c r="E1031" s="25" t="s">
        <v>324</v>
      </c>
      <c r="F1031" s="25" t="s">
        <v>5030</v>
      </c>
      <c r="G1031" s="25" t="s">
        <v>140</v>
      </c>
      <c r="H1031" s="25" t="s">
        <v>697</v>
      </c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</row>
    <row r="1032" spans="1:19" ht="14.4">
      <c r="A1032" s="14">
        <f t="shared" si="13"/>
        <v>1028</v>
      </c>
      <c r="B1032" s="25" t="s">
        <v>5037</v>
      </c>
      <c r="C1032" s="25" t="s">
        <v>5038</v>
      </c>
      <c r="D1032" s="14" t="s">
        <v>5039</v>
      </c>
      <c r="E1032" s="25" t="s">
        <v>324</v>
      </c>
      <c r="F1032" s="25" t="s">
        <v>5030</v>
      </c>
      <c r="G1032" s="25" t="s">
        <v>140</v>
      </c>
      <c r="H1032" s="25" t="s">
        <v>697</v>
      </c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</row>
    <row r="1033" spans="1:19" ht="14.4">
      <c r="A1033" s="14">
        <f t="shared" si="13"/>
        <v>1029</v>
      </c>
      <c r="B1033" s="25" t="s">
        <v>5040</v>
      </c>
      <c r="C1033" s="25" t="s">
        <v>5041</v>
      </c>
      <c r="D1033" s="14" t="s">
        <v>5042</v>
      </c>
      <c r="E1033" s="25" t="s">
        <v>324</v>
      </c>
      <c r="F1033" s="25" t="s">
        <v>5043</v>
      </c>
      <c r="G1033" s="25" t="s">
        <v>140</v>
      </c>
      <c r="H1033" s="25" t="s">
        <v>697</v>
      </c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</row>
    <row r="1034" spans="1:19" ht="14.4">
      <c r="A1034" s="14">
        <f t="shared" si="13"/>
        <v>1030</v>
      </c>
      <c r="B1034" s="25" t="s">
        <v>5044</v>
      </c>
      <c r="C1034" s="25" t="s">
        <v>5045</v>
      </c>
      <c r="D1034" s="14" t="s">
        <v>5046</v>
      </c>
      <c r="E1034" s="25" t="s">
        <v>324</v>
      </c>
      <c r="F1034" s="25" t="s">
        <v>5043</v>
      </c>
      <c r="G1034" s="25" t="s">
        <v>140</v>
      </c>
      <c r="H1034" s="25" t="s">
        <v>697</v>
      </c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</row>
    <row r="1035" spans="1:19" ht="14.4">
      <c r="A1035" s="14">
        <f t="shared" si="13"/>
        <v>1031</v>
      </c>
      <c r="B1035" s="25" t="s">
        <v>5047</v>
      </c>
      <c r="C1035" s="25" t="s">
        <v>5048</v>
      </c>
      <c r="D1035" s="14" t="s">
        <v>5049</v>
      </c>
      <c r="E1035" s="25" t="s">
        <v>324</v>
      </c>
      <c r="F1035" s="25" t="s">
        <v>5043</v>
      </c>
      <c r="G1035" s="25" t="s">
        <v>140</v>
      </c>
      <c r="H1035" s="25" t="s">
        <v>697</v>
      </c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</row>
    <row r="1036" spans="1:19" ht="14.4">
      <c r="A1036" s="14">
        <f t="shared" si="13"/>
        <v>1032</v>
      </c>
      <c r="B1036" s="25" t="s">
        <v>5050</v>
      </c>
      <c r="C1036" s="25" t="s">
        <v>5051</v>
      </c>
      <c r="D1036" s="14" t="s">
        <v>5052</v>
      </c>
      <c r="E1036" s="25" t="s">
        <v>324</v>
      </c>
      <c r="F1036" s="25"/>
      <c r="G1036" s="25"/>
      <c r="H1036" s="25" t="s">
        <v>697</v>
      </c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</row>
    <row r="1037" spans="1:19" ht="14.4">
      <c r="A1037" s="14">
        <f t="shared" si="13"/>
        <v>1033</v>
      </c>
      <c r="B1037" s="25" t="s">
        <v>5053</v>
      </c>
      <c r="C1037" s="25" t="s">
        <v>5054</v>
      </c>
      <c r="D1037" s="14" t="s">
        <v>5055</v>
      </c>
      <c r="E1037" s="25" t="s">
        <v>324</v>
      </c>
      <c r="F1037" s="25" t="s">
        <v>5043</v>
      </c>
      <c r="G1037" s="25" t="s">
        <v>140</v>
      </c>
      <c r="H1037" s="25" t="s">
        <v>697</v>
      </c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</row>
    <row r="1038" spans="1:19" ht="14.4">
      <c r="A1038" s="14">
        <f t="shared" si="13"/>
        <v>1034</v>
      </c>
      <c r="B1038" s="25" t="s">
        <v>5056</v>
      </c>
      <c r="C1038" s="25" t="s">
        <v>5057</v>
      </c>
      <c r="D1038" s="14" t="s">
        <v>5058</v>
      </c>
      <c r="E1038" s="25" t="s">
        <v>324</v>
      </c>
      <c r="F1038" s="25" t="s">
        <v>329</v>
      </c>
      <c r="G1038" s="25" t="s">
        <v>140</v>
      </c>
      <c r="H1038" s="25" t="s">
        <v>697</v>
      </c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</row>
    <row r="1039" spans="1:19" ht="14.4">
      <c r="A1039" s="14">
        <f t="shared" si="13"/>
        <v>1035</v>
      </c>
      <c r="B1039" s="25" t="s">
        <v>5059</v>
      </c>
      <c r="C1039" s="25" t="s">
        <v>5060</v>
      </c>
      <c r="D1039" s="14" t="s">
        <v>5061</v>
      </c>
      <c r="E1039" s="25" t="s">
        <v>324</v>
      </c>
      <c r="F1039" s="25" t="s">
        <v>329</v>
      </c>
      <c r="G1039" s="25" t="s">
        <v>140</v>
      </c>
      <c r="H1039" s="25" t="s">
        <v>697</v>
      </c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</row>
    <row r="1040" spans="1:19" ht="14.4">
      <c r="A1040" s="14">
        <f t="shared" si="13"/>
        <v>1036</v>
      </c>
      <c r="B1040" s="25" t="s">
        <v>5062</v>
      </c>
      <c r="C1040" s="25" t="s">
        <v>5063</v>
      </c>
      <c r="D1040" s="14" t="s">
        <v>5064</v>
      </c>
      <c r="E1040" s="25" t="s">
        <v>324</v>
      </c>
      <c r="F1040" s="25" t="s">
        <v>334</v>
      </c>
      <c r="G1040" s="25" t="s">
        <v>140</v>
      </c>
      <c r="H1040" s="25" t="s">
        <v>697</v>
      </c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</row>
    <row r="1041" spans="1:19" ht="14.4">
      <c r="A1041" s="14">
        <f t="shared" si="13"/>
        <v>1037</v>
      </c>
      <c r="B1041" s="25" t="s">
        <v>5065</v>
      </c>
      <c r="C1041" s="25" t="s">
        <v>5066</v>
      </c>
      <c r="D1041" s="14" t="s">
        <v>5067</v>
      </c>
      <c r="E1041" s="25" t="s">
        <v>324</v>
      </c>
      <c r="F1041" s="25"/>
      <c r="G1041" s="25" t="s">
        <v>140</v>
      </c>
      <c r="H1041" s="25" t="s">
        <v>697</v>
      </c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</row>
    <row r="1042" spans="1:19" ht="14.4">
      <c r="A1042" s="14">
        <f t="shared" si="13"/>
        <v>1038</v>
      </c>
      <c r="B1042" s="25" t="s">
        <v>5068</v>
      </c>
      <c r="C1042" s="25" t="s">
        <v>5069</v>
      </c>
      <c r="D1042" s="14" t="s">
        <v>5070</v>
      </c>
      <c r="E1042" s="25" t="s">
        <v>324</v>
      </c>
      <c r="F1042" s="25"/>
      <c r="G1042" s="25" t="s">
        <v>140</v>
      </c>
      <c r="H1042" s="25" t="s">
        <v>697</v>
      </c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</row>
    <row r="1043" spans="1:19" ht="14.4">
      <c r="A1043" s="14">
        <f t="shared" si="13"/>
        <v>1039</v>
      </c>
      <c r="B1043" s="25" t="s">
        <v>5071</v>
      </c>
      <c r="C1043" s="25" t="s">
        <v>5072</v>
      </c>
      <c r="D1043" s="14" t="s">
        <v>5073</v>
      </c>
      <c r="E1043" s="25" t="s">
        <v>324</v>
      </c>
      <c r="F1043" s="25"/>
      <c r="G1043" s="25" t="s">
        <v>140</v>
      </c>
      <c r="H1043" s="25" t="s">
        <v>697</v>
      </c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</row>
    <row r="1044" spans="1:19" ht="14.4">
      <c r="A1044" s="14">
        <f t="shared" si="13"/>
        <v>1040</v>
      </c>
      <c r="B1044" s="25" t="s">
        <v>5074</v>
      </c>
      <c r="C1044" s="25" t="s">
        <v>5075</v>
      </c>
      <c r="D1044" s="14" t="s">
        <v>5076</v>
      </c>
      <c r="E1044" s="25" t="s">
        <v>324</v>
      </c>
      <c r="F1044" s="25"/>
      <c r="G1044" s="25" t="s">
        <v>140</v>
      </c>
      <c r="H1044" s="25" t="s">
        <v>697</v>
      </c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</row>
    <row r="1045" spans="1:19" ht="14.4">
      <c r="A1045" s="14">
        <f t="shared" si="13"/>
        <v>1041</v>
      </c>
      <c r="B1045" s="25" t="s">
        <v>5077</v>
      </c>
      <c r="C1045" s="25" t="s">
        <v>5078</v>
      </c>
      <c r="D1045" s="14" t="s">
        <v>5079</v>
      </c>
      <c r="E1045" s="25" t="s">
        <v>324</v>
      </c>
      <c r="F1045" s="25" t="s">
        <v>334</v>
      </c>
      <c r="G1045" s="25" t="s">
        <v>140</v>
      </c>
      <c r="H1045" s="25" t="s">
        <v>697</v>
      </c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</row>
    <row r="1046" spans="1:19" ht="14.4">
      <c r="A1046" s="14">
        <f t="shared" si="13"/>
        <v>1042</v>
      </c>
      <c r="B1046" s="25" t="s">
        <v>5080</v>
      </c>
      <c r="C1046" s="25" t="s">
        <v>5081</v>
      </c>
      <c r="D1046" s="14" t="s">
        <v>5082</v>
      </c>
      <c r="E1046" s="25" t="s">
        <v>324</v>
      </c>
      <c r="F1046" s="25"/>
      <c r="G1046" s="25" t="s">
        <v>140</v>
      </c>
      <c r="H1046" s="25" t="s">
        <v>697</v>
      </c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</row>
    <row r="1047" spans="1:19" ht="14.4">
      <c r="A1047" s="14">
        <f t="shared" si="13"/>
        <v>1043</v>
      </c>
      <c r="B1047" s="25" t="s">
        <v>5083</v>
      </c>
      <c r="C1047" s="25" t="s">
        <v>5084</v>
      </c>
      <c r="D1047" s="14" t="s">
        <v>5085</v>
      </c>
      <c r="E1047" s="25" t="s">
        <v>324</v>
      </c>
      <c r="F1047" s="25"/>
      <c r="G1047" s="25" t="s">
        <v>140</v>
      </c>
      <c r="H1047" s="25" t="s">
        <v>697</v>
      </c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</row>
    <row r="1048" spans="1:19" ht="14.4">
      <c r="A1048" s="14">
        <f t="shared" si="13"/>
        <v>1044</v>
      </c>
      <c r="B1048" s="25" t="s">
        <v>5086</v>
      </c>
      <c r="C1048" s="25" t="s">
        <v>5087</v>
      </c>
      <c r="D1048" s="14" t="s">
        <v>5088</v>
      </c>
      <c r="E1048" s="25" t="s">
        <v>324</v>
      </c>
      <c r="F1048" s="25"/>
      <c r="G1048" s="25" t="s">
        <v>140</v>
      </c>
      <c r="H1048" s="25" t="s">
        <v>697</v>
      </c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</row>
    <row r="1049" spans="1:19" ht="14.4">
      <c r="A1049" s="14">
        <f t="shared" si="13"/>
        <v>1045</v>
      </c>
      <c r="B1049" s="25" t="s">
        <v>5089</v>
      </c>
      <c r="C1049" s="25" t="s">
        <v>5090</v>
      </c>
      <c r="D1049" s="14" t="s">
        <v>5091</v>
      </c>
      <c r="E1049" s="25" t="s">
        <v>324</v>
      </c>
      <c r="F1049" s="25"/>
      <c r="G1049" s="25" t="s">
        <v>140</v>
      </c>
      <c r="H1049" s="25" t="s">
        <v>697</v>
      </c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</row>
    <row r="1050" spans="1:19" ht="14.4">
      <c r="A1050" s="14">
        <f t="shared" si="13"/>
        <v>1046</v>
      </c>
      <c r="B1050" s="25" t="s">
        <v>5092</v>
      </c>
      <c r="C1050" s="25" t="s">
        <v>5093</v>
      </c>
      <c r="D1050" s="14" t="s">
        <v>5094</v>
      </c>
      <c r="E1050" s="25" t="s">
        <v>324</v>
      </c>
      <c r="F1050" s="25"/>
      <c r="G1050" s="25" t="s">
        <v>140</v>
      </c>
      <c r="H1050" s="25" t="s">
        <v>697</v>
      </c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</row>
    <row r="1051" spans="1:19" ht="14.4">
      <c r="A1051" s="14">
        <f t="shared" si="13"/>
        <v>1047</v>
      </c>
      <c r="B1051" s="25" t="s">
        <v>5095</v>
      </c>
      <c r="C1051" s="25" t="s">
        <v>5096</v>
      </c>
      <c r="D1051" s="14" t="s">
        <v>5097</v>
      </c>
      <c r="E1051" s="25" t="s">
        <v>324</v>
      </c>
      <c r="F1051" s="25"/>
      <c r="G1051" s="25" t="s">
        <v>140</v>
      </c>
      <c r="H1051" s="25" t="s">
        <v>697</v>
      </c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</row>
    <row r="1052" spans="1:19" ht="14.4">
      <c r="A1052" s="14">
        <f t="shared" si="13"/>
        <v>1048</v>
      </c>
      <c r="B1052" s="25" t="s">
        <v>5098</v>
      </c>
      <c r="C1052" s="25" t="s">
        <v>5099</v>
      </c>
      <c r="D1052" s="14" t="s">
        <v>5100</v>
      </c>
      <c r="E1052" s="25" t="s">
        <v>324</v>
      </c>
      <c r="F1052" s="25"/>
      <c r="G1052" s="25" t="s">
        <v>140</v>
      </c>
      <c r="H1052" s="25" t="s">
        <v>697</v>
      </c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</row>
    <row r="1053" spans="1:19" ht="14.4">
      <c r="A1053" s="14">
        <f t="shared" si="13"/>
        <v>1049</v>
      </c>
      <c r="B1053" s="25" t="s">
        <v>5101</v>
      </c>
      <c r="C1053" s="25" t="s">
        <v>5102</v>
      </c>
      <c r="D1053" s="14" t="s">
        <v>5103</v>
      </c>
      <c r="E1053" s="25" t="s">
        <v>324</v>
      </c>
      <c r="F1053" s="25"/>
      <c r="G1053" s="25" t="s">
        <v>140</v>
      </c>
      <c r="H1053" s="25" t="s">
        <v>697</v>
      </c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</row>
    <row r="1054" spans="1:19" ht="14.4">
      <c r="A1054" s="14">
        <f t="shared" si="13"/>
        <v>1050</v>
      </c>
      <c r="B1054" s="25" t="s">
        <v>5104</v>
      </c>
      <c r="C1054" s="25" t="s">
        <v>5105</v>
      </c>
      <c r="D1054" s="14" t="s">
        <v>5106</v>
      </c>
      <c r="E1054" s="25" t="s">
        <v>324</v>
      </c>
      <c r="F1054" s="25"/>
      <c r="G1054" s="25" t="s">
        <v>140</v>
      </c>
      <c r="H1054" s="25" t="s">
        <v>697</v>
      </c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</row>
    <row r="1055" spans="1:19" ht="14.4">
      <c r="A1055" s="14">
        <f t="shared" si="13"/>
        <v>1051</v>
      </c>
      <c r="B1055" s="25" t="s">
        <v>5107</v>
      </c>
      <c r="C1055" s="25" t="s">
        <v>5108</v>
      </c>
      <c r="D1055" s="14" t="s">
        <v>5109</v>
      </c>
      <c r="E1055" s="25" t="s">
        <v>324</v>
      </c>
      <c r="F1055" s="25"/>
      <c r="G1055" s="25" t="s">
        <v>140</v>
      </c>
      <c r="H1055" s="25" t="s">
        <v>697</v>
      </c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</row>
    <row r="1056" spans="1:19" ht="14.4">
      <c r="A1056" s="14">
        <f t="shared" si="13"/>
        <v>1052</v>
      </c>
      <c r="B1056" s="25" t="s">
        <v>5110</v>
      </c>
      <c r="C1056" s="25" t="s">
        <v>5111</v>
      </c>
      <c r="D1056" s="14" t="s">
        <v>5112</v>
      </c>
      <c r="E1056" s="25" t="s">
        <v>324</v>
      </c>
      <c r="F1056" s="25" t="s">
        <v>5113</v>
      </c>
      <c r="G1056" s="25" t="s">
        <v>140</v>
      </c>
      <c r="H1056" s="25" t="s">
        <v>697</v>
      </c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</row>
    <row r="1057" spans="1:19" ht="14.4">
      <c r="A1057" s="14">
        <f t="shared" si="13"/>
        <v>1053</v>
      </c>
      <c r="B1057" s="25" t="s">
        <v>5114</v>
      </c>
      <c r="C1057" s="25" t="s">
        <v>5115</v>
      </c>
      <c r="D1057" s="14" t="s">
        <v>5116</v>
      </c>
      <c r="E1057" s="25" t="s">
        <v>324</v>
      </c>
      <c r="F1057" s="25"/>
      <c r="G1057" s="25" t="s">
        <v>140</v>
      </c>
      <c r="H1057" s="25" t="s">
        <v>697</v>
      </c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</row>
    <row r="1058" spans="1:19" ht="14.4">
      <c r="A1058" s="14">
        <f t="shared" si="13"/>
        <v>1054</v>
      </c>
      <c r="B1058" s="25" t="s">
        <v>5117</v>
      </c>
      <c r="C1058" s="25" t="s">
        <v>5118</v>
      </c>
      <c r="D1058" s="14" t="s">
        <v>5119</v>
      </c>
      <c r="E1058" s="25" t="s">
        <v>324</v>
      </c>
      <c r="F1058" s="25"/>
      <c r="G1058" s="25" t="s">
        <v>140</v>
      </c>
      <c r="H1058" s="25" t="s">
        <v>697</v>
      </c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</row>
    <row r="1059" spans="1:19" ht="14.4">
      <c r="A1059" s="14">
        <f t="shared" si="13"/>
        <v>1055</v>
      </c>
      <c r="B1059" s="25" t="s">
        <v>5120</v>
      </c>
      <c r="C1059" s="25" t="s">
        <v>5121</v>
      </c>
      <c r="D1059" s="14" t="s">
        <v>5122</v>
      </c>
      <c r="E1059" s="25" t="s">
        <v>324</v>
      </c>
      <c r="F1059" s="25"/>
      <c r="G1059" s="25" t="s">
        <v>140</v>
      </c>
      <c r="H1059" s="25" t="s">
        <v>697</v>
      </c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</row>
    <row r="1060" spans="1:19" ht="14.4">
      <c r="A1060" s="14">
        <f t="shared" si="13"/>
        <v>1056</v>
      </c>
      <c r="B1060" s="25" t="s">
        <v>5123</v>
      </c>
      <c r="C1060" s="25" t="s">
        <v>5124</v>
      </c>
      <c r="D1060" s="14" t="s">
        <v>5125</v>
      </c>
      <c r="E1060" s="25" t="s">
        <v>324</v>
      </c>
      <c r="F1060" s="25"/>
      <c r="G1060" s="25" t="s">
        <v>140</v>
      </c>
      <c r="H1060" s="25" t="s">
        <v>697</v>
      </c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</row>
    <row r="1061" spans="1:19" ht="14.4">
      <c r="A1061" s="14">
        <f t="shared" si="13"/>
        <v>1057</v>
      </c>
      <c r="B1061" s="25" t="s">
        <v>5126</v>
      </c>
      <c r="C1061" s="25" t="s">
        <v>5127</v>
      </c>
      <c r="D1061" s="14" t="s">
        <v>5128</v>
      </c>
      <c r="E1061" s="25" t="s">
        <v>324</v>
      </c>
      <c r="F1061" s="25"/>
      <c r="G1061" s="25" t="s">
        <v>140</v>
      </c>
      <c r="H1061" s="25" t="s">
        <v>697</v>
      </c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</row>
    <row r="1062" spans="1:19" ht="14.4">
      <c r="A1062" s="14">
        <f t="shared" si="13"/>
        <v>1058</v>
      </c>
      <c r="B1062" s="25" t="s">
        <v>5129</v>
      </c>
      <c r="C1062" s="25" t="s">
        <v>5130</v>
      </c>
      <c r="D1062" s="14" t="s">
        <v>5131</v>
      </c>
      <c r="E1062" s="25" t="s">
        <v>324</v>
      </c>
      <c r="F1062" s="25"/>
      <c r="G1062" s="25" t="s">
        <v>140</v>
      </c>
      <c r="H1062" s="25" t="s">
        <v>697</v>
      </c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</row>
    <row r="1063" spans="1:19" ht="14.4">
      <c r="A1063" s="14">
        <f t="shared" si="13"/>
        <v>1059</v>
      </c>
      <c r="B1063" s="25" t="s">
        <v>5132</v>
      </c>
      <c r="C1063" s="25" t="s">
        <v>5133</v>
      </c>
      <c r="D1063" s="14" t="s">
        <v>5134</v>
      </c>
      <c r="E1063" s="25" t="s">
        <v>324</v>
      </c>
      <c r="F1063" s="25"/>
      <c r="G1063" s="25" t="s">
        <v>140</v>
      </c>
      <c r="H1063" s="25" t="s">
        <v>697</v>
      </c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</row>
    <row r="1064" spans="1:19" ht="14.4">
      <c r="A1064" s="14">
        <f t="shared" si="13"/>
        <v>1060</v>
      </c>
      <c r="B1064" s="25" t="s">
        <v>5135</v>
      </c>
      <c r="C1064" s="25" t="s">
        <v>5136</v>
      </c>
      <c r="D1064" s="14" t="s">
        <v>5137</v>
      </c>
      <c r="E1064" s="25" t="s">
        <v>324</v>
      </c>
      <c r="F1064" s="25"/>
      <c r="G1064" s="25" t="s">
        <v>140</v>
      </c>
      <c r="H1064" s="25" t="s">
        <v>697</v>
      </c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</row>
    <row r="1065" spans="1:19" ht="14.4">
      <c r="A1065" s="14">
        <f t="shared" si="13"/>
        <v>1061</v>
      </c>
      <c r="B1065" s="25" t="s">
        <v>5138</v>
      </c>
      <c r="C1065" s="25" t="s">
        <v>5139</v>
      </c>
      <c r="D1065" s="14" t="s">
        <v>5140</v>
      </c>
      <c r="E1065" s="25" t="s">
        <v>285</v>
      </c>
      <c r="F1065" s="25" t="s">
        <v>5141</v>
      </c>
      <c r="G1065" s="25" t="s">
        <v>692</v>
      </c>
      <c r="H1065" s="25" t="s">
        <v>762</v>
      </c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</row>
    <row r="1066" spans="1:19" ht="14.4">
      <c r="A1066" s="14">
        <f t="shared" si="13"/>
        <v>1062</v>
      </c>
      <c r="B1066" s="25" t="s">
        <v>5142</v>
      </c>
      <c r="C1066" s="25" t="s">
        <v>5143</v>
      </c>
      <c r="D1066" s="14" t="s">
        <v>5144</v>
      </c>
      <c r="E1066" s="25"/>
      <c r="F1066" s="25" t="s">
        <v>5145</v>
      </c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</row>
    <row r="1067" spans="1:19" ht="14.4">
      <c r="A1067" s="14">
        <f t="shared" si="13"/>
        <v>1063</v>
      </c>
      <c r="B1067" s="25" t="s">
        <v>5146</v>
      </c>
      <c r="C1067" s="25" t="s">
        <v>5147</v>
      </c>
      <c r="D1067" s="14" t="s">
        <v>5148</v>
      </c>
      <c r="E1067" s="25"/>
      <c r="F1067" s="25" t="s">
        <v>5149</v>
      </c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</row>
    <row r="1068" spans="1:19" ht="14.4">
      <c r="A1068" s="14">
        <f t="shared" si="13"/>
        <v>1064</v>
      </c>
      <c r="B1068" s="25" t="s">
        <v>5150</v>
      </c>
      <c r="C1068" s="25" t="s">
        <v>5151</v>
      </c>
      <c r="D1068" s="14" t="s">
        <v>5152</v>
      </c>
      <c r="E1068" s="25"/>
      <c r="F1068" s="25" t="s">
        <v>5149</v>
      </c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</row>
    <row r="1070" spans="1:19" ht="14.4">
      <c r="A1070" s="14">
        <f t="shared" ref="A1070:A1161" si="14">ROW()-ROW($A$4)</f>
        <v>1066</v>
      </c>
      <c r="B1070" s="25" t="s">
        <v>5153</v>
      </c>
      <c r="C1070" s="25" t="s">
        <v>5154</v>
      </c>
      <c r="D1070" s="14" t="s">
        <v>5155</v>
      </c>
      <c r="E1070" s="25" t="s">
        <v>285</v>
      </c>
      <c r="F1070" s="25" t="s">
        <v>5156</v>
      </c>
      <c r="G1070" s="25" t="s">
        <v>692</v>
      </c>
      <c r="H1070" s="25" t="s">
        <v>762</v>
      </c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</row>
    <row r="1071" spans="1:19" ht="14.4">
      <c r="A1071" s="14">
        <f t="shared" si="14"/>
        <v>1067</v>
      </c>
      <c r="B1071" s="25" t="s">
        <v>5157</v>
      </c>
      <c r="C1071" s="25" t="s">
        <v>5158</v>
      </c>
      <c r="D1071" s="14" t="s">
        <v>5159</v>
      </c>
      <c r="E1071" s="25" t="s">
        <v>285</v>
      </c>
      <c r="F1071" s="25" t="s">
        <v>5160</v>
      </c>
      <c r="G1071" s="25" t="s">
        <v>692</v>
      </c>
      <c r="H1071" s="25" t="s">
        <v>762</v>
      </c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</row>
    <row r="1072" spans="1:19" ht="14.4">
      <c r="A1072" s="14">
        <f t="shared" si="14"/>
        <v>1068</v>
      </c>
      <c r="B1072" s="25" t="s">
        <v>5161</v>
      </c>
      <c r="C1072" s="25" t="s">
        <v>5162</v>
      </c>
      <c r="D1072" s="14" t="s">
        <v>5163</v>
      </c>
      <c r="E1072" s="25"/>
      <c r="F1072" s="25" t="s">
        <v>5164</v>
      </c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</row>
    <row r="1073" spans="1:19" ht="14.4">
      <c r="A1073" s="14">
        <f t="shared" si="14"/>
        <v>1069</v>
      </c>
      <c r="B1073" s="25" t="s">
        <v>5165</v>
      </c>
      <c r="C1073" s="25" t="s">
        <v>5166</v>
      </c>
      <c r="D1073" s="14" t="s">
        <v>5167</v>
      </c>
      <c r="E1073" s="25" t="s">
        <v>285</v>
      </c>
      <c r="F1073" s="25" t="s">
        <v>5168</v>
      </c>
      <c r="G1073" s="25" t="s">
        <v>692</v>
      </c>
      <c r="H1073" s="25" t="s">
        <v>762</v>
      </c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</row>
    <row r="1074" spans="1:19" ht="14.4">
      <c r="A1074" s="14">
        <f t="shared" si="14"/>
        <v>1070</v>
      </c>
      <c r="B1074" s="25" t="s">
        <v>5169</v>
      </c>
      <c r="C1074" s="25" t="s">
        <v>5170</v>
      </c>
      <c r="D1074" s="14" t="s">
        <v>5171</v>
      </c>
      <c r="E1074" s="25" t="s">
        <v>285</v>
      </c>
      <c r="F1074" s="25" t="s">
        <v>5172</v>
      </c>
      <c r="G1074" s="25" t="s">
        <v>692</v>
      </c>
      <c r="H1074" s="25" t="s">
        <v>5173</v>
      </c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</row>
    <row r="1075" spans="1:19" ht="14.4">
      <c r="A1075" s="14">
        <f t="shared" si="14"/>
        <v>1071</v>
      </c>
      <c r="B1075" s="25" t="s">
        <v>5174</v>
      </c>
      <c r="C1075" s="25" t="s">
        <v>5175</v>
      </c>
      <c r="D1075" s="14" t="s">
        <v>5176</v>
      </c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</row>
    <row r="1076" spans="1:19" ht="14.4">
      <c r="A1076" s="14">
        <f t="shared" si="14"/>
        <v>1072</v>
      </c>
      <c r="B1076" s="25" t="s">
        <v>5177</v>
      </c>
      <c r="C1076" s="25" t="s">
        <v>5178</v>
      </c>
      <c r="D1076" s="14" t="s">
        <v>5179</v>
      </c>
      <c r="E1076" s="25"/>
      <c r="F1076" s="25" t="s">
        <v>5180</v>
      </c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</row>
    <row r="1077" spans="1:19" ht="14.4">
      <c r="A1077" s="14">
        <f t="shared" si="14"/>
        <v>1073</v>
      </c>
      <c r="B1077" s="25" t="s">
        <v>5181</v>
      </c>
      <c r="C1077" s="25" t="s">
        <v>5182</v>
      </c>
      <c r="D1077" s="14" t="s">
        <v>5183</v>
      </c>
      <c r="E1077" s="25" t="s">
        <v>285</v>
      </c>
      <c r="F1077" s="25" t="s">
        <v>5184</v>
      </c>
      <c r="G1077" s="25" t="s">
        <v>692</v>
      </c>
      <c r="H1077" s="25" t="s">
        <v>765</v>
      </c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</row>
    <row r="1078" spans="1:19" ht="14.4">
      <c r="A1078" s="14">
        <f t="shared" si="14"/>
        <v>1074</v>
      </c>
      <c r="B1078" s="25" t="s">
        <v>5185</v>
      </c>
      <c r="C1078" s="25" t="s">
        <v>5186</v>
      </c>
      <c r="D1078" s="14" t="s">
        <v>5187</v>
      </c>
      <c r="E1078" s="25" t="s">
        <v>285</v>
      </c>
      <c r="F1078" s="25" t="s">
        <v>5188</v>
      </c>
      <c r="G1078" s="25" t="s">
        <v>692</v>
      </c>
      <c r="H1078" s="25" t="s">
        <v>765</v>
      </c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</row>
    <row r="1079" spans="1:19" ht="14.4">
      <c r="A1079" s="14">
        <f t="shared" si="14"/>
        <v>1075</v>
      </c>
      <c r="B1079" s="25" t="s">
        <v>5189</v>
      </c>
      <c r="C1079" s="25" t="s">
        <v>5190</v>
      </c>
      <c r="D1079" s="14" t="s">
        <v>5191</v>
      </c>
      <c r="E1079" s="25" t="s">
        <v>285</v>
      </c>
      <c r="F1079" s="25" t="s">
        <v>259</v>
      </c>
      <c r="G1079" s="25" t="s">
        <v>692</v>
      </c>
      <c r="H1079" s="25" t="s">
        <v>762</v>
      </c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</row>
    <row r="1080" spans="1:19" ht="14.4">
      <c r="A1080" s="14">
        <f t="shared" si="14"/>
        <v>1076</v>
      </c>
      <c r="B1080" s="25" t="s">
        <v>5192</v>
      </c>
      <c r="C1080" s="25" t="s">
        <v>5193</v>
      </c>
      <c r="D1080" s="14" t="s">
        <v>5194</v>
      </c>
      <c r="E1080" s="25"/>
      <c r="F1080" s="25" t="s">
        <v>5195</v>
      </c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</row>
    <row r="1081" spans="1:19" ht="14.4">
      <c r="A1081" s="14">
        <f t="shared" si="14"/>
        <v>1077</v>
      </c>
      <c r="B1081" s="25" t="s">
        <v>5196</v>
      </c>
      <c r="C1081" s="25" t="s">
        <v>5197</v>
      </c>
      <c r="D1081" s="14" t="s">
        <v>5198</v>
      </c>
      <c r="E1081" s="25"/>
      <c r="F1081" s="25"/>
      <c r="G1081" s="25" t="s">
        <v>767</v>
      </c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</row>
    <row r="1082" spans="1:19" ht="14.4">
      <c r="A1082" s="14">
        <f t="shared" si="14"/>
        <v>1078</v>
      </c>
      <c r="B1082" s="25" t="s">
        <v>5199</v>
      </c>
      <c r="C1082" s="25" t="s">
        <v>5200</v>
      </c>
      <c r="D1082" s="14" t="s">
        <v>5201</v>
      </c>
      <c r="E1082" s="25" t="s">
        <v>285</v>
      </c>
      <c r="F1082" s="25" t="s">
        <v>5202</v>
      </c>
      <c r="G1082" s="25" t="s">
        <v>692</v>
      </c>
      <c r="H1082" s="25" t="s">
        <v>5203</v>
      </c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</row>
    <row r="1083" spans="1:19" ht="14.4">
      <c r="A1083" s="14">
        <f t="shared" si="14"/>
        <v>1079</v>
      </c>
      <c r="B1083" s="25" t="s">
        <v>5204</v>
      </c>
      <c r="C1083" s="25" t="s">
        <v>5205</v>
      </c>
      <c r="D1083" s="14" t="s">
        <v>5206</v>
      </c>
      <c r="E1083" s="25"/>
      <c r="F1083" s="25"/>
      <c r="G1083" s="25" t="s">
        <v>767</v>
      </c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</row>
    <row r="1084" spans="1:19" ht="14.4">
      <c r="A1084" s="14">
        <f t="shared" si="14"/>
        <v>1080</v>
      </c>
      <c r="B1084" s="25" t="s">
        <v>5207</v>
      </c>
      <c r="C1084" s="25" t="s">
        <v>5208</v>
      </c>
      <c r="D1084" s="14" t="s">
        <v>5209</v>
      </c>
      <c r="E1084" s="25"/>
      <c r="F1084" s="25" t="s">
        <v>5210</v>
      </c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</row>
    <row r="1085" spans="1:19" ht="14.4">
      <c r="A1085" s="14">
        <f t="shared" si="14"/>
        <v>1081</v>
      </c>
      <c r="B1085" s="25" t="s">
        <v>5211</v>
      </c>
      <c r="C1085" s="25" t="s">
        <v>5212</v>
      </c>
      <c r="D1085" s="14" t="s">
        <v>5213</v>
      </c>
      <c r="E1085" s="25" t="s">
        <v>285</v>
      </c>
      <c r="F1085" s="25" t="s">
        <v>5214</v>
      </c>
      <c r="G1085" s="25" t="s">
        <v>692</v>
      </c>
      <c r="H1085" s="25" t="s">
        <v>762</v>
      </c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</row>
    <row r="1086" spans="1:19" ht="14.4">
      <c r="A1086" s="14">
        <f t="shared" si="14"/>
        <v>1082</v>
      </c>
      <c r="B1086" s="25" t="s">
        <v>5215</v>
      </c>
      <c r="C1086" s="25" t="s">
        <v>5216</v>
      </c>
      <c r="D1086" s="14" t="s">
        <v>5217</v>
      </c>
      <c r="E1086" s="25" t="s">
        <v>319</v>
      </c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</row>
    <row r="1087" spans="1:19" ht="14.4">
      <c r="A1087" s="14">
        <f t="shared" si="14"/>
        <v>1083</v>
      </c>
      <c r="B1087" s="25" t="s">
        <v>5218</v>
      </c>
      <c r="C1087" s="25" t="s">
        <v>3473</v>
      </c>
      <c r="D1087" s="14" t="s">
        <v>5219</v>
      </c>
      <c r="E1087" s="25" t="s">
        <v>744</v>
      </c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</row>
    <row r="1088" spans="1:19" ht="14.4">
      <c r="A1088" s="14">
        <f t="shared" si="14"/>
        <v>1084</v>
      </c>
      <c r="B1088" s="25" t="s">
        <v>5220</v>
      </c>
      <c r="C1088" s="25" t="s">
        <v>5221</v>
      </c>
      <c r="D1088" s="14" t="s">
        <v>5222</v>
      </c>
      <c r="E1088" s="25" t="s">
        <v>285</v>
      </c>
      <c r="F1088" s="25" t="s">
        <v>5223</v>
      </c>
      <c r="G1088" s="25" t="s">
        <v>692</v>
      </c>
      <c r="H1088" s="25" t="s">
        <v>762</v>
      </c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</row>
    <row r="1089" spans="1:19" ht="14.4">
      <c r="A1089" s="14">
        <f t="shared" si="14"/>
        <v>1085</v>
      </c>
      <c r="B1089" s="25" t="s">
        <v>5224</v>
      </c>
      <c r="C1089" s="25" t="s">
        <v>5225</v>
      </c>
      <c r="D1089" s="14" t="s">
        <v>5226</v>
      </c>
      <c r="E1089" s="25" t="s">
        <v>285</v>
      </c>
      <c r="F1089" s="25" t="s">
        <v>5227</v>
      </c>
      <c r="G1089" s="25" t="s">
        <v>692</v>
      </c>
      <c r="H1089" s="25" t="s">
        <v>762</v>
      </c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</row>
    <row r="1090" spans="1:19" ht="14.4">
      <c r="A1090" s="14">
        <f t="shared" si="14"/>
        <v>1086</v>
      </c>
      <c r="B1090" s="25" t="s">
        <v>5228</v>
      </c>
      <c r="C1090" s="25" t="s">
        <v>5229</v>
      </c>
      <c r="D1090" s="14" t="s">
        <v>5230</v>
      </c>
      <c r="E1090" s="25" t="s">
        <v>285</v>
      </c>
      <c r="F1090" s="25" t="s">
        <v>5231</v>
      </c>
      <c r="G1090" s="25" t="s">
        <v>692</v>
      </c>
      <c r="H1090" s="25" t="s">
        <v>762</v>
      </c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</row>
    <row r="1091" spans="1:19" ht="14.4">
      <c r="A1091" s="14">
        <f t="shared" si="14"/>
        <v>1087</v>
      </c>
      <c r="B1091" s="25" t="s">
        <v>5232</v>
      </c>
      <c r="C1091" s="25" t="s">
        <v>5233</v>
      </c>
      <c r="D1091" s="14" t="s">
        <v>5234</v>
      </c>
      <c r="E1091" s="25"/>
      <c r="F1091" s="25" t="s">
        <v>5235</v>
      </c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</row>
    <row r="1092" spans="1:19" ht="14.4">
      <c r="A1092" s="14">
        <f t="shared" si="14"/>
        <v>1088</v>
      </c>
      <c r="B1092" s="25" t="s">
        <v>5236</v>
      </c>
      <c r="C1092" s="25" t="s">
        <v>5237</v>
      </c>
      <c r="D1092" s="14" t="s">
        <v>5238</v>
      </c>
      <c r="E1092" s="25" t="s">
        <v>285</v>
      </c>
      <c r="F1092" s="25" t="s">
        <v>259</v>
      </c>
      <c r="G1092" s="25" t="s">
        <v>692</v>
      </c>
      <c r="H1092" s="25" t="s">
        <v>762</v>
      </c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</row>
    <row r="1093" spans="1:19" ht="14.4">
      <c r="A1093" s="14">
        <f t="shared" si="14"/>
        <v>1089</v>
      </c>
      <c r="B1093" s="25" t="s">
        <v>5239</v>
      </c>
      <c r="C1093" s="25" t="s">
        <v>5240</v>
      </c>
      <c r="D1093" s="14" t="s">
        <v>5241</v>
      </c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</row>
    <row r="1094" spans="1:19" ht="14.4">
      <c r="A1094" s="14">
        <f t="shared" si="14"/>
        <v>1090</v>
      </c>
      <c r="B1094" s="25" t="s">
        <v>5242</v>
      </c>
      <c r="C1094" s="25" t="s">
        <v>5243</v>
      </c>
      <c r="D1094" s="14" t="s">
        <v>5244</v>
      </c>
      <c r="E1094" s="25"/>
      <c r="F1094" s="25" t="s">
        <v>5245</v>
      </c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</row>
    <row r="1095" spans="1:19" ht="14.4">
      <c r="A1095" s="14">
        <f t="shared" si="14"/>
        <v>1091</v>
      </c>
      <c r="B1095" s="25" t="s">
        <v>5246</v>
      </c>
      <c r="C1095" s="25" t="s">
        <v>5247</v>
      </c>
      <c r="D1095" s="14" t="s">
        <v>5248</v>
      </c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</row>
    <row r="1096" spans="1:19" ht="14.4">
      <c r="A1096" s="14">
        <f t="shared" si="14"/>
        <v>1092</v>
      </c>
      <c r="B1096" s="25" t="s">
        <v>5249</v>
      </c>
      <c r="C1096" s="25" t="s">
        <v>793</v>
      </c>
      <c r="D1096" s="14" t="s">
        <v>5250</v>
      </c>
      <c r="E1096" s="25"/>
      <c r="F1096" s="25" t="s">
        <v>794</v>
      </c>
      <c r="G1096" s="25" t="e">
        <v>#N/A</v>
      </c>
      <c r="H1096" s="25" t="e">
        <v>#N/A</v>
      </c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</row>
    <row r="1097" spans="1:19" ht="14.4">
      <c r="A1097" s="14">
        <f t="shared" si="14"/>
        <v>1093</v>
      </c>
      <c r="B1097" s="25" t="s">
        <v>5251</v>
      </c>
      <c r="C1097" s="25" t="s">
        <v>5252</v>
      </c>
      <c r="D1097" s="14" t="s">
        <v>5253</v>
      </c>
      <c r="E1097" s="25" t="s">
        <v>285</v>
      </c>
      <c r="F1097" s="25" t="s">
        <v>341</v>
      </c>
      <c r="G1097" s="25" t="s">
        <v>692</v>
      </c>
      <c r="H1097" s="25" t="s">
        <v>5254</v>
      </c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</row>
    <row r="1098" spans="1:19" ht="14.4">
      <c r="A1098" s="14">
        <f t="shared" si="14"/>
        <v>1094</v>
      </c>
      <c r="B1098" s="25" t="s">
        <v>5255</v>
      </c>
      <c r="C1098" s="25" t="s">
        <v>5256</v>
      </c>
      <c r="D1098" s="14" t="s">
        <v>5257</v>
      </c>
      <c r="E1098" s="25"/>
      <c r="F1098" s="25" t="s">
        <v>5258</v>
      </c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</row>
    <row r="1099" spans="1:19" ht="14.4">
      <c r="A1099" s="14">
        <f t="shared" si="14"/>
        <v>1095</v>
      </c>
      <c r="B1099" s="25" t="s">
        <v>5259</v>
      </c>
      <c r="C1099" s="25" t="s">
        <v>5260</v>
      </c>
      <c r="D1099" s="14" t="s">
        <v>5261</v>
      </c>
      <c r="E1099" s="25"/>
      <c r="F1099" s="25" t="s">
        <v>5262</v>
      </c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</row>
    <row r="1100" spans="1:19" ht="14.4">
      <c r="A1100" s="14">
        <f t="shared" si="14"/>
        <v>1096</v>
      </c>
      <c r="B1100" s="25" t="s">
        <v>5263</v>
      </c>
      <c r="C1100" s="25" t="s">
        <v>5264</v>
      </c>
      <c r="D1100" s="14" t="s">
        <v>5265</v>
      </c>
      <c r="E1100" s="25" t="s">
        <v>285</v>
      </c>
      <c r="F1100" s="25" t="s">
        <v>5266</v>
      </c>
      <c r="G1100" s="25" t="s">
        <v>692</v>
      </c>
      <c r="H1100" s="25" t="s">
        <v>762</v>
      </c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</row>
    <row r="1101" spans="1:19" ht="14.4">
      <c r="A1101" s="14">
        <f t="shared" si="14"/>
        <v>1097</v>
      </c>
      <c r="B1101" s="25" t="s">
        <v>5267</v>
      </c>
      <c r="C1101" s="25" t="s">
        <v>5268</v>
      </c>
      <c r="D1101" s="14" t="s">
        <v>5269</v>
      </c>
      <c r="E1101" s="25" t="s">
        <v>744</v>
      </c>
      <c r="F1101" s="25"/>
      <c r="G1101" s="25"/>
      <c r="H1101" s="25" t="s">
        <v>5270</v>
      </c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</row>
    <row r="1102" spans="1:19" ht="14.4">
      <c r="A1102" s="14">
        <f t="shared" si="14"/>
        <v>1098</v>
      </c>
      <c r="B1102" s="25" t="s">
        <v>5271</v>
      </c>
      <c r="C1102" s="25" t="s">
        <v>5272</v>
      </c>
      <c r="D1102" s="14" t="s">
        <v>5273</v>
      </c>
      <c r="E1102" s="25" t="s">
        <v>744</v>
      </c>
      <c r="F1102" s="25"/>
      <c r="G1102" s="25"/>
      <c r="H1102" s="25" t="s">
        <v>5274</v>
      </c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</row>
    <row r="1103" spans="1:19" ht="14.4">
      <c r="A1103" s="14">
        <f t="shared" si="14"/>
        <v>1099</v>
      </c>
      <c r="B1103" s="25" t="s">
        <v>5275</v>
      </c>
      <c r="C1103" s="25" t="s">
        <v>5276</v>
      </c>
      <c r="D1103" s="14" t="s">
        <v>5277</v>
      </c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</row>
    <row r="1104" spans="1:19" ht="14.4">
      <c r="A1104" s="14">
        <f t="shared" si="14"/>
        <v>1100</v>
      </c>
      <c r="B1104" s="25" t="s">
        <v>5278</v>
      </c>
      <c r="C1104" s="25" t="s">
        <v>5279</v>
      </c>
      <c r="D1104" s="14" t="s">
        <v>5280</v>
      </c>
      <c r="E1104" s="25" t="s">
        <v>5281</v>
      </c>
      <c r="F1104" s="25"/>
      <c r="G1104" s="25"/>
      <c r="H1104" s="25" t="s">
        <v>5282</v>
      </c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</row>
    <row r="1105" spans="1:19" ht="14.4">
      <c r="A1105" s="14">
        <f t="shared" si="14"/>
        <v>1101</v>
      </c>
      <c r="B1105" s="25" t="s">
        <v>5283</v>
      </c>
      <c r="C1105" s="25" t="s">
        <v>5284</v>
      </c>
      <c r="D1105" s="14" t="s">
        <v>5285</v>
      </c>
      <c r="E1105" s="25" t="s">
        <v>285</v>
      </c>
      <c r="F1105" s="25" t="s">
        <v>5286</v>
      </c>
      <c r="G1105" s="25" t="s">
        <v>692</v>
      </c>
      <c r="H1105" s="25" t="s">
        <v>762</v>
      </c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</row>
    <row r="1106" spans="1:19" ht="14.4">
      <c r="A1106" s="14">
        <f t="shared" si="14"/>
        <v>1102</v>
      </c>
      <c r="B1106" s="25" t="s">
        <v>5287</v>
      </c>
      <c r="C1106" s="25" t="s">
        <v>5288</v>
      </c>
      <c r="D1106" s="14" t="s">
        <v>5289</v>
      </c>
      <c r="E1106" s="25" t="s">
        <v>5290</v>
      </c>
      <c r="F1106" s="25"/>
      <c r="G1106" s="25"/>
      <c r="H1106" s="25" t="s">
        <v>3195</v>
      </c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</row>
    <row r="1107" spans="1:19" ht="14.4">
      <c r="A1107" s="14">
        <f t="shared" si="14"/>
        <v>1103</v>
      </c>
      <c r="B1107" s="25" t="s">
        <v>5291</v>
      </c>
      <c r="C1107" s="25" t="s">
        <v>5292</v>
      </c>
      <c r="D1107" s="14" t="s">
        <v>5293</v>
      </c>
      <c r="E1107" s="25" t="s">
        <v>5294</v>
      </c>
      <c r="F1107" s="25"/>
      <c r="G1107" s="25"/>
      <c r="H1107" s="25" t="s">
        <v>3803</v>
      </c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</row>
    <row r="1108" spans="1:19" ht="14.4">
      <c r="A1108" s="14">
        <f t="shared" si="14"/>
        <v>1104</v>
      </c>
      <c r="B1108" s="25" t="s">
        <v>5295</v>
      </c>
      <c r="C1108" s="25" t="s">
        <v>5296</v>
      </c>
      <c r="D1108" s="14" t="s">
        <v>5297</v>
      </c>
      <c r="E1108" s="25" t="s">
        <v>5298</v>
      </c>
      <c r="F1108" s="25"/>
      <c r="G1108" s="25"/>
      <c r="H1108" s="25" t="s">
        <v>3292</v>
      </c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</row>
    <row r="1109" spans="1:19" ht="14.4">
      <c r="A1109" s="14">
        <f t="shared" si="14"/>
        <v>1105</v>
      </c>
      <c r="B1109" s="25" t="s">
        <v>5299</v>
      </c>
      <c r="C1109" s="25" t="s">
        <v>5300</v>
      </c>
      <c r="D1109" s="14" t="s">
        <v>5301</v>
      </c>
      <c r="E1109" s="25" t="s">
        <v>5302</v>
      </c>
      <c r="F1109" s="25"/>
      <c r="G1109" s="25"/>
      <c r="H1109" s="25" t="s">
        <v>5303</v>
      </c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</row>
    <row r="1110" spans="1:19" ht="14.4">
      <c r="A1110" s="14">
        <f t="shared" si="14"/>
        <v>1106</v>
      </c>
      <c r="B1110" s="25" t="s">
        <v>5304</v>
      </c>
      <c r="C1110" s="25" t="s">
        <v>5305</v>
      </c>
      <c r="D1110" s="14" t="s">
        <v>5306</v>
      </c>
      <c r="E1110" s="25" t="s">
        <v>5307</v>
      </c>
      <c r="F1110" s="25"/>
      <c r="G1110" s="25"/>
      <c r="H1110" s="25" t="s">
        <v>5303</v>
      </c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</row>
    <row r="1111" spans="1:19" ht="14.4">
      <c r="A1111" s="14">
        <f t="shared" si="14"/>
        <v>1107</v>
      </c>
      <c r="B1111" s="25" t="s">
        <v>5308</v>
      </c>
      <c r="C1111" s="25" t="s">
        <v>5309</v>
      </c>
      <c r="D1111" s="14" t="s">
        <v>5310</v>
      </c>
      <c r="E1111" s="25" t="s">
        <v>285</v>
      </c>
      <c r="F1111" s="25" t="s">
        <v>5311</v>
      </c>
      <c r="G1111" s="25" t="s">
        <v>692</v>
      </c>
      <c r="H1111" s="25" t="s">
        <v>1104</v>
      </c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</row>
    <row r="1112" spans="1:19" ht="14.4">
      <c r="A1112" s="14">
        <f t="shared" si="14"/>
        <v>1108</v>
      </c>
      <c r="B1112" s="25" t="s">
        <v>5312</v>
      </c>
      <c r="C1112" s="25" t="s">
        <v>5313</v>
      </c>
      <c r="D1112" s="14" t="s">
        <v>5314</v>
      </c>
      <c r="E1112" s="25" t="s">
        <v>285</v>
      </c>
      <c r="F1112" s="25" t="s">
        <v>5315</v>
      </c>
      <c r="G1112" s="25" t="s">
        <v>692</v>
      </c>
      <c r="H1112" s="25" t="s">
        <v>5254</v>
      </c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</row>
    <row r="1113" spans="1:19" ht="14.4">
      <c r="A1113" s="14">
        <f t="shared" si="14"/>
        <v>1109</v>
      </c>
      <c r="B1113" s="25" t="s">
        <v>5316</v>
      </c>
      <c r="C1113" s="25" t="s">
        <v>5317</v>
      </c>
      <c r="D1113" s="14" t="s">
        <v>5318</v>
      </c>
      <c r="E1113" s="25" t="s">
        <v>346</v>
      </c>
      <c r="F1113" s="25"/>
      <c r="G1113" s="25"/>
      <c r="H1113" s="25" t="s">
        <v>5319</v>
      </c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</row>
    <row r="1114" spans="1:19" ht="14.4">
      <c r="A1114" s="14">
        <f t="shared" si="14"/>
        <v>1110</v>
      </c>
      <c r="B1114" s="25" t="s">
        <v>5320</v>
      </c>
      <c r="C1114" s="25" t="s">
        <v>5321</v>
      </c>
      <c r="D1114" s="14" t="s">
        <v>5322</v>
      </c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</row>
    <row r="1115" spans="1:19" ht="14.4">
      <c r="A1115" s="14">
        <f t="shared" si="14"/>
        <v>1111</v>
      </c>
      <c r="B1115" s="25" t="s">
        <v>5323</v>
      </c>
      <c r="C1115" s="25" t="s">
        <v>5324</v>
      </c>
      <c r="D1115" s="14" t="s">
        <v>5325</v>
      </c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</row>
    <row r="1116" spans="1:19" ht="14.4">
      <c r="A1116" s="14">
        <f t="shared" si="14"/>
        <v>1112</v>
      </c>
      <c r="B1116" s="25" t="s">
        <v>5326</v>
      </c>
      <c r="C1116" s="25" t="s">
        <v>5327</v>
      </c>
      <c r="D1116" s="14" t="s">
        <v>5328</v>
      </c>
      <c r="E1116" s="25" t="s">
        <v>285</v>
      </c>
      <c r="F1116" s="25" t="s">
        <v>5329</v>
      </c>
      <c r="G1116" s="25" t="s">
        <v>692</v>
      </c>
      <c r="H1116" s="25" t="s">
        <v>5330</v>
      </c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</row>
    <row r="1117" spans="1:19" ht="14.4">
      <c r="A1117" s="14">
        <f t="shared" si="14"/>
        <v>1113</v>
      </c>
      <c r="B1117" s="25" t="s">
        <v>5331</v>
      </c>
      <c r="C1117" s="25" t="s">
        <v>5332</v>
      </c>
      <c r="D1117" s="14" t="s">
        <v>5333</v>
      </c>
      <c r="E1117" s="25" t="s">
        <v>285</v>
      </c>
      <c r="F1117" s="25" t="s">
        <v>5329</v>
      </c>
      <c r="G1117" s="25" t="s">
        <v>692</v>
      </c>
      <c r="H1117" s="25" t="s">
        <v>5330</v>
      </c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</row>
    <row r="1118" spans="1:19" ht="14.4">
      <c r="A1118" s="14">
        <f t="shared" si="14"/>
        <v>1114</v>
      </c>
      <c r="B1118" s="25" t="s">
        <v>5334</v>
      </c>
      <c r="C1118" s="25" t="s">
        <v>5335</v>
      </c>
      <c r="D1118" s="14" t="s">
        <v>5336</v>
      </c>
      <c r="E1118" s="25" t="s">
        <v>285</v>
      </c>
      <c r="F1118" s="25" t="s">
        <v>5337</v>
      </c>
      <c r="G1118" s="25" t="s">
        <v>692</v>
      </c>
      <c r="H1118" s="25" t="s">
        <v>762</v>
      </c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</row>
    <row r="1119" spans="1:19" ht="14.4">
      <c r="A1119" s="14">
        <f t="shared" si="14"/>
        <v>1115</v>
      </c>
      <c r="B1119" s="25" t="s">
        <v>5338</v>
      </c>
      <c r="C1119" s="25" t="s">
        <v>5339</v>
      </c>
      <c r="D1119" s="14" t="s">
        <v>5340</v>
      </c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</row>
    <row r="1120" spans="1:19" ht="14.4">
      <c r="A1120" s="14">
        <f t="shared" si="14"/>
        <v>1116</v>
      </c>
      <c r="B1120" s="25" t="s">
        <v>5341</v>
      </c>
      <c r="C1120" s="25" t="s">
        <v>5342</v>
      </c>
      <c r="D1120" s="14" t="s">
        <v>5343</v>
      </c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</row>
    <row r="1121" spans="1:19" ht="14.4">
      <c r="A1121" s="14">
        <f t="shared" si="14"/>
        <v>1117</v>
      </c>
      <c r="B1121" s="25" t="s">
        <v>5344</v>
      </c>
      <c r="C1121" s="25" t="s">
        <v>5345</v>
      </c>
      <c r="D1121" s="14" t="s">
        <v>5346</v>
      </c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</row>
    <row r="1122" spans="1:19" ht="14.4">
      <c r="A1122" s="14">
        <f t="shared" si="14"/>
        <v>1118</v>
      </c>
      <c r="B1122" s="25" t="s">
        <v>5347</v>
      </c>
      <c r="C1122" s="25" t="s">
        <v>5348</v>
      </c>
      <c r="D1122" s="14" t="s">
        <v>5349</v>
      </c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</row>
    <row r="1123" spans="1:19" ht="14.4">
      <c r="A1123" s="14">
        <f t="shared" si="14"/>
        <v>1119</v>
      </c>
      <c r="B1123" s="25" t="s">
        <v>5350</v>
      </c>
      <c r="C1123" s="25" t="s">
        <v>5351</v>
      </c>
      <c r="D1123" s="14" t="s">
        <v>5352</v>
      </c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</row>
    <row r="1124" spans="1:19" ht="14.4">
      <c r="A1124" s="14">
        <f t="shared" si="14"/>
        <v>1120</v>
      </c>
      <c r="B1124" s="25" t="s">
        <v>5353</v>
      </c>
      <c r="C1124" s="25" t="s">
        <v>5354</v>
      </c>
      <c r="D1124" s="14" t="s">
        <v>5355</v>
      </c>
      <c r="E1124" s="25" t="s">
        <v>744</v>
      </c>
      <c r="F1124" s="25"/>
      <c r="G1124" s="25"/>
      <c r="H1124" s="25" t="s">
        <v>5356</v>
      </c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</row>
    <row r="1125" spans="1:19" ht="14.4">
      <c r="A1125" s="14">
        <f t="shared" si="14"/>
        <v>1121</v>
      </c>
      <c r="B1125" s="25" t="s">
        <v>5357</v>
      </c>
      <c r="C1125" s="25" t="s">
        <v>5358</v>
      </c>
      <c r="D1125" s="14" t="s">
        <v>5359</v>
      </c>
      <c r="E1125" s="25" t="s">
        <v>346</v>
      </c>
      <c r="F1125" s="25"/>
      <c r="G1125" s="25"/>
      <c r="H1125" s="25" t="s">
        <v>5360</v>
      </c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</row>
    <row r="1126" spans="1:19" ht="14.4">
      <c r="A1126" s="14">
        <f t="shared" si="14"/>
        <v>1122</v>
      </c>
      <c r="B1126" s="25" t="s">
        <v>5361</v>
      </c>
      <c r="C1126" s="25" t="s">
        <v>5362</v>
      </c>
      <c r="D1126" s="14" t="s">
        <v>5363</v>
      </c>
      <c r="E1126" s="25" t="s">
        <v>285</v>
      </c>
      <c r="F1126" s="25"/>
      <c r="G1126" s="25" t="s">
        <v>748</v>
      </c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</row>
    <row r="1127" spans="1:19" ht="14.4">
      <c r="A1127" s="14">
        <f t="shared" si="14"/>
        <v>1123</v>
      </c>
      <c r="B1127" s="25" t="s">
        <v>5364</v>
      </c>
      <c r="C1127" s="25" t="s">
        <v>5365</v>
      </c>
      <c r="D1127" s="14" t="s">
        <v>5366</v>
      </c>
      <c r="E1127" s="25" t="s">
        <v>346</v>
      </c>
      <c r="F1127" s="25"/>
      <c r="G1127" s="25"/>
      <c r="H1127" s="25" t="s">
        <v>5367</v>
      </c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</row>
    <row r="1128" spans="1:19" ht="14.4">
      <c r="A1128" s="14">
        <f t="shared" si="14"/>
        <v>1124</v>
      </c>
      <c r="B1128" s="25" t="s">
        <v>5368</v>
      </c>
      <c r="C1128" s="25" t="s">
        <v>5369</v>
      </c>
      <c r="D1128" s="14" t="s">
        <v>5370</v>
      </c>
      <c r="E1128" s="25" t="s">
        <v>346</v>
      </c>
      <c r="F1128" s="25"/>
      <c r="G1128" s="25"/>
      <c r="H1128" s="25" t="s">
        <v>5367</v>
      </c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</row>
    <row r="1129" spans="1:19" ht="14.4">
      <c r="A1129" s="14">
        <f t="shared" si="14"/>
        <v>1125</v>
      </c>
      <c r="B1129" s="25" t="s">
        <v>5371</v>
      </c>
      <c r="C1129" s="25" t="s">
        <v>5372</v>
      </c>
      <c r="D1129" s="14" t="s">
        <v>5373</v>
      </c>
      <c r="E1129" s="25" t="s">
        <v>285</v>
      </c>
      <c r="F1129" s="25" t="s">
        <v>5374</v>
      </c>
      <c r="G1129" s="25" t="s">
        <v>692</v>
      </c>
      <c r="H1129" s="25" t="s">
        <v>762</v>
      </c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</row>
    <row r="1130" spans="1:19" ht="14.4">
      <c r="A1130" s="14">
        <f t="shared" si="14"/>
        <v>1126</v>
      </c>
      <c r="B1130" s="25" t="s">
        <v>5375</v>
      </c>
      <c r="C1130" s="25" t="s">
        <v>5376</v>
      </c>
      <c r="D1130" s="14" t="s">
        <v>5377</v>
      </c>
      <c r="E1130" s="25" t="s">
        <v>744</v>
      </c>
      <c r="F1130" s="25"/>
      <c r="G1130" s="25"/>
      <c r="H1130" s="25" t="s">
        <v>5378</v>
      </c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</row>
    <row r="1131" spans="1:19" ht="14.4">
      <c r="A1131" s="14">
        <f t="shared" si="14"/>
        <v>1127</v>
      </c>
      <c r="B1131" s="25" t="s">
        <v>5379</v>
      </c>
      <c r="C1131" s="25" t="s">
        <v>5380</v>
      </c>
      <c r="D1131" s="14" t="s">
        <v>5381</v>
      </c>
      <c r="E1131" s="25" t="s">
        <v>346</v>
      </c>
      <c r="F1131" s="25"/>
      <c r="G1131" s="25"/>
      <c r="H1131" s="25" t="s">
        <v>871</v>
      </c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</row>
    <row r="1132" spans="1:19" ht="14.4">
      <c r="A1132" s="14">
        <f t="shared" si="14"/>
        <v>1128</v>
      </c>
      <c r="B1132" s="25" t="s">
        <v>5382</v>
      </c>
      <c r="C1132" s="25" t="s">
        <v>5383</v>
      </c>
      <c r="D1132" s="14" t="s">
        <v>5384</v>
      </c>
      <c r="E1132" s="25" t="s">
        <v>744</v>
      </c>
      <c r="F1132" s="25"/>
      <c r="G1132" s="25"/>
      <c r="H1132" s="25" t="s">
        <v>5385</v>
      </c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</row>
    <row r="1133" spans="1:19" ht="14.4">
      <c r="A1133" s="14">
        <f t="shared" si="14"/>
        <v>1129</v>
      </c>
      <c r="B1133" s="25" t="s">
        <v>5386</v>
      </c>
      <c r="C1133" s="25" t="s">
        <v>5387</v>
      </c>
      <c r="D1133" s="14" t="s">
        <v>5388</v>
      </c>
      <c r="E1133" s="25" t="s">
        <v>936</v>
      </c>
      <c r="F1133" s="25" t="s">
        <v>5389</v>
      </c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</row>
    <row r="1134" spans="1:19" ht="14.4">
      <c r="A1134" s="14">
        <f t="shared" si="14"/>
        <v>1130</v>
      </c>
      <c r="B1134" s="25" t="s">
        <v>5390</v>
      </c>
      <c r="C1134" s="25" t="s">
        <v>5391</v>
      </c>
      <c r="D1134" s="14" t="s">
        <v>5392</v>
      </c>
      <c r="E1134" s="25" t="s">
        <v>936</v>
      </c>
      <c r="F1134" s="25" t="s">
        <v>5389</v>
      </c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</row>
    <row r="1135" spans="1:19" ht="14.4">
      <c r="A1135" s="14">
        <f t="shared" si="14"/>
        <v>1131</v>
      </c>
      <c r="B1135" s="25" t="s">
        <v>5393</v>
      </c>
      <c r="C1135" s="25" t="s">
        <v>5394</v>
      </c>
      <c r="D1135" s="14" t="s">
        <v>5395</v>
      </c>
      <c r="E1135" s="25" t="s">
        <v>936</v>
      </c>
      <c r="F1135" s="25" t="s">
        <v>5389</v>
      </c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</row>
    <row r="1136" spans="1:19" ht="14.4">
      <c r="A1136" s="14">
        <f t="shared" si="14"/>
        <v>1132</v>
      </c>
      <c r="B1136" s="25" t="s">
        <v>5396</v>
      </c>
      <c r="C1136" s="25" t="s">
        <v>5397</v>
      </c>
      <c r="D1136" s="14" t="s">
        <v>5398</v>
      </c>
      <c r="E1136" s="25" t="s">
        <v>936</v>
      </c>
      <c r="F1136" s="25" t="s">
        <v>5389</v>
      </c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</row>
    <row r="1137" spans="1:19" ht="14.4">
      <c r="A1137" s="14">
        <f t="shared" si="14"/>
        <v>1133</v>
      </c>
      <c r="B1137" s="25" t="s">
        <v>5399</v>
      </c>
      <c r="C1137" s="25" t="s">
        <v>5400</v>
      </c>
      <c r="D1137" s="14" t="s">
        <v>5401</v>
      </c>
      <c r="E1137" s="25" t="s">
        <v>936</v>
      </c>
      <c r="F1137" s="25" t="s">
        <v>5389</v>
      </c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</row>
    <row r="1138" spans="1:19" ht="14.4">
      <c r="A1138" s="14">
        <f t="shared" si="14"/>
        <v>1134</v>
      </c>
      <c r="B1138" s="25" t="s">
        <v>5402</v>
      </c>
      <c r="C1138" s="25" t="s">
        <v>5403</v>
      </c>
      <c r="D1138" s="14" t="s">
        <v>5404</v>
      </c>
      <c r="E1138" s="25" t="s">
        <v>285</v>
      </c>
      <c r="F1138" s="25" t="s">
        <v>560</v>
      </c>
      <c r="G1138" s="25" t="s">
        <v>692</v>
      </c>
      <c r="H1138" s="25" t="s">
        <v>1005</v>
      </c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</row>
    <row r="1139" spans="1:19" ht="14.4">
      <c r="A1139" s="14">
        <f t="shared" si="14"/>
        <v>1135</v>
      </c>
      <c r="B1139" s="25" t="s">
        <v>5405</v>
      </c>
      <c r="C1139" s="25" t="s">
        <v>5406</v>
      </c>
      <c r="D1139" s="14" t="s">
        <v>5407</v>
      </c>
      <c r="E1139" s="25" t="s">
        <v>744</v>
      </c>
      <c r="F1139" s="25" t="s">
        <v>5408</v>
      </c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</row>
    <row r="1140" spans="1:19" ht="14.4">
      <c r="A1140" s="14">
        <f t="shared" si="14"/>
        <v>1136</v>
      </c>
      <c r="B1140" s="25" t="s">
        <v>5409</v>
      </c>
      <c r="C1140" s="25" t="s">
        <v>5410</v>
      </c>
      <c r="D1140" s="14" t="s">
        <v>5411</v>
      </c>
      <c r="E1140" s="25" t="s">
        <v>564</v>
      </c>
      <c r="F1140" s="25"/>
      <c r="G1140" s="25"/>
      <c r="H1140" s="25" t="s">
        <v>5412</v>
      </c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</row>
    <row r="1141" spans="1:19" ht="14.4">
      <c r="A1141" s="14">
        <f t="shared" si="14"/>
        <v>1137</v>
      </c>
      <c r="B1141" s="25" t="s">
        <v>5413</v>
      </c>
      <c r="C1141" s="25" t="s">
        <v>5414</v>
      </c>
      <c r="D1141" s="14" t="s">
        <v>5415</v>
      </c>
      <c r="E1141" s="25" t="s">
        <v>285</v>
      </c>
      <c r="F1141" s="25" t="s">
        <v>5416</v>
      </c>
      <c r="G1141" s="25" t="s">
        <v>692</v>
      </c>
      <c r="H1141" s="25" t="s">
        <v>5417</v>
      </c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</row>
    <row r="1142" spans="1:19" ht="14.4">
      <c r="A1142" s="14">
        <f t="shared" si="14"/>
        <v>1138</v>
      </c>
      <c r="B1142" s="25" t="s">
        <v>5418</v>
      </c>
      <c r="C1142" s="25" t="s">
        <v>5419</v>
      </c>
      <c r="D1142" s="14" t="s">
        <v>5420</v>
      </c>
      <c r="E1142" s="25" t="s">
        <v>564</v>
      </c>
      <c r="F1142" s="25" t="s">
        <v>5421</v>
      </c>
      <c r="G1142" s="25"/>
      <c r="H1142" s="25" t="s">
        <v>5422</v>
      </c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</row>
    <row r="1143" spans="1:19" ht="14.4">
      <c r="A1143" s="14">
        <f t="shared" si="14"/>
        <v>1139</v>
      </c>
      <c r="B1143" s="25" t="s">
        <v>5423</v>
      </c>
      <c r="C1143" s="25" t="s">
        <v>5424</v>
      </c>
      <c r="D1143" s="14" t="s">
        <v>5425</v>
      </c>
      <c r="E1143" s="25" t="s">
        <v>564</v>
      </c>
      <c r="F1143" s="25" t="s">
        <v>5426</v>
      </c>
      <c r="G1143" s="25"/>
      <c r="H1143" s="25" t="s">
        <v>5422</v>
      </c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</row>
    <row r="1144" spans="1:19" ht="14.4">
      <c r="A1144" s="14">
        <f t="shared" si="14"/>
        <v>1140</v>
      </c>
      <c r="B1144" s="25" t="s">
        <v>5427</v>
      </c>
      <c r="C1144" s="25" t="s">
        <v>5428</v>
      </c>
      <c r="D1144" s="14" t="s">
        <v>5429</v>
      </c>
      <c r="E1144" s="25" t="s">
        <v>564</v>
      </c>
      <c r="F1144" s="25" t="s">
        <v>5430</v>
      </c>
      <c r="G1144" s="25"/>
      <c r="H1144" s="25" t="s">
        <v>5422</v>
      </c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</row>
    <row r="1145" spans="1:19" ht="14.4">
      <c r="A1145" s="14">
        <f t="shared" si="14"/>
        <v>1141</v>
      </c>
      <c r="B1145" s="25" t="s">
        <v>5431</v>
      </c>
      <c r="C1145" s="25" t="s">
        <v>5432</v>
      </c>
      <c r="D1145" s="14" t="s">
        <v>5433</v>
      </c>
      <c r="E1145" s="25" t="s">
        <v>564</v>
      </c>
      <c r="F1145" s="25" t="s">
        <v>5434</v>
      </c>
      <c r="G1145" s="25"/>
      <c r="H1145" s="25" t="s">
        <v>5422</v>
      </c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</row>
    <row r="1146" spans="1:19" ht="14.4">
      <c r="A1146" s="14">
        <f t="shared" si="14"/>
        <v>1142</v>
      </c>
      <c r="B1146" s="25" t="s">
        <v>5435</v>
      </c>
      <c r="C1146" s="25" t="s">
        <v>5436</v>
      </c>
      <c r="D1146" s="14" t="s">
        <v>5437</v>
      </c>
      <c r="E1146" s="25" t="s">
        <v>564</v>
      </c>
      <c r="F1146" s="25" t="s">
        <v>5438</v>
      </c>
      <c r="G1146" s="25"/>
      <c r="H1146" s="25" t="s">
        <v>5422</v>
      </c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</row>
    <row r="1147" spans="1:19" ht="14.4">
      <c r="A1147" s="14">
        <f t="shared" si="14"/>
        <v>1143</v>
      </c>
      <c r="B1147" s="25" t="s">
        <v>5439</v>
      </c>
      <c r="C1147" s="25" t="s">
        <v>5440</v>
      </c>
      <c r="D1147" s="14" t="s">
        <v>5441</v>
      </c>
      <c r="E1147" s="25" t="s">
        <v>564</v>
      </c>
      <c r="F1147" s="25" t="s">
        <v>5442</v>
      </c>
      <c r="G1147" s="25"/>
      <c r="H1147" s="25" t="s">
        <v>5422</v>
      </c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</row>
    <row r="1148" spans="1:19" ht="14.4">
      <c r="A1148" s="14">
        <f t="shared" si="14"/>
        <v>1144</v>
      </c>
      <c r="B1148" s="25" t="s">
        <v>5443</v>
      </c>
      <c r="C1148" s="25" t="s">
        <v>5444</v>
      </c>
      <c r="D1148" s="14" t="s">
        <v>5445</v>
      </c>
      <c r="E1148" s="25" t="s">
        <v>564</v>
      </c>
      <c r="F1148" s="25" t="s">
        <v>5446</v>
      </c>
      <c r="G1148" s="25"/>
      <c r="H1148" s="25" t="s">
        <v>5422</v>
      </c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</row>
    <row r="1149" spans="1:19" ht="14.4">
      <c r="A1149" s="14">
        <f t="shared" si="14"/>
        <v>1145</v>
      </c>
      <c r="B1149" s="25" t="s">
        <v>5447</v>
      </c>
      <c r="C1149" s="25" t="s">
        <v>5448</v>
      </c>
      <c r="D1149" s="14" t="s">
        <v>5449</v>
      </c>
      <c r="E1149" s="25" t="s">
        <v>564</v>
      </c>
      <c r="F1149" s="25" t="s">
        <v>5450</v>
      </c>
      <c r="G1149" s="25"/>
      <c r="H1149" s="25" t="s">
        <v>5422</v>
      </c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</row>
    <row r="1150" spans="1:19" ht="14.4">
      <c r="A1150" s="14">
        <f t="shared" si="14"/>
        <v>1146</v>
      </c>
      <c r="B1150" s="25" t="s">
        <v>5451</v>
      </c>
      <c r="C1150" s="25" t="s">
        <v>5452</v>
      </c>
      <c r="D1150" s="14" t="s">
        <v>5453</v>
      </c>
      <c r="E1150" s="25" t="s">
        <v>564</v>
      </c>
      <c r="F1150" s="25" t="s">
        <v>5454</v>
      </c>
      <c r="G1150" s="25"/>
      <c r="H1150" s="25" t="s">
        <v>5422</v>
      </c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</row>
    <row r="1151" spans="1:19" ht="14.4">
      <c r="A1151" s="14">
        <f t="shared" si="14"/>
        <v>1147</v>
      </c>
      <c r="B1151" s="25" t="s">
        <v>5455</v>
      </c>
      <c r="C1151" s="25" t="s">
        <v>5456</v>
      </c>
      <c r="D1151" s="14" t="s">
        <v>5457</v>
      </c>
      <c r="E1151" s="25" t="s">
        <v>564</v>
      </c>
      <c r="F1151" s="25" t="s">
        <v>5458</v>
      </c>
      <c r="G1151" s="25"/>
      <c r="H1151" s="25" t="s">
        <v>5422</v>
      </c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</row>
    <row r="1152" spans="1:19" ht="14.4">
      <c r="A1152" s="14">
        <f t="shared" si="14"/>
        <v>1148</v>
      </c>
      <c r="B1152" s="25" t="s">
        <v>5459</v>
      </c>
      <c r="C1152" s="25" t="s">
        <v>5460</v>
      </c>
      <c r="D1152" s="14" t="s">
        <v>5461</v>
      </c>
      <c r="E1152" s="25" t="s">
        <v>564</v>
      </c>
      <c r="F1152" s="25" t="s">
        <v>893</v>
      </c>
      <c r="G1152" s="25"/>
      <c r="H1152" s="25" t="s">
        <v>894</v>
      </c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</row>
    <row r="1153" spans="1:19" ht="14.4">
      <c r="A1153" s="14">
        <f t="shared" si="14"/>
        <v>1149</v>
      </c>
      <c r="B1153" s="25" t="s">
        <v>5462</v>
      </c>
      <c r="C1153" s="25" t="s">
        <v>5463</v>
      </c>
      <c r="D1153" s="14" t="s">
        <v>5464</v>
      </c>
      <c r="E1153" s="25" t="s">
        <v>564</v>
      </c>
      <c r="F1153" s="25" t="s">
        <v>893</v>
      </c>
      <c r="G1153" s="25"/>
      <c r="H1153" s="25" t="s">
        <v>894</v>
      </c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</row>
    <row r="1154" spans="1:19" ht="14.4">
      <c r="A1154" s="14">
        <f t="shared" si="14"/>
        <v>1150</v>
      </c>
      <c r="B1154" s="25" t="s">
        <v>5465</v>
      </c>
      <c r="C1154" s="25" t="s">
        <v>5466</v>
      </c>
      <c r="D1154" s="14" t="s">
        <v>5467</v>
      </c>
      <c r="E1154" s="25" t="s">
        <v>564</v>
      </c>
      <c r="F1154" s="25" t="s">
        <v>893</v>
      </c>
      <c r="G1154" s="25"/>
      <c r="H1154" s="25" t="s">
        <v>894</v>
      </c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</row>
    <row r="1155" spans="1:19" ht="14.4">
      <c r="A1155" s="14">
        <f t="shared" si="14"/>
        <v>1151</v>
      </c>
      <c r="B1155" s="25" t="s">
        <v>5468</v>
      </c>
      <c r="C1155" s="25" t="s">
        <v>5469</v>
      </c>
      <c r="D1155" s="14" t="s">
        <v>5470</v>
      </c>
      <c r="E1155" s="25" t="s">
        <v>564</v>
      </c>
      <c r="F1155" s="25" t="s">
        <v>5471</v>
      </c>
      <c r="G1155" s="25"/>
      <c r="H1155" s="25" t="s">
        <v>894</v>
      </c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</row>
    <row r="1156" spans="1:19" ht="14.4">
      <c r="A1156" s="14">
        <f t="shared" si="14"/>
        <v>1152</v>
      </c>
      <c r="B1156" s="25" t="s">
        <v>5472</v>
      </c>
      <c r="C1156" s="25" t="s">
        <v>5473</v>
      </c>
      <c r="D1156" s="14" t="s">
        <v>5474</v>
      </c>
      <c r="E1156" s="25" t="s">
        <v>564</v>
      </c>
      <c r="F1156" s="25" t="s">
        <v>5471</v>
      </c>
      <c r="G1156" s="25"/>
      <c r="H1156" s="25" t="s">
        <v>894</v>
      </c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</row>
    <row r="1157" spans="1:19" ht="14.4">
      <c r="A1157" s="14">
        <f t="shared" si="14"/>
        <v>1153</v>
      </c>
      <c r="B1157" s="25" t="s">
        <v>5475</v>
      </c>
      <c r="C1157" s="25" t="s">
        <v>5476</v>
      </c>
      <c r="D1157" s="14" t="s">
        <v>5477</v>
      </c>
      <c r="E1157" s="25" t="s">
        <v>564</v>
      </c>
      <c r="F1157" s="25" t="s">
        <v>5471</v>
      </c>
      <c r="G1157" s="25"/>
      <c r="H1157" s="25" t="s">
        <v>894</v>
      </c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</row>
    <row r="1158" spans="1:19" ht="14.4">
      <c r="A1158" s="14">
        <f t="shared" si="14"/>
        <v>1154</v>
      </c>
      <c r="B1158" s="25" t="s">
        <v>5478</v>
      </c>
      <c r="C1158" s="25" t="s">
        <v>5479</v>
      </c>
      <c r="D1158" s="14" t="s">
        <v>5480</v>
      </c>
      <c r="E1158" s="25" t="s">
        <v>564</v>
      </c>
      <c r="F1158" s="25" t="s">
        <v>5471</v>
      </c>
      <c r="G1158" s="25"/>
      <c r="H1158" s="25" t="s">
        <v>894</v>
      </c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</row>
    <row r="1159" spans="1:19" ht="14.4">
      <c r="A1159" s="14">
        <f t="shared" si="14"/>
        <v>1155</v>
      </c>
      <c r="B1159" s="25" t="s">
        <v>5481</v>
      </c>
      <c r="C1159" s="25" t="s">
        <v>5482</v>
      </c>
      <c r="D1159" s="14" t="s">
        <v>5483</v>
      </c>
      <c r="E1159" s="25" t="s">
        <v>564</v>
      </c>
      <c r="F1159" s="25" t="s">
        <v>5471</v>
      </c>
      <c r="G1159" s="25"/>
      <c r="H1159" s="25" t="s">
        <v>894</v>
      </c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</row>
    <row r="1160" spans="1:19" ht="14.4">
      <c r="A1160" s="14">
        <f t="shared" si="14"/>
        <v>1156</v>
      </c>
      <c r="B1160" s="25" t="s">
        <v>5484</v>
      </c>
      <c r="C1160" s="25" t="s">
        <v>5485</v>
      </c>
      <c r="D1160" s="14" t="s">
        <v>5486</v>
      </c>
      <c r="E1160" s="25" t="s">
        <v>564</v>
      </c>
      <c r="F1160" s="25"/>
      <c r="G1160" s="25"/>
      <c r="H1160" s="25" t="s">
        <v>894</v>
      </c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</row>
    <row r="1161" spans="1:19" ht="14.4">
      <c r="A1161" s="14">
        <f t="shared" si="14"/>
        <v>1157</v>
      </c>
      <c r="B1161" s="25" t="s">
        <v>5487</v>
      </c>
      <c r="C1161" s="25" t="s">
        <v>5488</v>
      </c>
      <c r="D1161" s="14" t="s">
        <v>5489</v>
      </c>
      <c r="E1161" s="25" t="s">
        <v>564</v>
      </c>
      <c r="F1161" s="25"/>
      <c r="G1161" s="25"/>
      <c r="H1161" s="25" t="s">
        <v>894</v>
      </c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</row>
    <row r="1163" spans="1:19" ht="14.4">
      <c r="A1163" s="14">
        <f t="shared" ref="A1163:A1283" si="15">ROW()-ROW($A$4)</f>
        <v>1159</v>
      </c>
      <c r="B1163" s="25" t="s">
        <v>2277</v>
      </c>
      <c r="C1163" s="25" t="s">
        <v>2278</v>
      </c>
      <c r="D1163" s="14" t="s">
        <v>124</v>
      </c>
      <c r="E1163" s="25" t="s">
        <v>564</v>
      </c>
      <c r="F1163" s="25"/>
      <c r="G1163" s="25"/>
      <c r="H1163" s="25" t="s">
        <v>894</v>
      </c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</row>
    <row r="1164" spans="1:19" ht="14.4">
      <c r="A1164" s="14">
        <f t="shared" si="15"/>
        <v>1160</v>
      </c>
      <c r="B1164" s="25" t="s">
        <v>5490</v>
      </c>
      <c r="C1164" s="25" t="s">
        <v>5491</v>
      </c>
      <c r="D1164" s="14" t="s">
        <v>5492</v>
      </c>
      <c r="E1164" s="25" t="s">
        <v>564</v>
      </c>
      <c r="F1164" s="25"/>
      <c r="G1164" s="25"/>
      <c r="H1164" s="25" t="s">
        <v>894</v>
      </c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</row>
    <row r="1165" spans="1:19" ht="14.4">
      <c r="A1165" s="14">
        <f t="shared" si="15"/>
        <v>1161</v>
      </c>
      <c r="B1165" s="25" t="s">
        <v>5493</v>
      </c>
      <c r="C1165" s="25" t="s">
        <v>5494</v>
      </c>
      <c r="D1165" s="14" t="s">
        <v>5495</v>
      </c>
      <c r="E1165" s="25" t="s">
        <v>564</v>
      </c>
      <c r="F1165" s="25"/>
      <c r="G1165" s="25"/>
      <c r="H1165" s="25" t="s">
        <v>894</v>
      </c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</row>
    <row r="1166" spans="1:19" ht="14.4">
      <c r="A1166" s="14">
        <f t="shared" si="15"/>
        <v>1162</v>
      </c>
      <c r="B1166" s="25" t="s">
        <v>5496</v>
      </c>
      <c r="C1166" s="25" t="s">
        <v>5497</v>
      </c>
      <c r="D1166" s="14" t="s">
        <v>5498</v>
      </c>
      <c r="E1166" s="25" t="s">
        <v>564</v>
      </c>
      <c r="F1166" s="25"/>
      <c r="G1166" s="25"/>
      <c r="H1166" s="25" t="s">
        <v>894</v>
      </c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</row>
    <row r="1167" spans="1:19" ht="14.4">
      <c r="A1167" s="14">
        <f t="shared" si="15"/>
        <v>1163</v>
      </c>
      <c r="B1167" s="25" t="s">
        <v>5499</v>
      </c>
      <c r="C1167" s="25" t="s">
        <v>5500</v>
      </c>
      <c r="D1167" s="14" t="s">
        <v>5501</v>
      </c>
      <c r="E1167" s="25" t="s">
        <v>564</v>
      </c>
      <c r="F1167" s="25"/>
      <c r="G1167" s="25"/>
      <c r="H1167" s="25" t="s">
        <v>894</v>
      </c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</row>
    <row r="1168" spans="1:19" ht="14.4">
      <c r="A1168" s="14">
        <f t="shared" si="15"/>
        <v>1164</v>
      </c>
      <c r="B1168" s="25" t="s">
        <v>5502</v>
      </c>
      <c r="C1168" s="25" t="s">
        <v>5503</v>
      </c>
      <c r="D1168" s="14" t="s">
        <v>5504</v>
      </c>
      <c r="E1168" s="25" t="s">
        <v>564</v>
      </c>
      <c r="F1168" s="25"/>
      <c r="G1168" s="25"/>
      <c r="H1168" s="25" t="s">
        <v>894</v>
      </c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</row>
    <row r="1169" spans="1:19" ht="14.4">
      <c r="A1169" s="14">
        <f t="shared" si="15"/>
        <v>1165</v>
      </c>
      <c r="B1169" s="25" t="s">
        <v>5505</v>
      </c>
      <c r="C1169" s="25" t="s">
        <v>2283</v>
      </c>
      <c r="D1169" s="14" t="s">
        <v>5506</v>
      </c>
      <c r="E1169" s="25" t="s">
        <v>564</v>
      </c>
      <c r="F1169" s="25"/>
      <c r="G1169" s="25"/>
      <c r="H1169" s="25" t="s">
        <v>894</v>
      </c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</row>
    <row r="1170" spans="1:19" ht="14.4">
      <c r="A1170" s="14">
        <f t="shared" si="15"/>
        <v>1166</v>
      </c>
      <c r="B1170" s="25" t="s">
        <v>2282</v>
      </c>
      <c r="C1170" s="25" t="s">
        <v>2283</v>
      </c>
      <c r="D1170" s="14" t="s">
        <v>126</v>
      </c>
      <c r="E1170" s="25" t="s">
        <v>564</v>
      </c>
      <c r="F1170" s="25"/>
      <c r="G1170" s="25"/>
      <c r="H1170" s="25" t="s">
        <v>894</v>
      </c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</row>
    <row r="1171" spans="1:19" ht="14.4">
      <c r="A1171" s="14">
        <f t="shared" si="15"/>
        <v>1167</v>
      </c>
      <c r="B1171" s="25" t="s">
        <v>5507</v>
      </c>
      <c r="C1171" s="25" t="s">
        <v>5508</v>
      </c>
      <c r="D1171" s="14" t="s">
        <v>5509</v>
      </c>
      <c r="E1171" s="25" t="s">
        <v>564</v>
      </c>
      <c r="F1171" s="25"/>
      <c r="G1171" s="25"/>
      <c r="H1171" s="25" t="s">
        <v>894</v>
      </c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</row>
    <row r="1172" spans="1:19" ht="14.4">
      <c r="A1172" s="14">
        <f t="shared" si="15"/>
        <v>1168</v>
      </c>
      <c r="B1172" s="25" t="s">
        <v>5510</v>
      </c>
      <c r="C1172" s="25" t="s">
        <v>5511</v>
      </c>
      <c r="D1172" s="14" t="s">
        <v>5512</v>
      </c>
      <c r="E1172" s="25" t="s">
        <v>564</v>
      </c>
      <c r="F1172" s="25"/>
      <c r="G1172" s="25"/>
      <c r="H1172" s="25" t="s">
        <v>894</v>
      </c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</row>
    <row r="1173" spans="1:19" ht="14.4">
      <c r="A1173" s="14">
        <f t="shared" si="15"/>
        <v>1169</v>
      </c>
      <c r="B1173" s="25" t="s">
        <v>5513</v>
      </c>
      <c r="C1173" s="25" t="s">
        <v>5514</v>
      </c>
      <c r="D1173" s="14" t="s">
        <v>5515</v>
      </c>
      <c r="E1173" s="25" t="s">
        <v>564</v>
      </c>
      <c r="F1173" s="25"/>
      <c r="G1173" s="25"/>
      <c r="H1173" s="25" t="s">
        <v>894</v>
      </c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</row>
    <row r="1174" spans="1:19" ht="14.4">
      <c r="A1174" s="14">
        <f t="shared" si="15"/>
        <v>1170</v>
      </c>
      <c r="B1174" s="25" t="s">
        <v>5516</v>
      </c>
      <c r="C1174" s="25" t="s">
        <v>5517</v>
      </c>
      <c r="D1174" s="14" t="s">
        <v>5518</v>
      </c>
      <c r="E1174" s="25" t="s">
        <v>564</v>
      </c>
      <c r="F1174" s="25"/>
      <c r="G1174" s="25"/>
      <c r="H1174" s="25" t="s">
        <v>894</v>
      </c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</row>
    <row r="1175" spans="1:19" ht="14.4">
      <c r="A1175" s="14">
        <f t="shared" si="15"/>
        <v>1171</v>
      </c>
      <c r="B1175" s="25" t="s">
        <v>5519</v>
      </c>
      <c r="C1175" s="25" t="s">
        <v>5517</v>
      </c>
      <c r="D1175" s="14" t="s">
        <v>5520</v>
      </c>
      <c r="E1175" s="25" t="s">
        <v>564</v>
      </c>
      <c r="F1175" s="25"/>
      <c r="G1175" s="25"/>
      <c r="H1175" s="25" t="s">
        <v>894</v>
      </c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</row>
    <row r="1176" spans="1:19" ht="14.4">
      <c r="A1176" s="14">
        <f t="shared" si="15"/>
        <v>1172</v>
      </c>
      <c r="B1176" s="25" t="s">
        <v>5521</v>
      </c>
      <c r="C1176" s="25" t="s">
        <v>5517</v>
      </c>
      <c r="D1176" s="14" t="s">
        <v>5522</v>
      </c>
      <c r="E1176" s="25" t="s">
        <v>564</v>
      </c>
      <c r="F1176" s="25"/>
      <c r="G1176" s="25"/>
      <c r="H1176" s="25" t="s">
        <v>894</v>
      </c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</row>
    <row r="1177" spans="1:19" ht="14.4">
      <c r="A1177" s="14">
        <f t="shared" si="15"/>
        <v>1173</v>
      </c>
      <c r="B1177" s="25" t="s">
        <v>5523</v>
      </c>
      <c r="C1177" s="25" t="s">
        <v>5524</v>
      </c>
      <c r="D1177" s="14" t="s">
        <v>5525</v>
      </c>
      <c r="E1177" s="25" t="s">
        <v>564</v>
      </c>
      <c r="F1177" s="25"/>
      <c r="G1177" s="25"/>
      <c r="H1177" s="25" t="s">
        <v>894</v>
      </c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</row>
    <row r="1178" spans="1:19" ht="14.4">
      <c r="A1178" s="14">
        <f t="shared" si="15"/>
        <v>1174</v>
      </c>
      <c r="B1178" s="25" t="s">
        <v>5526</v>
      </c>
      <c r="C1178" s="25" t="s">
        <v>5527</v>
      </c>
      <c r="D1178" s="14" t="s">
        <v>5528</v>
      </c>
      <c r="E1178" s="25" t="s">
        <v>564</v>
      </c>
      <c r="F1178" s="25"/>
      <c r="G1178" s="25"/>
      <c r="H1178" s="25" t="s">
        <v>894</v>
      </c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</row>
    <row r="1179" spans="1:19" ht="14.4">
      <c r="A1179" s="14">
        <f t="shared" si="15"/>
        <v>1175</v>
      </c>
      <c r="B1179" s="25" t="s">
        <v>5529</v>
      </c>
      <c r="C1179" s="25" t="s">
        <v>5530</v>
      </c>
      <c r="D1179" s="14" t="s">
        <v>5531</v>
      </c>
      <c r="E1179" s="25" t="s">
        <v>564</v>
      </c>
      <c r="F1179" s="25"/>
      <c r="G1179" s="25"/>
      <c r="H1179" s="25" t="s">
        <v>894</v>
      </c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</row>
    <row r="1180" spans="1:19" ht="14.4">
      <c r="A1180" s="14">
        <f t="shared" si="15"/>
        <v>1176</v>
      </c>
      <c r="B1180" s="25" t="s">
        <v>5532</v>
      </c>
      <c r="C1180" s="25" t="s">
        <v>5533</v>
      </c>
      <c r="D1180" s="14" t="s">
        <v>5534</v>
      </c>
      <c r="E1180" s="25" t="s">
        <v>564</v>
      </c>
      <c r="F1180" s="25"/>
      <c r="G1180" s="25"/>
      <c r="H1180" s="25" t="s">
        <v>894</v>
      </c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</row>
    <row r="1181" spans="1:19" ht="14.4">
      <c r="A1181" s="14">
        <f t="shared" si="15"/>
        <v>1177</v>
      </c>
      <c r="B1181" s="25" t="s">
        <v>5535</v>
      </c>
      <c r="C1181" s="25" t="s">
        <v>5536</v>
      </c>
      <c r="D1181" s="14" t="s">
        <v>5537</v>
      </c>
      <c r="E1181" s="25" t="s">
        <v>564</v>
      </c>
      <c r="F1181" s="25"/>
      <c r="G1181" s="25"/>
      <c r="H1181" s="25" t="s">
        <v>894</v>
      </c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</row>
    <row r="1182" spans="1:19" ht="14.4">
      <c r="A1182" s="14">
        <f t="shared" si="15"/>
        <v>1178</v>
      </c>
      <c r="B1182" s="25" t="s">
        <v>5538</v>
      </c>
      <c r="C1182" s="25" t="s">
        <v>5539</v>
      </c>
      <c r="D1182" s="14" t="s">
        <v>5540</v>
      </c>
      <c r="E1182" s="25" t="s">
        <v>564</v>
      </c>
      <c r="F1182" s="25"/>
      <c r="G1182" s="25"/>
      <c r="H1182" s="25" t="s">
        <v>894</v>
      </c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</row>
    <row r="1183" spans="1:19" ht="14.4">
      <c r="A1183" s="14">
        <f t="shared" si="15"/>
        <v>1179</v>
      </c>
      <c r="B1183" s="25" t="s">
        <v>5541</v>
      </c>
      <c r="C1183" s="25" t="s">
        <v>5539</v>
      </c>
      <c r="D1183" s="14" t="s">
        <v>5542</v>
      </c>
      <c r="E1183" s="25" t="s">
        <v>564</v>
      </c>
      <c r="F1183" s="25"/>
      <c r="G1183" s="25"/>
      <c r="H1183" s="25" t="s">
        <v>894</v>
      </c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</row>
    <row r="1184" spans="1:19" ht="14.4">
      <c r="A1184" s="14">
        <f t="shared" si="15"/>
        <v>1180</v>
      </c>
      <c r="B1184" s="25" t="s">
        <v>5543</v>
      </c>
      <c r="C1184" s="25" t="s">
        <v>5544</v>
      </c>
      <c r="D1184" s="14" t="s">
        <v>5545</v>
      </c>
      <c r="E1184" s="25" t="s">
        <v>564</v>
      </c>
      <c r="F1184" s="25"/>
      <c r="G1184" s="25"/>
      <c r="H1184" s="25" t="s">
        <v>894</v>
      </c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</row>
    <row r="1185" spans="1:19" ht="14.4">
      <c r="A1185" s="14">
        <f t="shared" si="15"/>
        <v>1181</v>
      </c>
      <c r="B1185" s="25" t="s">
        <v>5546</v>
      </c>
      <c r="C1185" s="25" t="s">
        <v>5547</v>
      </c>
      <c r="D1185" s="14" t="s">
        <v>5548</v>
      </c>
      <c r="E1185" s="25" t="s">
        <v>564</v>
      </c>
      <c r="F1185" s="25"/>
      <c r="G1185" s="25"/>
      <c r="H1185" s="25" t="s">
        <v>894</v>
      </c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</row>
    <row r="1186" spans="1:19" ht="14.4">
      <c r="A1186" s="14">
        <f t="shared" si="15"/>
        <v>1182</v>
      </c>
      <c r="B1186" s="25" t="s">
        <v>5549</v>
      </c>
      <c r="C1186" s="25" t="s">
        <v>5550</v>
      </c>
      <c r="D1186" s="14" t="s">
        <v>5551</v>
      </c>
      <c r="E1186" s="25" t="s">
        <v>564</v>
      </c>
      <c r="F1186" s="25"/>
      <c r="G1186" s="25"/>
      <c r="H1186" s="25" t="s">
        <v>894</v>
      </c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</row>
    <row r="1187" spans="1:19" ht="14.4">
      <c r="A1187" s="14">
        <f t="shared" si="15"/>
        <v>1183</v>
      </c>
      <c r="B1187" s="25" t="s">
        <v>5552</v>
      </c>
      <c r="C1187" s="25" t="s">
        <v>5553</v>
      </c>
      <c r="D1187" s="14" t="s">
        <v>5554</v>
      </c>
      <c r="E1187" s="25" t="s">
        <v>564</v>
      </c>
      <c r="F1187" s="25"/>
      <c r="G1187" s="25"/>
      <c r="H1187" s="25" t="s">
        <v>894</v>
      </c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</row>
    <row r="1188" spans="1:19" ht="14.4">
      <c r="A1188" s="14">
        <f t="shared" si="15"/>
        <v>1184</v>
      </c>
      <c r="B1188" s="25" t="s">
        <v>5555</v>
      </c>
      <c r="C1188" s="25" t="s">
        <v>5553</v>
      </c>
      <c r="D1188" s="14" t="s">
        <v>5556</v>
      </c>
      <c r="E1188" s="25" t="s">
        <v>564</v>
      </c>
      <c r="F1188" s="25"/>
      <c r="G1188" s="25"/>
      <c r="H1188" s="25" t="s">
        <v>894</v>
      </c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</row>
    <row r="1189" spans="1:19" ht="14.4">
      <c r="A1189" s="14">
        <f t="shared" si="15"/>
        <v>1185</v>
      </c>
      <c r="B1189" s="25" t="s">
        <v>5557</v>
      </c>
      <c r="C1189" s="25" t="s">
        <v>5553</v>
      </c>
      <c r="D1189" s="14" t="s">
        <v>5558</v>
      </c>
      <c r="E1189" s="25" t="s">
        <v>564</v>
      </c>
      <c r="F1189" s="25"/>
      <c r="G1189" s="25"/>
      <c r="H1189" s="25" t="s">
        <v>894</v>
      </c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</row>
    <row r="1190" spans="1:19" ht="14.4">
      <c r="A1190" s="14">
        <f t="shared" si="15"/>
        <v>1186</v>
      </c>
      <c r="B1190" s="25" t="s">
        <v>5559</v>
      </c>
      <c r="C1190" s="25" t="s">
        <v>5560</v>
      </c>
      <c r="D1190" s="14" t="s">
        <v>5561</v>
      </c>
      <c r="E1190" s="25" t="s">
        <v>564</v>
      </c>
      <c r="F1190" s="25"/>
      <c r="G1190" s="25"/>
      <c r="H1190" s="25" t="s">
        <v>894</v>
      </c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</row>
    <row r="1191" spans="1:19" ht="14.4">
      <c r="A1191" s="14">
        <f t="shared" si="15"/>
        <v>1187</v>
      </c>
      <c r="B1191" s="25" t="s">
        <v>5562</v>
      </c>
      <c r="C1191" s="25" t="s">
        <v>5563</v>
      </c>
      <c r="D1191" s="14" t="s">
        <v>5564</v>
      </c>
      <c r="E1191" s="25" t="s">
        <v>564</v>
      </c>
      <c r="F1191" s="25"/>
      <c r="G1191" s="25"/>
      <c r="H1191" s="25" t="s">
        <v>894</v>
      </c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</row>
    <row r="1192" spans="1:19" ht="14.4">
      <c r="A1192" s="14">
        <f t="shared" si="15"/>
        <v>1188</v>
      </c>
      <c r="B1192" s="25" t="s">
        <v>5565</v>
      </c>
      <c r="C1192" s="25" t="s">
        <v>5566</v>
      </c>
      <c r="D1192" s="14" t="s">
        <v>5567</v>
      </c>
      <c r="E1192" s="25" t="s">
        <v>564</v>
      </c>
      <c r="F1192" s="25"/>
      <c r="G1192" s="25"/>
      <c r="H1192" s="25" t="s">
        <v>894</v>
      </c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</row>
    <row r="1193" spans="1:19" ht="14.4">
      <c r="A1193" s="14">
        <f t="shared" si="15"/>
        <v>1189</v>
      </c>
      <c r="B1193" s="25" t="s">
        <v>5568</v>
      </c>
      <c r="C1193" s="25" t="s">
        <v>5569</v>
      </c>
      <c r="D1193" s="14" t="s">
        <v>5570</v>
      </c>
      <c r="E1193" s="25" t="s">
        <v>564</v>
      </c>
      <c r="F1193" s="25"/>
      <c r="G1193" s="25"/>
      <c r="H1193" s="25" t="s">
        <v>894</v>
      </c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</row>
    <row r="1194" spans="1:19" ht="14.4">
      <c r="A1194" s="14">
        <f t="shared" si="15"/>
        <v>1190</v>
      </c>
      <c r="B1194" s="25" t="s">
        <v>5571</v>
      </c>
      <c r="C1194" s="25" t="s">
        <v>5572</v>
      </c>
      <c r="D1194" s="14" t="s">
        <v>5573</v>
      </c>
      <c r="E1194" s="25" t="s">
        <v>564</v>
      </c>
      <c r="F1194" s="25"/>
      <c r="G1194" s="25"/>
      <c r="H1194" s="25" t="s">
        <v>894</v>
      </c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</row>
    <row r="1195" spans="1:19" ht="14.4">
      <c r="A1195" s="14">
        <f t="shared" si="15"/>
        <v>1191</v>
      </c>
      <c r="B1195" s="25" t="s">
        <v>5574</v>
      </c>
      <c r="C1195" s="25" t="s">
        <v>5575</v>
      </c>
      <c r="D1195" s="14" t="s">
        <v>5576</v>
      </c>
      <c r="E1195" s="25" t="s">
        <v>564</v>
      </c>
      <c r="F1195" s="25"/>
      <c r="G1195" s="25"/>
      <c r="H1195" s="25" t="s">
        <v>894</v>
      </c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</row>
    <row r="1196" spans="1:19" ht="14.4">
      <c r="A1196" s="14">
        <f t="shared" si="15"/>
        <v>1192</v>
      </c>
      <c r="B1196" s="25" t="s">
        <v>5577</v>
      </c>
      <c r="C1196" s="25" t="s">
        <v>5578</v>
      </c>
      <c r="D1196" s="14" t="s">
        <v>5579</v>
      </c>
      <c r="E1196" s="25" t="s">
        <v>564</v>
      </c>
      <c r="F1196" s="25"/>
      <c r="G1196" s="25"/>
      <c r="H1196" s="25" t="s">
        <v>894</v>
      </c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</row>
    <row r="1197" spans="1:19" ht="14.4">
      <c r="A1197" s="14">
        <f t="shared" si="15"/>
        <v>1193</v>
      </c>
      <c r="B1197" s="25" t="s">
        <v>5580</v>
      </c>
      <c r="C1197" s="25" t="s">
        <v>5581</v>
      </c>
      <c r="D1197" s="14" t="s">
        <v>5582</v>
      </c>
      <c r="E1197" s="25" t="s">
        <v>564</v>
      </c>
      <c r="F1197" s="25" t="s">
        <v>909</v>
      </c>
      <c r="G1197" s="25"/>
      <c r="H1197" s="25" t="s">
        <v>894</v>
      </c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</row>
    <row r="1198" spans="1:19" ht="14.4">
      <c r="A1198" s="14">
        <f t="shared" si="15"/>
        <v>1194</v>
      </c>
      <c r="B1198" s="25" t="s">
        <v>5583</v>
      </c>
      <c r="C1198" s="25" t="s">
        <v>5584</v>
      </c>
      <c r="D1198" s="14" t="s">
        <v>5585</v>
      </c>
      <c r="E1198" s="25" t="s">
        <v>564</v>
      </c>
      <c r="F1198" s="25" t="s">
        <v>909</v>
      </c>
      <c r="G1198" s="25"/>
      <c r="H1198" s="25" t="s">
        <v>894</v>
      </c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</row>
    <row r="1199" spans="1:19" ht="14.4">
      <c r="A1199" s="14">
        <f t="shared" si="15"/>
        <v>1195</v>
      </c>
      <c r="B1199" s="25" t="s">
        <v>5586</v>
      </c>
      <c r="C1199" s="25" t="s">
        <v>5587</v>
      </c>
      <c r="D1199" s="14" t="s">
        <v>5588</v>
      </c>
      <c r="E1199" s="25" t="s">
        <v>564</v>
      </c>
      <c r="F1199" s="25" t="s">
        <v>909</v>
      </c>
      <c r="G1199" s="25"/>
      <c r="H1199" s="25" t="s">
        <v>894</v>
      </c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</row>
    <row r="1200" spans="1:19" ht="14.4">
      <c r="A1200" s="14">
        <f t="shared" si="15"/>
        <v>1196</v>
      </c>
      <c r="B1200" s="25" t="s">
        <v>5589</v>
      </c>
      <c r="C1200" s="25" t="s">
        <v>5590</v>
      </c>
      <c r="D1200" s="14" t="s">
        <v>5591</v>
      </c>
      <c r="E1200" s="25" t="s">
        <v>564</v>
      </c>
      <c r="F1200" s="25" t="s">
        <v>909</v>
      </c>
      <c r="G1200" s="25"/>
      <c r="H1200" s="25" t="s">
        <v>894</v>
      </c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</row>
    <row r="1201" spans="1:19" ht="14.4">
      <c r="A1201" s="14">
        <f t="shared" si="15"/>
        <v>1197</v>
      </c>
      <c r="B1201" s="25" t="s">
        <v>5592</v>
      </c>
      <c r="C1201" s="25" t="s">
        <v>5593</v>
      </c>
      <c r="D1201" s="14" t="s">
        <v>5594</v>
      </c>
      <c r="E1201" s="25" t="s">
        <v>564</v>
      </c>
      <c r="F1201" s="25"/>
      <c r="G1201" s="25"/>
      <c r="H1201" s="25" t="s">
        <v>894</v>
      </c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</row>
    <row r="1202" spans="1:19" ht="14.4">
      <c r="A1202" s="14">
        <f t="shared" si="15"/>
        <v>1198</v>
      </c>
      <c r="B1202" s="25" t="s">
        <v>5595</v>
      </c>
      <c r="C1202" s="25" t="s">
        <v>5596</v>
      </c>
      <c r="D1202" s="14" t="s">
        <v>5597</v>
      </c>
      <c r="E1202" s="25" t="s">
        <v>564</v>
      </c>
      <c r="F1202" s="25"/>
      <c r="G1202" s="25"/>
      <c r="H1202" s="25" t="s">
        <v>894</v>
      </c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</row>
    <row r="1203" spans="1:19" ht="14.4">
      <c r="A1203" s="14">
        <f t="shared" si="15"/>
        <v>1199</v>
      </c>
      <c r="B1203" s="25" t="s">
        <v>5598</v>
      </c>
      <c r="C1203" s="25" t="s">
        <v>5599</v>
      </c>
      <c r="D1203" s="14" t="s">
        <v>5600</v>
      </c>
      <c r="E1203" s="25" t="s">
        <v>564</v>
      </c>
      <c r="F1203" s="25"/>
      <c r="G1203" s="25"/>
      <c r="H1203" s="25" t="s">
        <v>894</v>
      </c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</row>
    <row r="1204" spans="1:19" ht="14.4">
      <c r="A1204" s="14">
        <f t="shared" si="15"/>
        <v>1200</v>
      </c>
      <c r="B1204" s="25" t="s">
        <v>2279</v>
      </c>
      <c r="C1204" s="25" t="s">
        <v>2280</v>
      </c>
      <c r="D1204" s="14" t="s">
        <v>125</v>
      </c>
      <c r="E1204" s="25" t="s">
        <v>564</v>
      </c>
      <c r="F1204" s="25"/>
      <c r="G1204" s="25"/>
      <c r="H1204" s="25" t="s">
        <v>894</v>
      </c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</row>
    <row r="1205" spans="1:19" ht="14.4">
      <c r="A1205" s="14">
        <f t="shared" si="15"/>
        <v>1201</v>
      </c>
      <c r="B1205" s="25" t="s">
        <v>2281</v>
      </c>
      <c r="C1205" s="25" t="s">
        <v>2280</v>
      </c>
      <c r="D1205" s="14" t="s">
        <v>127</v>
      </c>
      <c r="E1205" s="25" t="s">
        <v>564</v>
      </c>
      <c r="F1205" s="25"/>
      <c r="G1205" s="25"/>
      <c r="H1205" s="25" t="s">
        <v>894</v>
      </c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</row>
    <row r="1206" spans="1:19" ht="14.4">
      <c r="A1206" s="14">
        <f t="shared" si="15"/>
        <v>1202</v>
      </c>
      <c r="B1206" s="25" t="s">
        <v>5601</v>
      </c>
      <c r="C1206" s="25" t="s">
        <v>5596</v>
      </c>
      <c r="D1206" s="14" t="s">
        <v>5602</v>
      </c>
      <c r="E1206" s="25" t="s">
        <v>564</v>
      </c>
      <c r="F1206" s="25"/>
      <c r="G1206" s="25"/>
      <c r="H1206" s="25" t="s">
        <v>894</v>
      </c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</row>
    <row r="1207" spans="1:19" ht="14.4">
      <c r="A1207" s="14">
        <f t="shared" si="15"/>
        <v>1203</v>
      </c>
      <c r="B1207" s="25" t="s">
        <v>5603</v>
      </c>
      <c r="C1207" s="25" t="s">
        <v>5604</v>
      </c>
      <c r="D1207" s="14" t="s">
        <v>5605</v>
      </c>
      <c r="E1207" s="25" t="s">
        <v>564</v>
      </c>
      <c r="F1207" s="25"/>
      <c r="G1207" s="25"/>
      <c r="H1207" s="25" t="s">
        <v>894</v>
      </c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</row>
    <row r="1208" spans="1:19" ht="14.4">
      <c r="A1208" s="14">
        <f t="shared" si="15"/>
        <v>1204</v>
      </c>
      <c r="B1208" s="25" t="s">
        <v>5606</v>
      </c>
      <c r="C1208" s="25" t="s">
        <v>5607</v>
      </c>
      <c r="D1208" s="14" t="s">
        <v>5608</v>
      </c>
      <c r="E1208" s="25" t="s">
        <v>564</v>
      </c>
      <c r="F1208" s="25" t="s">
        <v>921</v>
      </c>
      <c r="G1208" s="25"/>
      <c r="H1208" s="25" t="s">
        <v>894</v>
      </c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</row>
    <row r="1209" spans="1:19" ht="14.4">
      <c r="A1209" s="14">
        <f t="shared" si="15"/>
        <v>1205</v>
      </c>
      <c r="B1209" s="25" t="s">
        <v>5609</v>
      </c>
      <c r="C1209" s="25" t="s">
        <v>5610</v>
      </c>
      <c r="D1209" s="14" t="s">
        <v>5611</v>
      </c>
      <c r="E1209" s="25" t="s">
        <v>564</v>
      </c>
      <c r="F1209" s="25"/>
      <c r="G1209" s="25"/>
      <c r="H1209" s="25" t="s">
        <v>894</v>
      </c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</row>
    <row r="1210" spans="1:19" ht="14.4">
      <c r="A1210" s="14">
        <f t="shared" si="15"/>
        <v>1206</v>
      </c>
      <c r="B1210" s="25" t="s">
        <v>5612</v>
      </c>
      <c r="C1210" s="25" t="s">
        <v>5613</v>
      </c>
      <c r="D1210" s="14" t="s">
        <v>5614</v>
      </c>
      <c r="E1210" s="25" t="s">
        <v>564</v>
      </c>
      <c r="F1210" s="25"/>
      <c r="G1210" s="25"/>
      <c r="H1210" s="25" t="s">
        <v>894</v>
      </c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</row>
    <row r="1211" spans="1:19" ht="14.4">
      <c r="A1211" s="14">
        <f t="shared" si="15"/>
        <v>1207</v>
      </c>
      <c r="B1211" s="25" t="s">
        <v>5615</v>
      </c>
      <c r="C1211" s="25" t="s">
        <v>5616</v>
      </c>
      <c r="D1211" s="14" t="s">
        <v>5617</v>
      </c>
      <c r="E1211" s="25" t="s">
        <v>564</v>
      </c>
      <c r="F1211" s="25"/>
      <c r="G1211" s="25"/>
      <c r="H1211" s="25" t="s">
        <v>894</v>
      </c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</row>
    <row r="1212" spans="1:19" ht="14.4">
      <c r="A1212" s="14">
        <f t="shared" si="15"/>
        <v>1208</v>
      </c>
      <c r="B1212" s="25" t="s">
        <v>5618</v>
      </c>
      <c r="C1212" s="25" t="s">
        <v>5619</v>
      </c>
      <c r="D1212" s="14" t="s">
        <v>5620</v>
      </c>
      <c r="E1212" s="25" t="s">
        <v>564</v>
      </c>
      <c r="F1212" s="25"/>
      <c r="G1212" s="25"/>
      <c r="H1212" s="25" t="s">
        <v>894</v>
      </c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</row>
    <row r="1213" spans="1:19" ht="14.4">
      <c r="A1213" s="14">
        <f t="shared" si="15"/>
        <v>1209</v>
      </c>
      <c r="B1213" s="25" t="s">
        <v>5621</v>
      </c>
      <c r="C1213" s="25" t="s">
        <v>5622</v>
      </c>
      <c r="D1213" s="14" t="s">
        <v>5623</v>
      </c>
      <c r="E1213" s="25" t="s">
        <v>564</v>
      </c>
      <c r="F1213" s="25"/>
      <c r="G1213" s="25"/>
      <c r="H1213" s="25" t="s">
        <v>894</v>
      </c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</row>
    <row r="1214" spans="1:19" ht="14.4">
      <c r="A1214" s="14">
        <f t="shared" si="15"/>
        <v>1210</v>
      </c>
      <c r="B1214" s="25" t="s">
        <v>5624</v>
      </c>
      <c r="C1214" s="25" t="s">
        <v>5625</v>
      </c>
      <c r="D1214" s="14" t="s">
        <v>5626</v>
      </c>
      <c r="E1214" s="25" t="s">
        <v>607</v>
      </c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</row>
    <row r="1215" spans="1:19" ht="14.4">
      <c r="A1215" s="14">
        <f t="shared" si="15"/>
        <v>1211</v>
      </c>
      <c r="B1215" s="25" t="s">
        <v>5627</v>
      </c>
      <c r="C1215" s="25" t="s">
        <v>5628</v>
      </c>
      <c r="D1215" s="14" t="s">
        <v>5629</v>
      </c>
      <c r="E1215" s="25" t="s">
        <v>607</v>
      </c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</row>
    <row r="1216" spans="1:19" ht="14.4">
      <c r="A1216" s="14">
        <f t="shared" si="15"/>
        <v>1212</v>
      </c>
      <c r="B1216" s="25" t="s">
        <v>5630</v>
      </c>
      <c r="C1216" s="25" t="s">
        <v>5631</v>
      </c>
      <c r="D1216" s="14" t="s">
        <v>5632</v>
      </c>
      <c r="E1216" s="25" t="s">
        <v>607</v>
      </c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</row>
    <row r="1217" spans="1:19" ht="14.4">
      <c r="A1217" s="14">
        <f t="shared" si="15"/>
        <v>1213</v>
      </c>
      <c r="B1217" s="25" t="s">
        <v>5633</v>
      </c>
      <c r="C1217" s="25" t="s">
        <v>5634</v>
      </c>
      <c r="D1217" s="14" t="s">
        <v>5635</v>
      </c>
      <c r="E1217" s="25" t="s">
        <v>607</v>
      </c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</row>
    <row r="1218" spans="1:19" ht="14.4">
      <c r="A1218" s="14">
        <f t="shared" si="15"/>
        <v>1214</v>
      </c>
      <c r="B1218" s="25" t="s">
        <v>5636</v>
      </c>
      <c r="C1218" s="25" t="s">
        <v>5637</v>
      </c>
      <c r="D1218" s="14" t="s">
        <v>5638</v>
      </c>
      <c r="E1218" s="25" t="s">
        <v>936</v>
      </c>
      <c r="F1218" s="25" t="s">
        <v>5389</v>
      </c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</row>
    <row r="1219" spans="1:19" ht="14.4">
      <c r="A1219" s="14">
        <f t="shared" si="15"/>
        <v>1215</v>
      </c>
      <c r="B1219" s="25" t="s">
        <v>5639</v>
      </c>
      <c r="C1219" s="25" t="s">
        <v>5640</v>
      </c>
      <c r="D1219" s="14" t="s">
        <v>5641</v>
      </c>
      <c r="E1219" s="25" t="s">
        <v>936</v>
      </c>
      <c r="F1219" s="25" t="s">
        <v>5389</v>
      </c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</row>
    <row r="1220" spans="1:19" ht="14.4">
      <c r="A1220" s="14">
        <f t="shared" si="15"/>
        <v>1216</v>
      </c>
      <c r="B1220" s="25" t="s">
        <v>5642</v>
      </c>
      <c r="C1220" s="25" t="s">
        <v>5643</v>
      </c>
      <c r="D1220" s="14" t="s">
        <v>5644</v>
      </c>
      <c r="E1220" s="25" t="s">
        <v>936</v>
      </c>
      <c r="F1220" s="25" t="s">
        <v>5389</v>
      </c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</row>
    <row r="1221" spans="1:19" ht="14.4">
      <c r="A1221" s="14">
        <f t="shared" si="15"/>
        <v>1217</v>
      </c>
      <c r="B1221" s="25" t="s">
        <v>5645</v>
      </c>
      <c r="C1221" s="25" t="s">
        <v>5646</v>
      </c>
      <c r="D1221" s="14" t="s">
        <v>5647</v>
      </c>
      <c r="E1221" s="25" t="s">
        <v>936</v>
      </c>
      <c r="F1221" s="25" t="s">
        <v>5389</v>
      </c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</row>
    <row r="1222" spans="1:19" ht="14.4">
      <c r="A1222" s="14">
        <f t="shared" si="15"/>
        <v>1218</v>
      </c>
      <c r="B1222" s="25" t="s">
        <v>5648</v>
      </c>
      <c r="C1222" s="25" t="s">
        <v>3592</v>
      </c>
      <c r="D1222" s="14" t="s">
        <v>5649</v>
      </c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</row>
    <row r="1223" spans="1:19" ht="14.4">
      <c r="A1223" s="14">
        <f t="shared" si="15"/>
        <v>1219</v>
      </c>
      <c r="B1223" s="25" t="s">
        <v>5650</v>
      </c>
      <c r="C1223" s="25" t="s">
        <v>5651</v>
      </c>
      <c r="D1223" s="14" t="s">
        <v>5652</v>
      </c>
      <c r="E1223" s="25" t="s">
        <v>607</v>
      </c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</row>
    <row r="1224" spans="1:19" ht="14.4">
      <c r="A1224" s="14">
        <f t="shared" si="15"/>
        <v>1220</v>
      </c>
      <c r="B1224" s="25" t="s">
        <v>5653</v>
      </c>
      <c r="C1224" s="25" t="s">
        <v>5654</v>
      </c>
      <c r="D1224" s="14" t="s">
        <v>5655</v>
      </c>
      <c r="E1224" s="25" t="s">
        <v>936</v>
      </c>
      <c r="F1224" s="25" t="s">
        <v>5656</v>
      </c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</row>
    <row r="1225" spans="1:19" ht="14.4">
      <c r="A1225" s="14">
        <f t="shared" si="15"/>
        <v>1221</v>
      </c>
      <c r="B1225" s="25" t="s">
        <v>5657</v>
      </c>
      <c r="C1225" s="25" t="s">
        <v>5658</v>
      </c>
      <c r="D1225" s="14" t="s">
        <v>5659</v>
      </c>
      <c r="E1225" s="25" t="s">
        <v>936</v>
      </c>
      <c r="F1225" s="25" t="s">
        <v>5656</v>
      </c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</row>
    <row r="1226" spans="1:19" ht="14.4">
      <c r="A1226" s="14">
        <f t="shared" si="15"/>
        <v>1222</v>
      </c>
      <c r="B1226" s="25" t="s">
        <v>5660</v>
      </c>
      <c r="C1226" s="25" t="s">
        <v>5661</v>
      </c>
      <c r="D1226" s="14" t="s">
        <v>5662</v>
      </c>
      <c r="E1226" s="25" t="s">
        <v>936</v>
      </c>
      <c r="F1226" s="25" t="s">
        <v>5656</v>
      </c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</row>
    <row r="1227" spans="1:19" ht="14.4">
      <c r="A1227" s="14">
        <f t="shared" si="15"/>
        <v>1223</v>
      </c>
      <c r="B1227" s="25" t="s">
        <v>5663</v>
      </c>
      <c r="C1227" s="25" t="s">
        <v>5664</v>
      </c>
      <c r="D1227" s="14" t="s">
        <v>5665</v>
      </c>
      <c r="E1227" s="25" t="s">
        <v>936</v>
      </c>
      <c r="F1227" s="25" t="s">
        <v>5656</v>
      </c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</row>
    <row r="1228" spans="1:19" ht="14.4">
      <c r="A1228" s="14">
        <f t="shared" si="15"/>
        <v>1224</v>
      </c>
      <c r="B1228" s="25" t="s">
        <v>5666</v>
      </c>
      <c r="C1228" s="25" t="s">
        <v>5667</v>
      </c>
      <c r="D1228" s="14" t="s">
        <v>5668</v>
      </c>
      <c r="E1228" s="25" t="s">
        <v>607</v>
      </c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</row>
    <row r="1229" spans="1:19" ht="14.4">
      <c r="A1229" s="14">
        <f t="shared" si="15"/>
        <v>1225</v>
      </c>
      <c r="B1229" s="25" t="s">
        <v>5669</v>
      </c>
      <c r="C1229" s="25" t="s">
        <v>5670</v>
      </c>
      <c r="D1229" s="14" t="s">
        <v>5671</v>
      </c>
      <c r="E1229" s="25" t="s">
        <v>285</v>
      </c>
      <c r="F1229" s="25" t="s">
        <v>5672</v>
      </c>
      <c r="G1229" s="25" t="s">
        <v>692</v>
      </c>
      <c r="H1229" s="25" t="s">
        <v>1092</v>
      </c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</row>
    <row r="1230" spans="1:19" ht="14.4">
      <c r="A1230" s="14">
        <f t="shared" si="15"/>
        <v>1226</v>
      </c>
      <c r="B1230" s="25" t="s">
        <v>5673</v>
      </c>
      <c r="C1230" s="25" t="s">
        <v>5674</v>
      </c>
      <c r="D1230" s="14" t="s">
        <v>5675</v>
      </c>
      <c r="E1230" s="25" t="s">
        <v>346</v>
      </c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</row>
    <row r="1231" spans="1:19" ht="14.4">
      <c r="A1231" s="14">
        <f t="shared" si="15"/>
        <v>1227</v>
      </c>
      <c r="B1231" s="25" t="s">
        <v>5676</v>
      </c>
      <c r="C1231" s="25" t="s">
        <v>1537</v>
      </c>
      <c r="D1231" s="14" t="s">
        <v>5677</v>
      </c>
      <c r="E1231" s="25"/>
      <c r="F1231" s="25" t="s">
        <v>5678</v>
      </c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</row>
    <row r="1232" spans="1:19" ht="14.4">
      <c r="A1232" s="14">
        <f t="shared" si="15"/>
        <v>1228</v>
      </c>
      <c r="B1232" s="25" t="s">
        <v>5679</v>
      </c>
      <c r="C1232" s="25" t="s">
        <v>5680</v>
      </c>
      <c r="D1232" s="14" t="s">
        <v>5681</v>
      </c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</row>
    <row r="1233" spans="1:19" ht="14.4">
      <c r="A1233" s="14">
        <f t="shared" si="15"/>
        <v>1229</v>
      </c>
      <c r="B1233" s="25" t="s">
        <v>5682</v>
      </c>
      <c r="C1233" s="25" t="s">
        <v>5683</v>
      </c>
      <c r="D1233" s="14" t="s">
        <v>5684</v>
      </c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</row>
    <row r="1234" spans="1:19" ht="14.4">
      <c r="A1234" s="14">
        <f t="shared" si="15"/>
        <v>1230</v>
      </c>
      <c r="B1234" s="25" t="s">
        <v>5685</v>
      </c>
      <c r="C1234" s="25" t="s">
        <v>5686</v>
      </c>
      <c r="D1234" s="14" t="s">
        <v>5687</v>
      </c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</row>
    <row r="1235" spans="1:19" ht="14.4">
      <c r="A1235" s="14">
        <f t="shared" si="15"/>
        <v>1231</v>
      </c>
      <c r="B1235" s="25" t="s">
        <v>5688</v>
      </c>
      <c r="C1235" s="25" t="s">
        <v>5689</v>
      </c>
      <c r="D1235" s="14" t="s">
        <v>5690</v>
      </c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</row>
    <row r="1236" spans="1:19" ht="14.4">
      <c r="A1236" s="14">
        <f t="shared" si="15"/>
        <v>1232</v>
      </c>
      <c r="B1236" s="25" t="s">
        <v>5691</v>
      </c>
      <c r="C1236" s="25" t="s">
        <v>5692</v>
      </c>
      <c r="D1236" s="14" t="s">
        <v>5693</v>
      </c>
      <c r="E1236" s="25" t="s">
        <v>607</v>
      </c>
      <c r="F1236" s="25"/>
      <c r="G1236" s="25"/>
      <c r="H1236" s="25" t="s">
        <v>945</v>
      </c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</row>
    <row r="1237" spans="1:19" ht="14.4">
      <c r="A1237" s="14">
        <f t="shared" si="15"/>
        <v>1233</v>
      </c>
      <c r="B1237" s="25" t="s">
        <v>5694</v>
      </c>
      <c r="C1237" s="25" t="s">
        <v>5695</v>
      </c>
      <c r="D1237" s="14" t="s">
        <v>5696</v>
      </c>
      <c r="E1237" s="25" t="s">
        <v>607</v>
      </c>
      <c r="F1237" s="25"/>
      <c r="G1237" s="25"/>
      <c r="H1237" s="25" t="s">
        <v>5697</v>
      </c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</row>
    <row r="1238" spans="1:19" ht="14.4">
      <c r="A1238" s="14">
        <f t="shared" si="15"/>
        <v>1234</v>
      </c>
      <c r="B1238" s="25" t="s">
        <v>5698</v>
      </c>
      <c r="C1238" s="25" t="s">
        <v>5699</v>
      </c>
      <c r="D1238" s="14" t="s">
        <v>5700</v>
      </c>
      <c r="E1238" s="25" t="s">
        <v>607</v>
      </c>
      <c r="F1238" s="25"/>
      <c r="G1238" s="25"/>
      <c r="H1238" s="25" t="s">
        <v>5701</v>
      </c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</row>
    <row r="1239" spans="1:19" ht="14.4">
      <c r="A1239" s="14">
        <f t="shared" si="15"/>
        <v>1235</v>
      </c>
      <c r="B1239" s="25" t="s">
        <v>5702</v>
      </c>
      <c r="C1239" s="25" t="s">
        <v>5703</v>
      </c>
      <c r="D1239" s="14" t="s">
        <v>5704</v>
      </c>
      <c r="E1239" s="25" t="s">
        <v>607</v>
      </c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</row>
    <row r="1240" spans="1:19" ht="14.4">
      <c r="A1240" s="14">
        <f t="shared" si="15"/>
        <v>1236</v>
      </c>
      <c r="B1240" s="25" t="s">
        <v>5705</v>
      </c>
      <c r="C1240" s="25" t="s">
        <v>5706</v>
      </c>
      <c r="D1240" s="14" t="s">
        <v>5707</v>
      </c>
      <c r="E1240" s="25" t="s">
        <v>607</v>
      </c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</row>
    <row r="1241" spans="1:19" ht="14.4">
      <c r="A1241" s="14">
        <f t="shared" si="15"/>
        <v>1237</v>
      </c>
      <c r="B1241" s="25" t="s">
        <v>5708</v>
      </c>
      <c r="C1241" s="25" t="s">
        <v>5709</v>
      </c>
      <c r="D1241" s="14" t="s">
        <v>5710</v>
      </c>
      <c r="E1241" s="25" t="s">
        <v>285</v>
      </c>
      <c r="F1241" s="25" t="s">
        <v>790</v>
      </c>
      <c r="G1241" s="25" t="s">
        <v>692</v>
      </c>
      <c r="H1241" s="25" t="s">
        <v>5711</v>
      </c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</row>
    <row r="1242" spans="1:19" ht="14.4">
      <c r="A1242" s="14">
        <f t="shared" si="15"/>
        <v>1238</v>
      </c>
      <c r="B1242" s="25" t="s">
        <v>5712</v>
      </c>
      <c r="C1242" s="25" t="s">
        <v>5713</v>
      </c>
      <c r="D1242" s="14" t="s">
        <v>5714</v>
      </c>
      <c r="E1242" s="25" t="s">
        <v>285</v>
      </c>
      <c r="F1242" s="25" t="s">
        <v>790</v>
      </c>
      <c r="G1242" s="25" t="s">
        <v>1118</v>
      </c>
      <c r="H1242" s="25" t="s">
        <v>5715</v>
      </c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</row>
    <row r="1243" spans="1:19" ht="14.4">
      <c r="A1243" s="14">
        <f t="shared" si="15"/>
        <v>1239</v>
      </c>
      <c r="B1243" s="25" t="s">
        <v>5716</v>
      </c>
      <c r="C1243" s="25" t="s">
        <v>5717</v>
      </c>
      <c r="D1243" s="14" t="s">
        <v>5718</v>
      </c>
      <c r="E1243" s="25" t="s">
        <v>607</v>
      </c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</row>
    <row r="1244" spans="1:19" ht="14.4">
      <c r="A1244" s="14">
        <f t="shared" si="15"/>
        <v>1240</v>
      </c>
      <c r="B1244" s="59" t="s">
        <v>5719</v>
      </c>
      <c r="C1244" s="25" t="s">
        <v>5720</v>
      </c>
      <c r="D1244" s="14" t="s">
        <v>5721</v>
      </c>
      <c r="E1244" s="25" t="s">
        <v>607</v>
      </c>
      <c r="F1244" s="25"/>
      <c r="G1244" s="25"/>
      <c r="H1244" s="25"/>
      <c r="I1244" s="59"/>
      <c r="J1244" s="59"/>
      <c r="K1244" s="59"/>
      <c r="L1244" s="59"/>
      <c r="M1244" s="59"/>
      <c r="N1244" s="59"/>
      <c r="O1244" s="59"/>
      <c r="P1244" s="59"/>
      <c r="Q1244" s="59"/>
      <c r="R1244" s="59"/>
      <c r="S1244" s="59"/>
    </row>
    <row r="1245" spans="1:19" ht="14.4">
      <c r="A1245" s="14">
        <f t="shared" si="15"/>
        <v>1241</v>
      </c>
      <c r="B1245" s="25" t="s">
        <v>5722</v>
      </c>
      <c r="C1245" s="25" t="s">
        <v>5723</v>
      </c>
      <c r="D1245" s="14" t="s">
        <v>5724</v>
      </c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</row>
    <row r="1246" spans="1:19" ht="14.4">
      <c r="A1246" s="14">
        <f t="shared" si="15"/>
        <v>1242</v>
      </c>
      <c r="B1246" s="25" t="s">
        <v>5725</v>
      </c>
      <c r="C1246" s="25" t="s">
        <v>980</v>
      </c>
      <c r="D1246" s="14" t="s">
        <v>5726</v>
      </c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</row>
    <row r="1247" spans="1:19" ht="14.4">
      <c r="A1247" s="14">
        <f t="shared" si="15"/>
        <v>1243</v>
      </c>
      <c r="B1247" s="25" t="s">
        <v>5727</v>
      </c>
      <c r="C1247" s="25" t="s">
        <v>5728</v>
      </c>
      <c r="D1247" s="14" t="s">
        <v>5729</v>
      </c>
      <c r="E1247" s="25"/>
      <c r="F1247" s="25" t="s">
        <v>5730</v>
      </c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</row>
    <row r="1248" spans="1:19" ht="14.4">
      <c r="A1248" s="14">
        <f t="shared" si="15"/>
        <v>1244</v>
      </c>
      <c r="B1248" s="25" t="s">
        <v>5731</v>
      </c>
      <c r="C1248" s="25" t="s">
        <v>5732</v>
      </c>
      <c r="D1248" s="14" t="s">
        <v>5733</v>
      </c>
      <c r="E1248" s="25" t="s">
        <v>607</v>
      </c>
      <c r="F1248" s="25" t="s">
        <v>1016</v>
      </c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</row>
    <row r="1249" spans="1:19" ht="14.4">
      <c r="A1249" s="14">
        <f t="shared" si="15"/>
        <v>1245</v>
      </c>
      <c r="B1249" s="25" t="s">
        <v>5734</v>
      </c>
      <c r="C1249" s="25" t="s">
        <v>5735</v>
      </c>
      <c r="D1249" s="14" t="s">
        <v>5736</v>
      </c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</row>
    <row r="1250" spans="1:19" ht="14.4">
      <c r="A1250" s="14">
        <f t="shared" si="15"/>
        <v>1246</v>
      </c>
      <c r="B1250" s="25" t="s">
        <v>5737</v>
      </c>
      <c r="C1250" s="25" t="s">
        <v>5738</v>
      </c>
      <c r="D1250" s="14" t="s">
        <v>5739</v>
      </c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</row>
    <row r="1251" spans="1:19" ht="14.4">
      <c r="A1251" s="14">
        <f t="shared" si="15"/>
        <v>1247</v>
      </c>
      <c r="B1251" s="25" t="s">
        <v>5740</v>
      </c>
      <c r="C1251" s="25" t="s">
        <v>5741</v>
      </c>
      <c r="D1251" s="14" t="s">
        <v>5742</v>
      </c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</row>
    <row r="1252" spans="1:19" ht="14.4">
      <c r="A1252" s="14">
        <f t="shared" si="15"/>
        <v>1248</v>
      </c>
      <c r="B1252" s="25" t="s">
        <v>5743</v>
      </c>
      <c r="C1252" s="25" t="s">
        <v>5744</v>
      </c>
      <c r="D1252" s="14" t="s">
        <v>5745</v>
      </c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</row>
    <row r="1253" spans="1:19" ht="14.4">
      <c r="A1253" s="14">
        <f t="shared" si="15"/>
        <v>1249</v>
      </c>
      <c r="B1253" s="25" t="s">
        <v>5746</v>
      </c>
      <c r="C1253" s="25" t="s">
        <v>5747</v>
      </c>
      <c r="D1253" s="14" t="s">
        <v>5748</v>
      </c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</row>
    <row r="1254" spans="1:19" ht="14.4">
      <c r="A1254" s="14">
        <f t="shared" si="15"/>
        <v>1250</v>
      </c>
      <c r="B1254" s="25" t="s">
        <v>5749</v>
      </c>
      <c r="C1254" s="25" t="s">
        <v>5750</v>
      </c>
      <c r="D1254" s="14" t="s">
        <v>5751</v>
      </c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</row>
    <row r="1255" spans="1:19" ht="14.4">
      <c r="A1255" s="14">
        <f t="shared" si="15"/>
        <v>1251</v>
      </c>
      <c r="B1255" s="25" t="s">
        <v>5752</v>
      </c>
      <c r="C1255" s="25" t="s">
        <v>5753</v>
      </c>
      <c r="D1255" s="14" t="s">
        <v>5754</v>
      </c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</row>
    <row r="1256" spans="1:19" ht="14.4">
      <c r="A1256" s="14">
        <f t="shared" si="15"/>
        <v>1252</v>
      </c>
      <c r="B1256" s="25" t="s">
        <v>5755</v>
      </c>
      <c r="C1256" s="25" t="s">
        <v>5756</v>
      </c>
      <c r="D1256" s="14" t="s">
        <v>5757</v>
      </c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</row>
    <row r="1257" spans="1:19" ht="14.4">
      <c r="A1257" s="14">
        <f t="shared" si="15"/>
        <v>1253</v>
      </c>
      <c r="B1257" s="25" t="s">
        <v>5758</v>
      </c>
      <c r="C1257" s="25" t="s">
        <v>5759</v>
      </c>
      <c r="D1257" s="14" t="s">
        <v>5760</v>
      </c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</row>
    <row r="1258" spans="1:19" ht="14.4">
      <c r="A1258" s="14">
        <f t="shared" si="15"/>
        <v>1254</v>
      </c>
      <c r="B1258" s="25" t="s">
        <v>5761</v>
      </c>
      <c r="C1258" s="25" t="s">
        <v>5762</v>
      </c>
      <c r="D1258" s="14" t="s">
        <v>5763</v>
      </c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</row>
    <row r="1259" spans="1:19" ht="14.4">
      <c r="A1259" s="14">
        <f t="shared" si="15"/>
        <v>1255</v>
      </c>
      <c r="B1259" s="25" t="s">
        <v>5764</v>
      </c>
      <c r="C1259" s="25" t="s">
        <v>5765</v>
      </c>
      <c r="D1259" s="14" t="s">
        <v>5766</v>
      </c>
      <c r="E1259" s="25" t="s">
        <v>285</v>
      </c>
      <c r="F1259" s="25"/>
      <c r="G1259" s="25" t="s">
        <v>692</v>
      </c>
      <c r="H1259" s="25" t="s">
        <v>1295</v>
      </c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</row>
    <row r="1260" spans="1:19" ht="14.4">
      <c r="A1260" s="14">
        <f t="shared" si="15"/>
        <v>1256</v>
      </c>
      <c r="B1260" s="25" t="s">
        <v>5767</v>
      </c>
      <c r="C1260" s="25" t="s">
        <v>5768</v>
      </c>
      <c r="D1260" s="14" t="s">
        <v>5769</v>
      </c>
      <c r="E1260" s="25" t="s">
        <v>601</v>
      </c>
      <c r="F1260" s="25" t="s">
        <v>5770</v>
      </c>
      <c r="G1260" s="25"/>
      <c r="H1260" s="25" t="s">
        <v>5771</v>
      </c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</row>
    <row r="1261" spans="1:19" ht="14.4">
      <c r="A1261" s="14">
        <f t="shared" si="15"/>
        <v>1257</v>
      </c>
      <c r="B1261" s="25" t="s">
        <v>5772</v>
      </c>
      <c r="C1261" s="25" t="s">
        <v>5773</v>
      </c>
      <c r="D1261" s="14" t="s">
        <v>5774</v>
      </c>
      <c r="E1261" s="25" t="s">
        <v>607</v>
      </c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</row>
    <row r="1262" spans="1:19" ht="14.4">
      <c r="A1262" s="14">
        <f t="shared" si="15"/>
        <v>1258</v>
      </c>
      <c r="B1262" s="25" t="s">
        <v>5775</v>
      </c>
      <c r="C1262" s="25" t="s">
        <v>5776</v>
      </c>
      <c r="D1262" s="14" t="s">
        <v>5777</v>
      </c>
      <c r="E1262" s="25" t="s">
        <v>607</v>
      </c>
      <c r="F1262" s="25" t="s">
        <v>5778</v>
      </c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</row>
    <row r="1263" spans="1:19" ht="14.4">
      <c r="A1263" s="14">
        <f t="shared" si="15"/>
        <v>1259</v>
      </c>
      <c r="B1263" s="25" t="s">
        <v>5779</v>
      </c>
      <c r="C1263" s="25" t="s">
        <v>5780</v>
      </c>
      <c r="D1263" s="14" t="s">
        <v>5781</v>
      </c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</row>
    <row r="1264" spans="1:19" ht="14.4">
      <c r="A1264" s="14">
        <f t="shared" si="15"/>
        <v>1260</v>
      </c>
      <c r="B1264" s="25" t="s">
        <v>5782</v>
      </c>
      <c r="C1264" s="25" t="s">
        <v>5783</v>
      </c>
      <c r="D1264" s="14" t="s">
        <v>5784</v>
      </c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</row>
    <row r="1265" spans="1:19" ht="14.4">
      <c r="A1265" s="14">
        <f t="shared" si="15"/>
        <v>1261</v>
      </c>
      <c r="B1265" s="25" t="s">
        <v>5785</v>
      </c>
      <c r="C1265" s="25" t="s">
        <v>5786</v>
      </c>
      <c r="D1265" s="14" t="s">
        <v>5787</v>
      </c>
      <c r="E1265" s="25" t="s">
        <v>285</v>
      </c>
      <c r="F1265" s="25" t="s">
        <v>570</v>
      </c>
      <c r="G1265" s="25" t="s">
        <v>1118</v>
      </c>
      <c r="H1265" s="25" t="s">
        <v>5788</v>
      </c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</row>
    <row r="1266" spans="1:19" ht="14.4">
      <c r="A1266" s="14">
        <f t="shared" si="15"/>
        <v>1262</v>
      </c>
      <c r="B1266" s="25" t="s">
        <v>5789</v>
      </c>
      <c r="C1266" s="25" t="s">
        <v>5790</v>
      </c>
      <c r="D1266" s="14" t="s">
        <v>5791</v>
      </c>
      <c r="E1266" s="25"/>
      <c r="F1266" s="25" t="s">
        <v>5792</v>
      </c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</row>
    <row r="1267" spans="1:19" ht="14.4">
      <c r="A1267" s="14">
        <f t="shared" si="15"/>
        <v>1263</v>
      </c>
      <c r="B1267" s="25" t="s">
        <v>2284</v>
      </c>
      <c r="C1267" s="25" t="s">
        <v>2285</v>
      </c>
      <c r="D1267" s="14" t="s">
        <v>129</v>
      </c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</row>
    <row r="1268" spans="1:19" ht="14.4">
      <c r="A1268" s="14">
        <f t="shared" si="15"/>
        <v>1264</v>
      </c>
      <c r="B1268" s="67" t="s">
        <v>5793</v>
      </c>
      <c r="C1268" s="25" t="s">
        <v>5794</v>
      </c>
      <c r="D1268" s="14" t="s">
        <v>5795</v>
      </c>
      <c r="E1268" s="25" t="s">
        <v>601</v>
      </c>
      <c r="F1268" s="25" t="s">
        <v>5796</v>
      </c>
      <c r="G1268" s="25"/>
      <c r="H1268" s="25" t="s">
        <v>5797</v>
      </c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</row>
    <row r="1269" spans="1:19" ht="14.4">
      <c r="A1269" s="14">
        <f t="shared" si="15"/>
        <v>1265</v>
      </c>
      <c r="B1269" s="25" t="s">
        <v>5798</v>
      </c>
      <c r="C1269" s="25" t="s">
        <v>5799</v>
      </c>
      <c r="D1269" s="14" t="s">
        <v>5800</v>
      </c>
      <c r="E1269" s="25" t="s">
        <v>607</v>
      </c>
      <c r="F1269" s="25" t="s">
        <v>5801</v>
      </c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</row>
    <row r="1270" spans="1:19" ht="14.4">
      <c r="A1270" s="14">
        <f t="shared" si="15"/>
        <v>1266</v>
      </c>
      <c r="B1270" s="25" t="s">
        <v>5802</v>
      </c>
      <c r="C1270" s="25" t="s">
        <v>5803</v>
      </c>
      <c r="D1270" s="14" t="s">
        <v>5804</v>
      </c>
      <c r="E1270" s="25" t="s">
        <v>607</v>
      </c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</row>
    <row r="1271" spans="1:19" ht="14.4">
      <c r="A1271" s="14">
        <f t="shared" si="15"/>
        <v>1267</v>
      </c>
      <c r="B1271" s="25" t="s">
        <v>5805</v>
      </c>
      <c r="C1271" s="25" t="s">
        <v>5806</v>
      </c>
      <c r="D1271" s="14" t="s">
        <v>5807</v>
      </c>
      <c r="E1271" s="25"/>
      <c r="F1271" s="25" t="s">
        <v>5808</v>
      </c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</row>
    <row r="1272" spans="1:19" ht="14.4">
      <c r="A1272" s="14">
        <f t="shared" si="15"/>
        <v>1268</v>
      </c>
      <c r="B1272" s="25" t="s">
        <v>5809</v>
      </c>
      <c r="C1272" s="25" t="s">
        <v>5810</v>
      </c>
      <c r="D1272" s="14" t="s">
        <v>5811</v>
      </c>
      <c r="E1272" s="25"/>
      <c r="F1272" s="25" t="s">
        <v>5812</v>
      </c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</row>
    <row r="1273" spans="1:19" ht="14.4">
      <c r="A1273" s="14">
        <f t="shared" si="15"/>
        <v>1269</v>
      </c>
      <c r="B1273" s="25" t="s">
        <v>5813</v>
      </c>
      <c r="C1273" s="25" t="s">
        <v>5814</v>
      </c>
      <c r="D1273" s="14" t="s">
        <v>5815</v>
      </c>
      <c r="E1273" s="25" t="s">
        <v>607</v>
      </c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</row>
    <row r="1274" spans="1:19" ht="14.4">
      <c r="A1274" s="14">
        <f t="shared" si="15"/>
        <v>1270</v>
      </c>
      <c r="B1274" s="25" t="s">
        <v>5816</v>
      </c>
      <c r="C1274" s="25" t="s">
        <v>5817</v>
      </c>
      <c r="D1274" s="14" t="s">
        <v>5818</v>
      </c>
      <c r="E1274" s="25" t="s">
        <v>607</v>
      </c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</row>
    <row r="1275" spans="1:19" ht="14.4">
      <c r="A1275" s="14">
        <f t="shared" si="15"/>
        <v>1271</v>
      </c>
      <c r="B1275" s="25" t="s">
        <v>5819</v>
      </c>
      <c r="C1275" s="25" t="s">
        <v>5820</v>
      </c>
      <c r="D1275" s="14" t="s">
        <v>5821</v>
      </c>
      <c r="E1275" s="25" t="s">
        <v>607</v>
      </c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</row>
    <row r="1276" spans="1:19" ht="14.4">
      <c r="A1276" s="14">
        <f t="shared" si="15"/>
        <v>1272</v>
      </c>
      <c r="B1276" s="25" t="s">
        <v>5822</v>
      </c>
      <c r="C1276" s="25" t="s">
        <v>5823</v>
      </c>
      <c r="D1276" s="14" t="s">
        <v>5824</v>
      </c>
      <c r="E1276" s="25" t="s">
        <v>607</v>
      </c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</row>
    <row r="1277" spans="1:19" ht="14.4">
      <c r="A1277" s="14">
        <f t="shared" si="15"/>
        <v>1273</v>
      </c>
      <c r="B1277" s="36" t="s">
        <v>5825</v>
      </c>
      <c r="C1277" s="25" t="s">
        <v>5826</v>
      </c>
      <c r="D1277" s="14" t="s">
        <v>5827</v>
      </c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</row>
    <row r="1278" spans="1:19" ht="14.4">
      <c r="A1278" s="14">
        <f t="shared" si="15"/>
        <v>1274</v>
      </c>
      <c r="B1278" s="25" t="s">
        <v>5828</v>
      </c>
      <c r="C1278" s="25" t="s">
        <v>5829</v>
      </c>
      <c r="D1278" s="14" t="s">
        <v>5830</v>
      </c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</row>
    <row r="1279" spans="1:19" ht="14.4">
      <c r="A1279" s="14">
        <f t="shared" si="15"/>
        <v>1275</v>
      </c>
      <c r="B1279" s="25" t="s">
        <v>5831</v>
      </c>
      <c r="C1279" s="25" t="s">
        <v>5832</v>
      </c>
      <c r="D1279" s="14" t="s">
        <v>5833</v>
      </c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</row>
    <row r="1280" spans="1:19" ht="14.4">
      <c r="A1280" s="14">
        <f t="shared" si="15"/>
        <v>1276</v>
      </c>
      <c r="B1280" s="25" t="s">
        <v>5834</v>
      </c>
      <c r="C1280" s="25" t="s">
        <v>5835</v>
      </c>
      <c r="D1280" s="14" t="s">
        <v>5836</v>
      </c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</row>
    <row r="1281" spans="1:19" ht="14.4">
      <c r="A1281" s="14">
        <f t="shared" si="15"/>
        <v>1277</v>
      </c>
      <c r="B1281" s="25" t="s">
        <v>5837</v>
      </c>
      <c r="C1281" s="25" t="s">
        <v>5838</v>
      </c>
      <c r="D1281" s="14" t="s">
        <v>5839</v>
      </c>
      <c r="E1281" s="25" t="s">
        <v>936</v>
      </c>
      <c r="F1281" s="25" t="s">
        <v>5840</v>
      </c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</row>
    <row r="1282" spans="1:19" ht="14.4">
      <c r="A1282" s="14">
        <f t="shared" si="15"/>
        <v>1278</v>
      </c>
      <c r="B1282" s="25" t="s">
        <v>5841</v>
      </c>
      <c r="C1282" s="25" t="s">
        <v>5842</v>
      </c>
      <c r="D1282" s="14" t="s">
        <v>5843</v>
      </c>
      <c r="E1282" s="25" t="s">
        <v>936</v>
      </c>
      <c r="F1282" s="25" t="s">
        <v>5844</v>
      </c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</row>
    <row r="1283" spans="1:19" ht="14.4">
      <c r="A1283" s="14">
        <f t="shared" si="15"/>
        <v>1279</v>
      </c>
      <c r="B1283" s="25" t="s">
        <v>5845</v>
      </c>
      <c r="C1283" s="25" t="s">
        <v>5846</v>
      </c>
      <c r="D1283" s="14" t="s">
        <v>5847</v>
      </c>
      <c r="E1283" s="25" t="s">
        <v>936</v>
      </c>
      <c r="F1283" s="25" t="s">
        <v>5848</v>
      </c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</row>
    <row r="1285" spans="1:19" ht="14.4">
      <c r="A1285" s="14">
        <f t="shared" ref="A1285:A1296" si="16">ROW()-ROW($A$4)</f>
        <v>1281</v>
      </c>
      <c r="B1285" s="25" t="s">
        <v>5849</v>
      </c>
      <c r="C1285" s="25" t="s">
        <v>5850</v>
      </c>
      <c r="D1285" s="14" t="s">
        <v>5851</v>
      </c>
      <c r="E1285" s="25" t="s">
        <v>285</v>
      </c>
      <c r="F1285" s="25" t="s">
        <v>5852</v>
      </c>
      <c r="G1285" s="25" t="s">
        <v>692</v>
      </c>
      <c r="H1285" s="25" t="s">
        <v>1262</v>
      </c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</row>
    <row r="1286" spans="1:19" ht="14.4">
      <c r="A1286" s="14">
        <f t="shared" si="16"/>
        <v>1282</v>
      </c>
      <c r="B1286" s="25" t="s">
        <v>5853</v>
      </c>
      <c r="C1286" s="25" t="s">
        <v>5854</v>
      </c>
      <c r="D1286" s="14" t="s">
        <v>5855</v>
      </c>
      <c r="E1286" s="25" t="s">
        <v>607</v>
      </c>
      <c r="F1286" s="25" t="s">
        <v>5856</v>
      </c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</row>
    <row r="1287" spans="1:19" ht="14.4">
      <c r="A1287" s="14">
        <f t="shared" si="16"/>
        <v>1283</v>
      </c>
      <c r="B1287" s="25" t="s">
        <v>5857</v>
      </c>
      <c r="C1287" s="25" t="s">
        <v>5858</v>
      </c>
      <c r="D1287" s="14" t="s">
        <v>5859</v>
      </c>
      <c r="E1287" s="25" t="s">
        <v>285</v>
      </c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</row>
    <row r="1288" spans="1:19" ht="14.4">
      <c r="A1288" s="14">
        <f t="shared" si="16"/>
        <v>1284</v>
      </c>
      <c r="B1288" s="25" t="s">
        <v>5860</v>
      </c>
      <c r="C1288" s="25" t="s">
        <v>5861</v>
      </c>
      <c r="D1288" s="14" t="s">
        <v>5862</v>
      </c>
      <c r="E1288" s="25" t="s">
        <v>1078</v>
      </c>
      <c r="F1288" s="25" t="s">
        <v>5863</v>
      </c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</row>
    <row r="1289" spans="1:19" ht="14.4">
      <c r="A1289" s="14">
        <f t="shared" si="16"/>
        <v>1285</v>
      </c>
      <c r="B1289" s="25" t="s">
        <v>5864</v>
      </c>
      <c r="C1289" s="25" t="s">
        <v>5865</v>
      </c>
      <c r="D1289" s="14" t="s">
        <v>5866</v>
      </c>
      <c r="E1289" s="25" t="s">
        <v>285</v>
      </c>
      <c r="F1289" s="25"/>
      <c r="G1289" s="25" t="s">
        <v>692</v>
      </c>
      <c r="H1289" s="25" t="s">
        <v>1065</v>
      </c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</row>
    <row r="1290" spans="1:19" ht="14.4">
      <c r="A1290" s="14">
        <f t="shared" si="16"/>
        <v>1286</v>
      </c>
      <c r="B1290" s="25" t="s">
        <v>5867</v>
      </c>
      <c r="C1290" s="25" t="s">
        <v>5868</v>
      </c>
      <c r="D1290" s="14" t="s">
        <v>5869</v>
      </c>
      <c r="E1290" s="25" t="s">
        <v>607</v>
      </c>
      <c r="F1290" s="25" t="s">
        <v>5870</v>
      </c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</row>
    <row r="1291" spans="1:19" ht="14.4">
      <c r="A1291" s="14">
        <f t="shared" si="16"/>
        <v>1287</v>
      </c>
      <c r="B1291" s="25" t="s">
        <v>5871</v>
      </c>
      <c r="C1291" s="25" t="s">
        <v>5872</v>
      </c>
      <c r="D1291" s="14" t="s">
        <v>5873</v>
      </c>
      <c r="E1291" s="25" t="s">
        <v>607</v>
      </c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</row>
    <row r="1292" spans="1:19" ht="14.4">
      <c r="A1292" s="14">
        <f t="shared" si="16"/>
        <v>1288</v>
      </c>
      <c r="B1292" s="25" t="s">
        <v>5874</v>
      </c>
      <c r="C1292" s="25" t="s">
        <v>5875</v>
      </c>
      <c r="D1292" s="14" t="s">
        <v>5876</v>
      </c>
      <c r="E1292" s="25" t="s">
        <v>285</v>
      </c>
      <c r="F1292" s="25" t="s">
        <v>790</v>
      </c>
      <c r="G1292" s="25" t="s">
        <v>692</v>
      </c>
      <c r="H1292" s="25" t="s">
        <v>1092</v>
      </c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</row>
    <row r="1293" spans="1:19" ht="14.4">
      <c r="A1293" s="14">
        <f t="shared" si="16"/>
        <v>1289</v>
      </c>
      <c r="B1293" s="25" t="s">
        <v>5877</v>
      </c>
      <c r="C1293" s="25" t="s">
        <v>5878</v>
      </c>
      <c r="D1293" s="14" t="s">
        <v>5879</v>
      </c>
      <c r="E1293" s="25" t="s">
        <v>324</v>
      </c>
      <c r="F1293" s="25" t="s">
        <v>5880</v>
      </c>
      <c r="G1293" s="25" t="s">
        <v>5881</v>
      </c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</row>
    <row r="1294" spans="1:19" ht="14.4">
      <c r="A1294" s="14">
        <f t="shared" si="16"/>
        <v>1290</v>
      </c>
      <c r="B1294" s="25" t="s">
        <v>5882</v>
      </c>
      <c r="C1294" s="25" t="s">
        <v>5883</v>
      </c>
      <c r="D1294" s="14" t="s">
        <v>5884</v>
      </c>
      <c r="E1294" s="25" t="s">
        <v>607</v>
      </c>
      <c r="F1294" s="25" t="s">
        <v>790</v>
      </c>
      <c r="G1294" s="25"/>
      <c r="H1294" s="25" t="s">
        <v>5885</v>
      </c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</row>
    <row r="1295" spans="1:19" ht="14.4">
      <c r="A1295" s="14">
        <f t="shared" si="16"/>
        <v>1291</v>
      </c>
      <c r="B1295" s="25" t="s">
        <v>5886</v>
      </c>
      <c r="C1295" s="25" t="s">
        <v>5887</v>
      </c>
      <c r="D1295" s="14" t="s">
        <v>5888</v>
      </c>
      <c r="E1295" s="25" t="s">
        <v>1028</v>
      </c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</row>
    <row r="1296" spans="1:19" ht="14.4">
      <c r="A1296" s="14">
        <f t="shared" si="16"/>
        <v>1292</v>
      </c>
      <c r="B1296" s="25" t="s">
        <v>5889</v>
      </c>
      <c r="C1296" s="25" t="s">
        <v>5890</v>
      </c>
      <c r="D1296" s="14" t="s">
        <v>5891</v>
      </c>
      <c r="E1296" s="25" t="s">
        <v>607</v>
      </c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</row>
    <row r="1297" spans="1:36" ht="14.4">
      <c r="A1297" s="9">
        <f>ROW()-ROW('Job code'!$A$4)</f>
        <v>1293</v>
      </c>
      <c r="B1297" s="14" t="s">
        <v>5892</v>
      </c>
      <c r="C1297" s="10" t="s">
        <v>5893</v>
      </c>
      <c r="D1297" s="11" t="str">
        <f t="shared" ref="D1297:D1301" si="17">IF(E1297="Guarantee",E1297&amp;"||"&amp;B1297&amp;"||"&amp;C1297,B1297&amp;"||"&amp;C1297)</f>
        <v>MEC1907003||AVI - AI Verify Inspector</v>
      </c>
      <c r="E1297" s="12" t="s">
        <v>5894</v>
      </c>
      <c r="F1297" s="13"/>
      <c r="G1297" s="68"/>
      <c r="H1297" s="15" t="s">
        <v>641</v>
      </c>
      <c r="I1297" s="14"/>
      <c r="J1297" s="14">
        <v>23</v>
      </c>
      <c r="K1297" s="14" t="s">
        <v>2544</v>
      </c>
      <c r="L1297" s="14" t="s">
        <v>2545</v>
      </c>
      <c r="M1297" s="14" t="s">
        <v>5895</v>
      </c>
      <c r="N1297" s="14" t="s">
        <v>2546</v>
      </c>
      <c r="O1297" s="14" t="s">
        <v>2547</v>
      </c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</row>
    <row r="1298" spans="1:36" ht="14.4">
      <c r="A1298" s="35">
        <f>ROW()-ROW('Job code'!$A$4)</f>
        <v>1294</v>
      </c>
      <c r="B1298" s="36" t="s">
        <v>5896</v>
      </c>
      <c r="C1298" s="37" t="s">
        <v>5897</v>
      </c>
      <c r="D1298" s="38" t="str">
        <f t="shared" si="17"/>
        <v>MEC2502050||Follow AGV Tendo - (Feb 2025)</v>
      </c>
      <c r="E1298" s="39" t="s">
        <v>5898</v>
      </c>
      <c r="F1298" s="40"/>
      <c r="G1298" s="41" t="s">
        <v>748</v>
      </c>
      <c r="H1298" s="46"/>
      <c r="I1298" s="22"/>
      <c r="J1298" s="36">
        <v>1097</v>
      </c>
      <c r="K1298" s="36" t="s">
        <v>5263</v>
      </c>
      <c r="L1298" s="36" t="s">
        <v>5264</v>
      </c>
      <c r="M1298" s="36" t="s">
        <v>5265</v>
      </c>
      <c r="N1298" s="36" t="s">
        <v>285</v>
      </c>
      <c r="O1298" s="36" t="s">
        <v>5266</v>
      </c>
      <c r="P1298" s="36" t="s">
        <v>692</v>
      </c>
      <c r="Q1298" s="36" t="s">
        <v>762</v>
      </c>
      <c r="R1298" s="36"/>
      <c r="S1298" s="36"/>
      <c r="T1298" s="36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</row>
    <row r="1299" spans="1:36" ht="14.4">
      <c r="A1299" s="14">
        <f t="shared" ref="A1299:A1553" si="18">ROW()-ROW($A$4)</f>
        <v>1295</v>
      </c>
      <c r="B1299" s="14" t="s">
        <v>5899</v>
      </c>
      <c r="C1299" s="24" t="s">
        <v>5900</v>
      </c>
      <c r="D1299" s="11" t="str">
        <f t="shared" si="17"/>
        <v>MEC2209011_V01||Copper Roller Delivery AGV</v>
      </c>
      <c r="E1299" s="26"/>
      <c r="F1299" s="23" t="s">
        <v>535</v>
      </c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</row>
    <row r="1300" spans="1:36" ht="14.4">
      <c r="A1300" s="14">
        <f t="shared" si="18"/>
        <v>1296</v>
      </c>
      <c r="B1300" s="14" t="s">
        <v>5901</v>
      </c>
      <c r="C1300" s="24" t="s">
        <v>5902</v>
      </c>
      <c r="D1300" s="11" t="str">
        <f t="shared" si="17"/>
        <v>MEC2209011_V02||Conveyor for Copper Roller Delivery AGV</v>
      </c>
      <c r="E1300" s="26"/>
      <c r="F1300" s="23" t="s">
        <v>535</v>
      </c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</row>
    <row r="1301" spans="1:36" ht="14.4">
      <c r="A1301" s="14">
        <f t="shared" si="18"/>
        <v>1297</v>
      </c>
      <c r="B1301" s="14" t="s">
        <v>5903</v>
      </c>
      <c r="C1301" s="24" t="s">
        <v>5904</v>
      </c>
      <c r="D1301" s="11" t="str">
        <f t="shared" si="17"/>
        <v>MEC2209011_V03||Copper Roller Tray</v>
      </c>
      <c r="E1301" s="26"/>
      <c r="F1301" s="23" t="s">
        <v>535</v>
      </c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</row>
    <row r="1302" spans="1:36" ht="14.4">
      <c r="A1302" s="14">
        <f t="shared" si="18"/>
        <v>1298</v>
      </c>
      <c r="B1302" s="25"/>
      <c r="C1302" s="25"/>
      <c r="D1302" s="14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</row>
    <row r="1303" spans="1:36" ht="14.4">
      <c r="A1303" s="14">
        <f t="shared" si="18"/>
        <v>1299</v>
      </c>
      <c r="B1303" s="25"/>
      <c r="C1303" s="25"/>
      <c r="D1303" s="14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</row>
    <row r="1304" spans="1:36" ht="14.4">
      <c r="A1304" s="14">
        <f t="shared" si="18"/>
        <v>1300</v>
      </c>
      <c r="B1304" s="25"/>
      <c r="C1304" s="25"/>
      <c r="D1304" s="14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</row>
    <row r="1305" spans="1:36" ht="14.4">
      <c r="A1305" s="14">
        <f t="shared" si="18"/>
        <v>1301</v>
      </c>
      <c r="B1305" s="25"/>
      <c r="C1305" s="25"/>
      <c r="D1305" s="14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</row>
    <row r="1306" spans="1:36" ht="14.4">
      <c r="A1306" s="14">
        <f t="shared" si="18"/>
        <v>1302</v>
      </c>
      <c r="B1306" s="25"/>
      <c r="C1306" s="25"/>
      <c r="D1306" s="14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</row>
    <row r="1307" spans="1:36" ht="14.4">
      <c r="A1307" s="14">
        <f t="shared" si="18"/>
        <v>1303</v>
      </c>
      <c r="B1307" s="25"/>
      <c r="C1307" s="25"/>
      <c r="D1307" s="14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</row>
    <row r="1308" spans="1:36" ht="14.4">
      <c r="A1308" s="14">
        <f t="shared" si="18"/>
        <v>1304</v>
      </c>
      <c r="B1308" s="25"/>
      <c r="C1308" s="25"/>
      <c r="D1308" s="14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</row>
    <row r="1309" spans="1:36" ht="14.4">
      <c r="A1309" s="14">
        <f t="shared" si="18"/>
        <v>1305</v>
      </c>
      <c r="B1309" s="25"/>
      <c r="C1309" s="25"/>
      <c r="D1309" s="14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</row>
    <row r="1310" spans="1:36" ht="14.4">
      <c r="A1310" s="14">
        <f t="shared" si="18"/>
        <v>1306</v>
      </c>
      <c r="B1310" s="25"/>
      <c r="C1310" s="25"/>
      <c r="D1310" s="14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</row>
    <row r="1311" spans="1:36" ht="14.4">
      <c r="A1311" s="14">
        <f t="shared" si="18"/>
        <v>1307</v>
      </c>
      <c r="B1311" s="25"/>
      <c r="C1311" s="25"/>
      <c r="D1311" s="14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</row>
    <row r="1312" spans="1:36" ht="14.4">
      <c r="A1312" s="14">
        <f t="shared" si="18"/>
        <v>1308</v>
      </c>
      <c r="B1312" s="25"/>
      <c r="C1312" s="25"/>
      <c r="D1312" s="14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</row>
    <row r="1313" spans="1:19" ht="14.4">
      <c r="A1313" s="14">
        <f t="shared" si="18"/>
        <v>1309</v>
      </c>
      <c r="B1313" s="25"/>
      <c r="C1313" s="25"/>
      <c r="D1313" s="14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</row>
    <row r="1314" spans="1:19" ht="14.4">
      <c r="A1314" s="14">
        <f t="shared" si="18"/>
        <v>1310</v>
      </c>
      <c r="B1314" s="25"/>
      <c r="C1314" s="25"/>
      <c r="D1314" s="14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</row>
    <row r="1315" spans="1:19" ht="14.4">
      <c r="A1315" s="14">
        <f t="shared" si="18"/>
        <v>1311</v>
      </c>
      <c r="B1315" s="25"/>
      <c r="C1315" s="25"/>
      <c r="D1315" s="14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</row>
    <row r="1316" spans="1:19" ht="14.4">
      <c r="A1316" s="14">
        <f t="shared" si="18"/>
        <v>1312</v>
      </c>
      <c r="B1316" s="25"/>
      <c r="C1316" s="25"/>
      <c r="D1316" s="14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</row>
    <row r="1317" spans="1:19" ht="14.4">
      <c r="A1317" s="14">
        <f t="shared" si="18"/>
        <v>1313</v>
      </c>
      <c r="B1317" s="25"/>
      <c r="C1317" s="25"/>
      <c r="D1317" s="14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</row>
    <row r="1318" spans="1:19" ht="14.4">
      <c r="A1318" s="14">
        <f t="shared" si="18"/>
        <v>1314</v>
      </c>
      <c r="B1318" s="25"/>
      <c r="C1318" s="25"/>
      <c r="D1318" s="14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</row>
    <row r="1319" spans="1:19" ht="14.4">
      <c r="A1319" s="14">
        <f t="shared" si="18"/>
        <v>1315</v>
      </c>
      <c r="B1319" s="25"/>
      <c r="C1319" s="25"/>
      <c r="D1319" s="14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</row>
    <row r="1320" spans="1:19" ht="14.4">
      <c r="A1320" s="14">
        <f t="shared" si="18"/>
        <v>1316</v>
      </c>
      <c r="B1320" s="25"/>
      <c r="C1320" s="25"/>
      <c r="D1320" s="14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</row>
    <row r="1321" spans="1:19" ht="14.4">
      <c r="A1321" s="14">
        <f t="shared" si="18"/>
        <v>1317</v>
      </c>
      <c r="B1321" s="25"/>
      <c r="C1321" s="25"/>
      <c r="D1321" s="14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</row>
    <row r="1322" spans="1:19" ht="14.4">
      <c r="A1322" s="14">
        <f t="shared" si="18"/>
        <v>1318</v>
      </c>
      <c r="B1322" s="25"/>
      <c r="C1322" s="25"/>
      <c r="D1322" s="14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</row>
    <row r="1323" spans="1:19" ht="14.4">
      <c r="A1323" s="14">
        <f t="shared" si="18"/>
        <v>1319</v>
      </c>
      <c r="B1323" s="25"/>
      <c r="C1323" s="25"/>
      <c r="D1323" s="14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</row>
    <row r="1324" spans="1:19" ht="14.4">
      <c r="A1324" s="14">
        <f t="shared" si="18"/>
        <v>1320</v>
      </c>
      <c r="B1324" s="25"/>
      <c r="C1324" s="25"/>
      <c r="D1324" s="14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</row>
    <row r="1325" spans="1:19" ht="14.4">
      <c r="A1325" s="14">
        <f t="shared" si="18"/>
        <v>1321</v>
      </c>
      <c r="B1325" s="25"/>
      <c r="C1325" s="25"/>
      <c r="D1325" s="14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</row>
    <row r="1326" spans="1:19" ht="14.4">
      <c r="A1326" s="14">
        <f t="shared" si="18"/>
        <v>1322</v>
      </c>
      <c r="B1326" s="25"/>
      <c r="C1326" s="25"/>
      <c r="D1326" s="14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</row>
    <row r="1327" spans="1:19" ht="14.4">
      <c r="A1327" s="14">
        <f t="shared" si="18"/>
        <v>1323</v>
      </c>
      <c r="B1327" s="25"/>
      <c r="C1327" s="25"/>
      <c r="D1327" s="14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</row>
    <row r="1328" spans="1:19" ht="14.4">
      <c r="A1328" s="14">
        <f t="shared" si="18"/>
        <v>1324</v>
      </c>
      <c r="B1328" s="25"/>
      <c r="C1328" s="25"/>
      <c r="D1328" s="14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</row>
    <row r="1329" spans="1:19" ht="14.4">
      <c r="A1329" s="14">
        <f t="shared" si="18"/>
        <v>1325</v>
      </c>
      <c r="B1329" s="25"/>
      <c r="C1329" s="25"/>
      <c r="D1329" s="14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</row>
    <row r="1330" spans="1:19" ht="14.4">
      <c r="A1330" s="14">
        <f t="shared" si="18"/>
        <v>1326</v>
      </c>
      <c r="B1330" s="25"/>
      <c r="C1330" s="25"/>
      <c r="D1330" s="14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</row>
    <row r="1331" spans="1:19" ht="14.4">
      <c r="A1331" s="14">
        <f t="shared" si="18"/>
        <v>1327</v>
      </c>
      <c r="B1331" s="25"/>
      <c r="C1331" s="25"/>
      <c r="D1331" s="14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</row>
    <row r="1332" spans="1:19" ht="14.4">
      <c r="A1332" s="14">
        <f t="shared" si="18"/>
        <v>1328</v>
      </c>
      <c r="B1332" s="25"/>
      <c r="C1332" s="25"/>
      <c r="D1332" s="14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</row>
    <row r="1333" spans="1:19" ht="14.4">
      <c r="A1333" s="14">
        <f t="shared" si="18"/>
        <v>1329</v>
      </c>
      <c r="B1333" s="25"/>
      <c r="C1333" s="25"/>
      <c r="D1333" s="14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</row>
    <row r="1334" spans="1:19" ht="14.4">
      <c r="A1334" s="14">
        <f t="shared" si="18"/>
        <v>1330</v>
      </c>
      <c r="B1334" s="25"/>
      <c r="C1334" s="25"/>
      <c r="D1334" s="14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</row>
    <row r="1335" spans="1:19" ht="14.4">
      <c r="A1335" s="14">
        <f t="shared" si="18"/>
        <v>1331</v>
      </c>
      <c r="B1335" s="25"/>
      <c r="C1335" s="25"/>
      <c r="D1335" s="14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</row>
    <row r="1336" spans="1:19" ht="14.4">
      <c r="A1336" s="14">
        <f t="shared" si="18"/>
        <v>1332</v>
      </c>
      <c r="B1336" s="25"/>
      <c r="C1336" s="25"/>
      <c r="D1336" s="14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</row>
    <row r="1337" spans="1:19" ht="14.4">
      <c r="A1337" s="14">
        <f t="shared" si="18"/>
        <v>1333</v>
      </c>
      <c r="B1337" s="25"/>
      <c r="C1337" s="25"/>
      <c r="D1337" s="14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</row>
    <row r="1338" spans="1:19" ht="14.4">
      <c r="A1338" s="14">
        <f t="shared" si="18"/>
        <v>1334</v>
      </c>
      <c r="B1338" s="25"/>
      <c r="C1338" s="25"/>
      <c r="D1338" s="14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</row>
    <row r="1339" spans="1:19" ht="14.4">
      <c r="A1339" s="14">
        <f t="shared" si="18"/>
        <v>1335</v>
      </c>
      <c r="B1339" s="25"/>
      <c r="C1339" s="25"/>
      <c r="D1339" s="14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</row>
    <row r="1340" spans="1:19" ht="14.4">
      <c r="A1340" s="14">
        <f t="shared" si="18"/>
        <v>1336</v>
      </c>
      <c r="B1340" s="25"/>
      <c r="C1340" s="25"/>
      <c r="D1340" s="14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</row>
    <row r="1341" spans="1:19" ht="14.4">
      <c r="A1341" s="14">
        <f t="shared" si="18"/>
        <v>1337</v>
      </c>
      <c r="B1341" s="25"/>
      <c r="C1341" s="25"/>
      <c r="D1341" s="14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</row>
    <row r="1342" spans="1:19" ht="14.4">
      <c r="A1342" s="14">
        <f t="shared" si="18"/>
        <v>1338</v>
      </c>
      <c r="B1342" s="25"/>
      <c r="C1342" s="25"/>
      <c r="D1342" s="14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</row>
    <row r="1343" spans="1:19" ht="14.4">
      <c r="A1343" s="14">
        <f t="shared" si="18"/>
        <v>1339</v>
      </c>
      <c r="B1343" s="25"/>
      <c r="C1343" s="25"/>
      <c r="D1343" s="14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</row>
    <row r="1344" spans="1:19" ht="14.4">
      <c r="A1344" s="14">
        <f t="shared" si="18"/>
        <v>1340</v>
      </c>
      <c r="B1344" s="25"/>
      <c r="C1344" s="25"/>
      <c r="D1344" s="14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</row>
    <row r="1345" spans="1:19" ht="14.4">
      <c r="A1345" s="14">
        <f t="shared" si="18"/>
        <v>1341</v>
      </c>
      <c r="B1345" s="25"/>
      <c r="C1345" s="25"/>
      <c r="D1345" s="14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</row>
    <row r="1346" spans="1:19" ht="14.4">
      <c r="A1346" s="14">
        <f t="shared" si="18"/>
        <v>1342</v>
      </c>
      <c r="B1346" s="25"/>
      <c r="C1346" s="25"/>
      <c r="D1346" s="14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</row>
    <row r="1347" spans="1:19" ht="14.4">
      <c r="A1347" s="14">
        <f t="shared" si="18"/>
        <v>1343</v>
      </c>
      <c r="B1347" s="25"/>
      <c r="C1347" s="25"/>
      <c r="D1347" s="14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</row>
    <row r="1348" spans="1:19" ht="14.4">
      <c r="A1348" s="14">
        <f t="shared" si="18"/>
        <v>1344</v>
      </c>
      <c r="B1348" s="25"/>
      <c r="C1348" s="25"/>
      <c r="D1348" s="14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</row>
    <row r="1349" spans="1:19" ht="14.4">
      <c r="A1349" s="14">
        <f t="shared" si="18"/>
        <v>1345</v>
      </c>
      <c r="B1349" s="25"/>
      <c r="C1349" s="25"/>
      <c r="D1349" s="14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</row>
    <row r="1350" spans="1:19" ht="14.4">
      <c r="A1350" s="14">
        <f t="shared" si="18"/>
        <v>1346</v>
      </c>
      <c r="B1350" s="25"/>
      <c r="C1350" s="25"/>
      <c r="D1350" s="14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</row>
    <row r="1351" spans="1:19" ht="14.4">
      <c r="A1351" s="14">
        <f t="shared" si="18"/>
        <v>1347</v>
      </c>
      <c r="B1351" s="25"/>
      <c r="C1351" s="25"/>
      <c r="D1351" s="14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</row>
    <row r="1352" spans="1:19" ht="14.4">
      <c r="A1352" s="14">
        <f t="shared" si="18"/>
        <v>1348</v>
      </c>
      <c r="B1352" s="25"/>
      <c r="C1352" s="25"/>
      <c r="D1352" s="14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</row>
    <row r="1353" spans="1:19" ht="14.4">
      <c r="A1353" s="14">
        <f t="shared" si="18"/>
        <v>1349</v>
      </c>
      <c r="B1353" s="25"/>
      <c r="C1353" s="25"/>
      <c r="D1353" s="14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</row>
    <row r="1354" spans="1:19" ht="14.4">
      <c r="A1354" s="14">
        <f t="shared" si="18"/>
        <v>1350</v>
      </c>
      <c r="B1354" s="25"/>
      <c r="C1354" s="25"/>
      <c r="D1354" s="14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</row>
    <row r="1355" spans="1:19" ht="14.4">
      <c r="A1355" s="14">
        <f t="shared" si="18"/>
        <v>1351</v>
      </c>
      <c r="B1355" s="25"/>
      <c r="C1355" s="25"/>
      <c r="D1355" s="14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</row>
    <row r="1356" spans="1:19" ht="14.4">
      <c r="A1356" s="14">
        <f t="shared" si="18"/>
        <v>1352</v>
      </c>
      <c r="B1356" s="25"/>
      <c r="C1356" s="25"/>
      <c r="D1356" s="14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</row>
    <row r="1357" spans="1:19" ht="14.4">
      <c r="A1357" s="14">
        <f t="shared" si="18"/>
        <v>1353</v>
      </c>
      <c r="B1357" s="25"/>
      <c r="C1357" s="25"/>
      <c r="D1357" s="14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</row>
    <row r="1358" spans="1:19" ht="14.4">
      <c r="A1358" s="14">
        <f t="shared" si="18"/>
        <v>1354</v>
      </c>
      <c r="B1358" s="25"/>
      <c r="C1358" s="25"/>
      <c r="D1358" s="14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</row>
    <row r="1359" spans="1:19" ht="14.4">
      <c r="A1359" s="14">
        <f t="shared" si="18"/>
        <v>1355</v>
      </c>
      <c r="B1359" s="25"/>
      <c r="C1359" s="25"/>
      <c r="D1359" s="14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</row>
    <row r="1360" spans="1:19" ht="14.4">
      <c r="A1360" s="14">
        <f t="shared" si="18"/>
        <v>1356</v>
      </c>
      <c r="B1360" s="25"/>
      <c r="C1360" s="25"/>
      <c r="D1360" s="14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</row>
    <row r="1361" spans="1:19" ht="14.4">
      <c r="A1361" s="14">
        <f t="shared" si="18"/>
        <v>1357</v>
      </c>
      <c r="B1361" s="25"/>
      <c r="C1361" s="25"/>
      <c r="D1361" s="14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</row>
    <row r="1362" spans="1:19" ht="14.4">
      <c r="A1362" s="14">
        <f t="shared" si="18"/>
        <v>1358</v>
      </c>
      <c r="B1362" s="25"/>
      <c r="C1362" s="25"/>
      <c r="D1362" s="14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</row>
    <row r="1363" spans="1:19" ht="14.4">
      <c r="A1363" s="14">
        <f t="shared" si="18"/>
        <v>1359</v>
      </c>
      <c r="B1363" s="25"/>
      <c r="C1363" s="25"/>
      <c r="D1363" s="14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</row>
    <row r="1364" spans="1:19" ht="14.4">
      <c r="A1364" s="14">
        <f t="shared" si="18"/>
        <v>1360</v>
      </c>
      <c r="B1364" s="25"/>
      <c r="C1364" s="25"/>
      <c r="D1364" s="14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</row>
    <row r="1365" spans="1:19" ht="14.4">
      <c r="A1365" s="14">
        <f t="shared" si="18"/>
        <v>1361</v>
      </c>
      <c r="B1365" s="25"/>
      <c r="C1365" s="25"/>
      <c r="D1365" s="14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</row>
    <row r="1366" spans="1:19" ht="14.4">
      <c r="A1366" s="14">
        <f t="shared" si="18"/>
        <v>1362</v>
      </c>
      <c r="B1366" s="25"/>
      <c r="C1366" s="25"/>
      <c r="D1366" s="14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</row>
    <row r="1367" spans="1:19" ht="14.4">
      <c r="A1367" s="14">
        <f t="shared" si="18"/>
        <v>1363</v>
      </c>
      <c r="B1367" s="25"/>
      <c r="C1367" s="25"/>
      <c r="D1367" s="14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</row>
    <row r="1368" spans="1:19" ht="14.4">
      <c r="A1368" s="14">
        <f t="shared" si="18"/>
        <v>1364</v>
      </c>
      <c r="B1368" s="25"/>
      <c r="C1368" s="25"/>
      <c r="D1368" s="14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</row>
    <row r="1369" spans="1:19" ht="14.4">
      <c r="A1369" s="14">
        <f t="shared" si="18"/>
        <v>1365</v>
      </c>
      <c r="B1369" s="25"/>
      <c r="C1369" s="25"/>
      <c r="D1369" s="14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</row>
    <row r="1370" spans="1:19" ht="14.4">
      <c r="A1370" s="14">
        <f t="shared" si="18"/>
        <v>1366</v>
      </c>
      <c r="B1370" s="25"/>
      <c r="C1370" s="25"/>
      <c r="D1370" s="14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</row>
    <row r="1371" spans="1:19" ht="14.4">
      <c r="A1371" s="14">
        <f t="shared" si="18"/>
        <v>1367</v>
      </c>
      <c r="B1371" s="25"/>
      <c r="C1371" s="25"/>
      <c r="D1371" s="14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</row>
    <row r="1372" spans="1:19" ht="14.4">
      <c r="A1372" s="14">
        <f t="shared" si="18"/>
        <v>1368</v>
      </c>
      <c r="B1372" s="25"/>
      <c r="C1372" s="25"/>
      <c r="D1372" s="14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</row>
    <row r="1373" spans="1:19" ht="14.4">
      <c r="A1373" s="14">
        <f t="shared" si="18"/>
        <v>1369</v>
      </c>
      <c r="B1373" s="25"/>
      <c r="C1373" s="25"/>
      <c r="D1373" s="14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</row>
    <row r="1374" spans="1:19" ht="14.4">
      <c r="A1374" s="14">
        <f t="shared" si="18"/>
        <v>1370</v>
      </c>
      <c r="B1374" s="25"/>
      <c r="C1374" s="25"/>
      <c r="D1374" s="14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</row>
    <row r="1375" spans="1:19" ht="14.4">
      <c r="A1375" s="14">
        <f t="shared" si="18"/>
        <v>1371</v>
      </c>
      <c r="B1375" s="25"/>
      <c r="C1375" s="25"/>
      <c r="D1375" s="14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</row>
    <row r="1376" spans="1:19" ht="14.4">
      <c r="A1376" s="14">
        <f t="shared" si="18"/>
        <v>1372</v>
      </c>
      <c r="B1376" s="25"/>
      <c r="C1376" s="25"/>
      <c r="D1376" s="14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</row>
    <row r="1377" spans="1:19" ht="14.4">
      <c r="A1377" s="14">
        <f t="shared" si="18"/>
        <v>1373</v>
      </c>
      <c r="B1377" s="25"/>
      <c r="C1377" s="25"/>
      <c r="D1377" s="14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</row>
    <row r="1378" spans="1:19" ht="14.4">
      <c r="A1378" s="14">
        <f t="shared" si="18"/>
        <v>1374</v>
      </c>
      <c r="B1378" s="25"/>
      <c r="C1378" s="25"/>
      <c r="D1378" s="14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</row>
    <row r="1379" spans="1:19" ht="14.4">
      <c r="A1379" s="14">
        <f t="shared" si="18"/>
        <v>1375</v>
      </c>
      <c r="B1379" s="25"/>
      <c r="C1379" s="25"/>
      <c r="D1379" s="14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</row>
    <row r="1380" spans="1:19" ht="14.4">
      <c r="A1380" s="14">
        <f t="shared" si="18"/>
        <v>1376</v>
      </c>
      <c r="B1380" s="25"/>
      <c r="C1380" s="25"/>
      <c r="D1380" s="14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</row>
    <row r="1381" spans="1:19" ht="14.4">
      <c r="A1381" s="14">
        <f t="shared" si="18"/>
        <v>1377</v>
      </c>
      <c r="B1381" s="25"/>
      <c r="C1381" s="25"/>
      <c r="D1381" s="14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</row>
    <row r="1382" spans="1:19" ht="14.4">
      <c r="A1382" s="14">
        <f t="shared" si="18"/>
        <v>1378</v>
      </c>
      <c r="B1382" s="25"/>
      <c r="C1382" s="25"/>
      <c r="D1382" s="14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</row>
    <row r="1383" spans="1:19" ht="14.4">
      <c r="A1383" s="14">
        <f t="shared" si="18"/>
        <v>1379</v>
      </c>
      <c r="B1383" s="25"/>
      <c r="C1383" s="25"/>
      <c r="D1383" s="14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</row>
    <row r="1384" spans="1:19" ht="14.4">
      <c r="A1384" s="14">
        <f t="shared" si="18"/>
        <v>1380</v>
      </c>
      <c r="B1384" s="25"/>
      <c r="C1384" s="25"/>
      <c r="D1384" s="14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</row>
    <row r="1385" spans="1:19" ht="14.4">
      <c r="A1385" s="14">
        <f t="shared" si="18"/>
        <v>1381</v>
      </c>
      <c r="B1385" s="25"/>
      <c r="C1385" s="25"/>
      <c r="D1385" s="14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</row>
    <row r="1386" spans="1:19" ht="14.4">
      <c r="A1386" s="14">
        <f t="shared" si="18"/>
        <v>1382</v>
      </c>
      <c r="B1386" s="25"/>
      <c r="C1386" s="25"/>
      <c r="D1386" s="14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</row>
    <row r="1387" spans="1:19" ht="14.4">
      <c r="A1387" s="14">
        <f t="shared" si="18"/>
        <v>1383</v>
      </c>
      <c r="B1387" s="25"/>
      <c r="C1387" s="25"/>
      <c r="D1387" s="14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</row>
    <row r="1388" spans="1:19" ht="14.4">
      <c r="A1388" s="14">
        <f t="shared" si="18"/>
        <v>1384</v>
      </c>
      <c r="B1388" s="25"/>
      <c r="C1388" s="25"/>
      <c r="D1388" s="14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</row>
    <row r="1389" spans="1:19" ht="14.4">
      <c r="A1389" s="14">
        <f t="shared" si="18"/>
        <v>1385</v>
      </c>
      <c r="B1389" s="25"/>
      <c r="C1389" s="25"/>
      <c r="D1389" s="14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</row>
    <row r="1390" spans="1:19" ht="14.4">
      <c r="A1390" s="14">
        <f t="shared" si="18"/>
        <v>1386</v>
      </c>
      <c r="B1390" s="25"/>
      <c r="C1390" s="25"/>
      <c r="D1390" s="14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</row>
    <row r="1391" spans="1:19" ht="14.4">
      <c r="A1391" s="14">
        <f t="shared" si="18"/>
        <v>1387</v>
      </c>
      <c r="B1391" s="25"/>
      <c r="C1391" s="25"/>
      <c r="D1391" s="14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</row>
    <row r="1392" spans="1:19" ht="14.4">
      <c r="A1392" s="14">
        <f t="shared" si="18"/>
        <v>1388</v>
      </c>
      <c r="B1392" s="25"/>
      <c r="C1392" s="25"/>
      <c r="D1392" s="14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</row>
    <row r="1393" spans="1:19" ht="14.4">
      <c r="A1393" s="14">
        <f t="shared" si="18"/>
        <v>1389</v>
      </c>
      <c r="B1393" s="25"/>
      <c r="C1393" s="25"/>
      <c r="D1393" s="14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</row>
    <row r="1394" spans="1:19" ht="14.4">
      <c r="A1394" s="14">
        <f t="shared" si="18"/>
        <v>1390</v>
      </c>
      <c r="B1394" s="25"/>
      <c r="C1394" s="25"/>
      <c r="D1394" s="14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</row>
    <row r="1395" spans="1:19" ht="14.4">
      <c r="A1395" s="14">
        <f t="shared" si="18"/>
        <v>1391</v>
      </c>
      <c r="B1395" s="25"/>
      <c r="C1395" s="25"/>
      <c r="D1395" s="14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</row>
    <row r="1396" spans="1:19" ht="14.4">
      <c r="A1396" s="14">
        <f t="shared" si="18"/>
        <v>1392</v>
      </c>
      <c r="B1396" s="25"/>
      <c r="C1396" s="25"/>
      <c r="D1396" s="14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</row>
    <row r="1397" spans="1:19" ht="14.4">
      <c r="A1397" s="14">
        <f t="shared" si="18"/>
        <v>1393</v>
      </c>
      <c r="B1397" s="25"/>
      <c r="C1397" s="25"/>
      <c r="D1397" s="14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</row>
    <row r="1398" spans="1:19" ht="14.4">
      <c r="A1398" s="14">
        <f t="shared" si="18"/>
        <v>1394</v>
      </c>
      <c r="B1398" s="25"/>
      <c r="C1398" s="25"/>
      <c r="D1398" s="14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</row>
    <row r="1399" spans="1:19" ht="14.4">
      <c r="A1399" s="14">
        <f t="shared" si="18"/>
        <v>1395</v>
      </c>
      <c r="B1399" s="25"/>
      <c r="C1399" s="25"/>
      <c r="D1399" s="14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</row>
    <row r="1400" spans="1:19" ht="14.4">
      <c r="A1400" s="14">
        <f t="shared" si="18"/>
        <v>1396</v>
      </c>
      <c r="B1400" s="25"/>
      <c r="C1400" s="25"/>
      <c r="D1400" s="14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</row>
    <row r="1401" spans="1:19" ht="14.4">
      <c r="A1401" s="14">
        <f t="shared" si="18"/>
        <v>1397</v>
      </c>
      <c r="B1401" s="25"/>
      <c r="C1401" s="25"/>
      <c r="D1401" s="14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</row>
    <row r="1402" spans="1:19" ht="14.4">
      <c r="A1402" s="14">
        <f t="shared" si="18"/>
        <v>1398</v>
      </c>
      <c r="B1402" s="25"/>
      <c r="C1402" s="25"/>
      <c r="D1402" s="14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</row>
    <row r="1403" spans="1:19" ht="14.4">
      <c r="A1403" s="14">
        <f t="shared" si="18"/>
        <v>1399</v>
      </c>
      <c r="B1403" s="25"/>
      <c r="C1403" s="25"/>
      <c r="D1403" s="14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</row>
    <row r="1404" spans="1:19" ht="14.4">
      <c r="A1404" s="14">
        <f t="shared" si="18"/>
        <v>1400</v>
      </c>
      <c r="B1404" s="25"/>
      <c r="C1404" s="25"/>
      <c r="D1404" s="14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</row>
    <row r="1405" spans="1:19" ht="14.4">
      <c r="A1405" s="14">
        <f t="shared" si="18"/>
        <v>1401</v>
      </c>
      <c r="B1405" s="25"/>
      <c r="C1405" s="25"/>
      <c r="D1405" s="14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</row>
    <row r="1406" spans="1:19" ht="14.4">
      <c r="A1406" s="14">
        <f t="shared" si="18"/>
        <v>1402</v>
      </c>
      <c r="B1406" s="25"/>
      <c r="C1406" s="25"/>
      <c r="D1406" s="14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</row>
    <row r="1407" spans="1:19" ht="14.4">
      <c r="A1407" s="14">
        <f t="shared" si="18"/>
        <v>1403</v>
      </c>
      <c r="B1407" s="25"/>
      <c r="C1407" s="25"/>
      <c r="D1407" s="14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</row>
    <row r="1408" spans="1:19" ht="14.4">
      <c r="A1408" s="14">
        <f t="shared" si="18"/>
        <v>1404</v>
      </c>
      <c r="B1408" s="25"/>
      <c r="C1408" s="25"/>
      <c r="D1408" s="14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</row>
    <row r="1409" spans="1:19" ht="14.4">
      <c r="A1409" s="14">
        <f t="shared" si="18"/>
        <v>1405</v>
      </c>
      <c r="B1409" s="25"/>
      <c r="C1409" s="25"/>
      <c r="D1409" s="14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</row>
    <row r="1410" spans="1:19" ht="14.4">
      <c r="A1410" s="14">
        <f t="shared" si="18"/>
        <v>1406</v>
      </c>
      <c r="B1410" s="25"/>
      <c r="C1410" s="25"/>
      <c r="D1410" s="14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</row>
    <row r="1411" spans="1:19" ht="14.4">
      <c r="A1411" s="14">
        <f t="shared" si="18"/>
        <v>1407</v>
      </c>
      <c r="B1411" s="25"/>
      <c r="C1411" s="25"/>
      <c r="D1411" s="14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</row>
    <row r="1412" spans="1:19" ht="14.4">
      <c r="A1412" s="14">
        <f t="shared" si="18"/>
        <v>1408</v>
      </c>
      <c r="B1412" s="25"/>
      <c r="C1412" s="25"/>
      <c r="D1412" s="14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</row>
    <row r="1413" spans="1:19" ht="14.4">
      <c r="A1413" s="14">
        <f t="shared" si="18"/>
        <v>1409</v>
      </c>
      <c r="B1413" s="25"/>
      <c r="C1413" s="25"/>
      <c r="D1413" s="14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</row>
    <row r="1414" spans="1:19" ht="14.4">
      <c r="A1414" s="14">
        <f t="shared" si="18"/>
        <v>1410</v>
      </c>
      <c r="B1414" s="25"/>
      <c r="C1414" s="25"/>
      <c r="D1414" s="14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</row>
    <row r="1415" spans="1:19" ht="14.4">
      <c r="A1415" s="14">
        <f t="shared" si="18"/>
        <v>1411</v>
      </c>
      <c r="B1415" s="25"/>
      <c r="C1415" s="25"/>
      <c r="D1415" s="14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</row>
    <row r="1416" spans="1:19" ht="14.4">
      <c r="A1416" s="14">
        <f t="shared" si="18"/>
        <v>1412</v>
      </c>
      <c r="B1416" s="25"/>
      <c r="C1416" s="25"/>
      <c r="D1416" s="14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</row>
    <row r="1417" spans="1:19" ht="14.4">
      <c r="A1417" s="14">
        <f t="shared" si="18"/>
        <v>1413</v>
      </c>
      <c r="B1417" s="25"/>
      <c r="C1417" s="25"/>
      <c r="D1417" s="14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</row>
    <row r="1418" spans="1:19" ht="14.4">
      <c r="A1418" s="14">
        <f t="shared" si="18"/>
        <v>1414</v>
      </c>
      <c r="B1418" s="25"/>
      <c r="C1418" s="25"/>
      <c r="D1418" s="14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</row>
    <row r="1419" spans="1:19" ht="14.4">
      <c r="A1419" s="14">
        <f t="shared" si="18"/>
        <v>1415</v>
      </c>
      <c r="B1419" s="25"/>
      <c r="C1419" s="25"/>
      <c r="D1419" s="14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</row>
    <row r="1420" spans="1:19" ht="14.4">
      <c r="A1420" s="14">
        <f t="shared" si="18"/>
        <v>1416</v>
      </c>
      <c r="B1420" s="25"/>
      <c r="C1420" s="25"/>
      <c r="D1420" s="14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</row>
    <row r="1421" spans="1:19" ht="14.4">
      <c r="A1421" s="14">
        <f t="shared" si="18"/>
        <v>1417</v>
      </c>
      <c r="B1421" s="25"/>
      <c r="C1421" s="25"/>
      <c r="D1421" s="14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</row>
    <row r="1422" spans="1:19" ht="14.4">
      <c r="A1422" s="14">
        <f t="shared" si="18"/>
        <v>1418</v>
      </c>
      <c r="B1422" s="25"/>
      <c r="C1422" s="25"/>
      <c r="D1422" s="14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</row>
    <row r="1423" spans="1:19" ht="14.4">
      <c r="A1423" s="14">
        <f t="shared" si="18"/>
        <v>1419</v>
      </c>
      <c r="B1423" s="25"/>
      <c r="C1423" s="25"/>
      <c r="D1423" s="14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</row>
    <row r="1424" spans="1:19" ht="14.4">
      <c r="A1424" s="14">
        <f t="shared" si="18"/>
        <v>1420</v>
      </c>
      <c r="B1424" s="25"/>
      <c r="C1424" s="25"/>
      <c r="D1424" s="14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</row>
    <row r="1425" spans="1:19" ht="14.4">
      <c r="A1425" s="14">
        <f t="shared" si="18"/>
        <v>1421</v>
      </c>
      <c r="B1425" s="25"/>
      <c r="C1425" s="25"/>
      <c r="D1425" s="14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</row>
    <row r="1426" spans="1:19" ht="14.4">
      <c r="A1426" s="14">
        <f t="shared" si="18"/>
        <v>1422</v>
      </c>
      <c r="B1426" s="25"/>
      <c r="C1426" s="25"/>
      <c r="D1426" s="14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</row>
    <row r="1427" spans="1:19" ht="14.4">
      <c r="A1427" s="14">
        <f t="shared" si="18"/>
        <v>1423</v>
      </c>
      <c r="B1427" s="25"/>
      <c r="C1427" s="25"/>
      <c r="D1427" s="14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</row>
    <row r="1428" spans="1:19" ht="14.4">
      <c r="A1428" s="14">
        <f t="shared" si="18"/>
        <v>1424</v>
      </c>
      <c r="B1428" s="25"/>
      <c r="C1428" s="25"/>
      <c r="D1428" s="14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</row>
    <row r="1429" spans="1:19" ht="14.4">
      <c r="A1429" s="14">
        <f t="shared" si="18"/>
        <v>1425</v>
      </c>
      <c r="B1429" s="25"/>
      <c r="C1429" s="25"/>
      <c r="D1429" s="14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</row>
    <row r="1430" spans="1:19" ht="14.4">
      <c r="A1430" s="14">
        <f t="shared" si="18"/>
        <v>1426</v>
      </c>
      <c r="B1430" s="25"/>
      <c r="C1430" s="25"/>
      <c r="D1430" s="14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</row>
    <row r="1431" spans="1:19" ht="14.4">
      <c r="A1431" s="14">
        <f t="shared" si="18"/>
        <v>1427</v>
      </c>
      <c r="B1431" s="25"/>
      <c r="C1431" s="25"/>
      <c r="D1431" s="14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</row>
    <row r="1432" spans="1:19" ht="14.4">
      <c r="A1432" s="14">
        <f t="shared" si="18"/>
        <v>1428</v>
      </c>
      <c r="B1432" s="25"/>
      <c r="C1432" s="25"/>
      <c r="D1432" s="14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</row>
    <row r="1433" spans="1:19" ht="14.4">
      <c r="A1433" s="14">
        <f t="shared" si="18"/>
        <v>1429</v>
      </c>
      <c r="B1433" s="25"/>
      <c r="C1433" s="25"/>
      <c r="D1433" s="14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</row>
    <row r="1434" spans="1:19" ht="14.4">
      <c r="A1434" s="14">
        <f t="shared" si="18"/>
        <v>1430</v>
      </c>
      <c r="B1434" s="25"/>
      <c r="C1434" s="25"/>
      <c r="D1434" s="14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</row>
    <row r="1435" spans="1:19" ht="14.4">
      <c r="A1435" s="14">
        <f t="shared" si="18"/>
        <v>1431</v>
      </c>
      <c r="B1435" s="25"/>
      <c r="C1435" s="25"/>
      <c r="D1435" s="14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</row>
    <row r="1436" spans="1:19" ht="14.4">
      <c r="A1436" s="14">
        <f t="shared" si="18"/>
        <v>1432</v>
      </c>
      <c r="B1436" s="25"/>
      <c r="C1436" s="25"/>
      <c r="D1436" s="14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</row>
    <row r="1437" spans="1:19" ht="14.4">
      <c r="A1437" s="14">
        <f t="shared" si="18"/>
        <v>1433</v>
      </c>
      <c r="B1437" s="25"/>
      <c r="C1437" s="25"/>
      <c r="D1437" s="14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</row>
    <row r="1438" spans="1:19" ht="14.4">
      <c r="A1438" s="14">
        <f t="shared" si="18"/>
        <v>1434</v>
      </c>
      <c r="B1438" s="25"/>
      <c r="C1438" s="25"/>
      <c r="D1438" s="14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</row>
    <row r="1439" spans="1:19" ht="14.4">
      <c r="A1439" s="14">
        <f t="shared" si="18"/>
        <v>1435</v>
      </c>
      <c r="B1439" s="25"/>
      <c r="C1439" s="25"/>
      <c r="D1439" s="14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</row>
    <row r="1440" spans="1:19" ht="14.4">
      <c r="A1440" s="14">
        <f t="shared" si="18"/>
        <v>1436</v>
      </c>
      <c r="B1440" s="25"/>
      <c r="C1440" s="25"/>
      <c r="D1440" s="14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</row>
    <row r="1441" spans="1:19" ht="14.4">
      <c r="A1441" s="14">
        <f t="shared" si="18"/>
        <v>1437</v>
      </c>
      <c r="B1441" s="25"/>
      <c r="C1441" s="25"/>
      <c r="D1441" s="14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</row>
    <row r="1442" spans="1:19" ht="14.4">
      <c r="A1442" s="14">
        <f t="shared" si="18"/>
        <v>1438</v>
      </c>
      <c r="B1442" s="25"/>
      <c r="C1442" s="25"/>
      <c r="D1442" s="14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</row>
    <row r="1443" spans="1:19" ht="14.4">
      <c r="A1443" s="14">
        <f t="shared" si="18"/>
        <v>1439</v>
      </c>
      <c r="B1443" s="25"/>
      <c r="C1443" s="25"/>
      <c r="D1443" s="14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</row>
    <row r="1444" spans="1:19" ht="14.4">
      <c r="A1444" s="14">
        <f t="shared" si="18"/>
        <v>1440</v>
      </c>
      <c r="B1444" s="25"/>
      <c r="C1444" s="25"/>
      <c r="D1444" s="14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</row>
    <row r="1445" spans="1:19" ht="14.4">
      <c r="A1445" s="14">
        <f t="shared" si="18"/>
        <v>1441</v>
      </c>
      <c r="B1445" s="25"/>
      <c r="C1445" s="25"/>
      <c r="D1445" s="14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</row>
    <row r="1446" spans="1:19" ht="14.4">
      <c r="A1446" s="14">
        <f t="shared" si="18"/>
        <v>1442</v>
      </c>
      <c r="B1446" s="25"/>
      <c r="C1446" s="25"/>
      <c r="D1446" s="14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</row>
    <row r="1447" spans="1:19" ht="14.4">
      <c r="A1447" s="14">
        <f t="shared" si="18"/>
        <v>1443</v>
      </c>
      <c r="B1447" s="25"/>
      <c r="C1447" s="25"/>
      <c r="D1447" s="14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</row>
    <row r="1448" spans="1:19" ht="14.4">
      <c r="A1448" s="14">
        <f t="shared" si="18"/>
        <v>1444</v>
      </c>
      <c r="B1448" s="25"/>
      <c r="C1448" s="25"/>
      <c r="D1448" s="14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</row>
    <row r="1449" spans="1:19" ht="14.4">
      <c r="A1449" s="14">
        <f t="shared" si="18"/>
        <v>1445</v>
      </c>
      <c r="B1449" s="25"/>
      <c r="C1449" s="25"/>
      <c r="D1449" s="14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</row>
    <row r="1450" spans="1:19" ht="14.4">
      <c r="A1450" s="14">
        <f t="shared" si="18"/>
        <v>1446</v>
      </c>
      <c r="B1450" s="25"/>
      <c r="C1450" s="25"/>
      <c r="D1450" s="14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</row>
    <row r="1451" spans="1:19" ht="14.4">
      <c r="A1451" s="14">
        <f t="shared" si="18"/>
        <v>1447</v>
      </c>
      <c r="B1451" s="25"/>
      <c r="C1451" s="25"/>
      <c r="D1451" s="14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</row>
    <row r="1452" spans="1:19" ht="14.4">
      <c r="A1452" s="14">
        <f t="shared" si="18"/>
        <v>1448</v>
      </c>
      <c r="B1452" s="25"/>
      <c r="C1452" s="25"/>
      <c r="D1452" s="14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</row>
    <row r="1453" spans="1:19" ht="14.4">
      <c r="A1453" s="14">
        <f t="shared" si="18"/>
        <v>1449</v>
      </c>
      <c r="B1453" s="25"/>
      <c r="C1453" s="25"/>
      <c r="D1453" s="14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</row>
    <row r="1454" spans="1:19" ht="14.4">
      <c r="A1454" s="14">
        <f t="shared" si="18"/>
        <v>1450</v>
      </c>
      <c r="B1454" s="25"/>
      <c r="C1454" s="25"/>
      <c r="D1454" s="14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</row>
    <row r="1455" spans="1:19" ht="14.4">
      <c r="A1455" s="14">
        <f t="shared" si="18"/>
        <v>1451</v>
      </c>
      <c r="B1455" s="25"/>
      <c r="C1455" s="25"/>
      <c r="D1455" s="14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</row>
    <row r="1456" spans="1:19" ht="14.4">
      <c r="A1456" s="14">
        <f t="shared" si="18"/>
        <v>1452</v>
      </c>
      <c r="B1456" s="25"/>
      <c r="C1456" s="25"/>
      <c r="D1456" s="14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</row>
    <row r="1457" spans="1:19" ht="14.4">
      <c r="A1457" s="14">
        <f t="shared" si="18"/>
        <v>1453</v>
      </c>
      <c r="B1457" s="25"/>
      <c r="C1457" s="25"/>
      <c r="D1457" s="14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</row>
    <row r="1458" spans="1:19" ht="14.4">
      <c r="A1458" s="14">
        <f t="shared" si="18"/>
        <v>1454</v>
      </c>
      <c r="B1458" s="25"/>
      <c r="C1458" s="25"/>
      <c r="D1458" s="14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</row>
    <row r="1459" spans="1:19" ht="14.4">
      <c r="A1459" s="14">
        <f t="shared" si="18"/>
        <v>1455</v>
      </c>
      <c r="B1459" s="25"/>
      <c r="C1459" s="25"/>
      <c r="D1459" s="14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</row>
    <row r="1460" spans="1:19" ht="14.4">
      <c r="A1460" s="14">
        <f t="shared" si="18"/>
        <v>1456</v>
      </c>
      <c r="B1460" s="25"/>
      <c r="C1460" s="25"/>
      <c r="D1460" s="14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</row>
    <row r="1461" spans="1:19" ht="14.4">
      <c r="A1461" s="14">
        <f t="shared" si="18"/>
        <v>1457</v>
      </c>
      <c r="B1461" s="25"/>
      <c r="C1461" s="25"/>
      <c r="D1461" s="14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</row>
    <row r="1462" spans="1:19" ht="14.4">
      <c r="A1462" s="14">
        <f t="shared" si="18"/>
        <v>1458</v>
      </c>
      <c r="B1462" s="25"/>
      <c r="C1462" s="25"/>
      <c r="D1462" s="14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</row>
    <row r="1463" spans="1:19" ht="14.4">
      <c r="A1463" s="14">
        <f t="shared" si="18"/>
        <v>1459</v>
      </c>
      <c r="B1463" s="25"/>
      <c r="C1463" s="25"/>
      <c r="D1463" s="14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</row>
    <row r="1464" spans="1:19" ht="14.4">
      <c r="A1464" s="14">
        <f t="shared" si="18"/>
        <v>1460</v>
      </c>
      <c r="B1464" s="25"/>
      <c r="C1464" s="25"/>
      <c r="D1464" s="14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</row>
    <row r="1465" spans="1:19" ht="14.4">
      <c r="A1465" s="14">
        <f t="shared" si="18"/>
        <v>1461</v>
      </c>
      <c r="B1465" s="25"/>
      <c r="C1465" s="25"/>
      <c r="D1465" s="14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</row>
    <row r="1466" spans="1:19" ht="14.4">
      <c r="A1466" s="14">
        <f t="shared" si="18"/>
        <v>1462</v>
      </c>
      <c r="B1466" s="25"/>
      <c r="C1466" s="25"/>
      <c r="D1466" s="14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</row>
    <row r="1467" spans="1:19" ht="14.4">
      <c r="A1467" s="14">
        <f t="shared" si="18"/>
        <v>1463</v>
      </c>
      <c r="B1467" s="25"/>
      <c r="C1467" s="25"/>
      <c r="D1467" s="14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</row>
    <row r="1468" spans="1:19" ht="14.4">
      <c r="A1468" s="14">
        <f t="shared" si="18"/>
        <v>1464</v>
      </c>
      <c r="B1468" s="25"/>
      <c r="C1468" s="25"/>
      <c r="D1468" s="14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</row>
    <row r="1469" spans="1:19" ht="14.4">
      <c r="A1469" s="14">
        <f t="shared" si="18"/>
        <v>1465</v>
      </c>
      <c r="B1469" s="25"/>
      <c r="C1469" s="25"/>
      <c r="D1469" s="14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</row>
    <row r="1470" spans="1:19" ht="14.4">
      <c r="A1470" s="14">
        <f t="shared" si="18"/>
        <v>1466</v>
      </c>
      <c r="B1470" s="25"/>
      <c r="C1470" s="25"/>
      <c r="D1470" s="14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</row>
    <row r="1471" spans="1:19" ht="14.4">
      <c r="A1471" s="14">
        <f t="shared" si="18"/>
        <v>1467</v>
      </c>
      <c r="B1471" s="25"/>
      <c r="C1471" s="25"/>
      <c r="D1471" s="14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</row>
    <row r="1472" spans="1:19" ht="14.4">
      <c r="A1472" s="14">
        <f t="shared" si="18"/>
        <v>1468</v>
      </c>
      <c r="B1472" s="25"/>
      <c r="C1472" s="25"/>
      <c r="D1472" s="14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</row>
    <row r="1473" spans="1:19" ht="14.4">
      <c r="A1473" s="14">
        <f t="shared" si="18"/>
        <v>1469</v>
      </c>
      <c r="B1473" s="25"/>
      <c r="C1473" s="25"/>
      <c r="D1473" s="14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</row>
    <row r="1474" spans="1:19" ht="14.4">
      <c r="A1474" s="14">
        <f t="shared" si="18"/>
        <v>1470</v>
      </c>
      <c r="B1474" s="25"/>
      <c r="C1474" s="25"/>
      <c r="D1474" s="14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</row>
    <row r="1475" spans="1:19" ht="14.4">
      <c r="A1475" s="14">
        <f t="shared" si="18"/>
        <v>1471</v>
      </c>
      <c r="B1475" s="25"/>
      <c r="C1475" s="25"/>
      <c r="D1475" s="14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</row>
    <row r="1476" spans="1:19" ht="14.4">
      <c r="A1476" s="14">
        <f t="shared" si="18"/>
        <v>1472</v>
      </c>
      <c r="B1476" s="25"/>
      <c r="C1476" s="25"/>
      <c r="D1476" s="14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</row>
    <row r="1477" spans="1:19" ht="14.4">
      <c r="A1477" s="14">
        <f t="shared" si="18"/>
        <v>1473</v>
      </c>
      <c r="B1477" s="25"/>
      <c r="C1477" s="25"/>
      <c r="D1477" s="14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</row>
    <row r="1478" spans="1:19" ht="14.4">
      <c r="A1478" s="14">
        <f t="shared" si="18"/>
        <v>1474</v>
      </c>
      <c r="B1478" s="25"/>
      <c r="C1478" s="25"/>
      <c r="D1478" s="14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</row>
    <row r="1479" spans="1:19" ht="14.4">
      <c r="A1479" s="14">
        <f t="shared" si="18"/>
        <v>1475</v>
      </c>
      <c r="B1479" s="25"/>
      <c r="C1479" s="25"/>
      <c r="D1479" s="14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</row>
    <row r="1480" spans="1:19" ht="14.4">
      <c r="A1480" s="14">
        <f t="shared" si="18"/>
        <v>1476</v>
      </c>
      <c r="B1480" s="25"/>
      <c r="C1480" s="25"/>
      <c r="D1480" s="14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</row>
    <row r="1481" spans="1:19" ht="14.4">
      <c r="A1481" s="14">
        <f t="shared" si="18"/>
        <v>1477</v>
      </c>
      <c r="B1481" s="25"/>
      <c r="C1481" s="25"/>
      <c r="D1481" s="14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</row>
    <row r="1482" spans="1:19" ht="14.4">
      <c r="A1482" s="14">
        <f t="shared" si="18"/>
        <v>1478</v>
      </c>
      <c r="B1482" s="25"/>
      <c r="C1482" s="25"/>
      <c r="D1482" s="14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</row>
    <row r="1483" spans="1:19" ht="14.4">
      <c r="A1483" s="14">
        <f t="shared" si="18"/>
        <v>1479</v>
      </c>
      <c r="B1483" s="25"/>
      <c r="C1483" s="25"/>
      <c r="D1483" s="14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</row>
    <row r="1484" spans="1:19" ht="14.4">
      <c r="A1484" s="14">
        <f t="shared" si="18"/>
        <v>1480</v>
      </c>
      <c r="B1484" s="25"/>
      <c r="C1484" s="25"/>
      <c r="D1484" s="14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</row>
    <row r="1485" spans="1:19" ht="14.4">
      <c r="A1485" s="14">
        <f t="shared" si="18"/>
        <v>1481</v>
      </c>
      <c r="B1485" s="25"/>
      <c r="C1485" s="25"/>
      <c r="D1485" s="14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</row>
    <row r="1486" spans="1:19" ht="14.4">
      <c r="A1486" s="14">
        <f t="shared" si="18"/>
        <v>1482</v>
      </c>
      <c r="B1486" s="25"/>
      <c r="C1486" s="25"/>
      <c r="D1486" s="14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</row>
    <row r="1487" spans="1:19" ht="14.4">
      <c r="A1487" s="14">
        <f t="shared" si="18"/>
        <v>1483</v>
      </c>
      <c r="B1487" s="25"/>
      <c r="C1487" s="25"/>
      <c r="D1487" s="14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</row>
    <row r="1488" spans="1:19" ht="14.4">
      <c r="A1488" s="14">
        <f t="shared" si="18"/>
        <v>1484</v>
      </c>
      <c r="B1488" s="25"/>
      <c r="C1488" s="25"/>
      <c r="D1488" s="14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</row>
    <row r="1489" spans="1:19" ht="14.4">
      <c r="A1489" s="14">
        <f t="shared" si="18"/>
        <v>1485</v>
      </c>
      <c r="B1489" s="25"/>
      <c r="C1489" s="25"/>
      <c r="D1489" s="14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</row>
    <row r="1490" spans="1:19" ht="14.4">
      <c r="A1490" s="14">
        <f t="shared" si="18"/>
        <v>1486</v>
      </c>
      <c r="B1490" s="25"/>
      <c r="C1490" s="25"/>
      <c r="D1490" s="14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</row>
    <row r="1491" spans="1:19" ht="14.4">
      <c r="A1491" s="14">
        <f t="shared" si="18"/>
        <v>1487</v>
      </c>
      <c r="B1491" s="25"/>
      <c r="C1491" s="25"/>
      <c r="D1491" s="14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</row>
    <row r="1492" spans="1:19" ht="14.4">
      <c r="A1492" s="14">
        <f t="shared" si="18"/>
        <v>1488</v>
      </c>
      <c r="B1492" s="25"/>
      <c r="C1492" s="25"/>
      <c r="D1492" s="14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</row>
    <row r="1493" spans="1:19" ht="14.4">
      <c r="A1493" s="14">
        <f t="shared" si="18"/>
        <v>1489</v>
      </c>
      <c r="B1493" s="25"/>
      <c r="C1493" s="25"/>
      <c r="D1493" s="14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</row>
    <row r="1494" spans="1:19" ht="14.4">
      <c r="A1494" s="14">
        <f t="shared" si="18"/>
        <v>1490</v>
      </c>
      <c r="B1494" s="25"/>
      <c r="C1494" s="25"/>
      <c r="D1494" s="14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</row>
    <row r="1495" spans="1:19" ht="14.4">
      <c r="A1495" s="14">
        <f t="shared" si="18"/>
        <v>1491</v>
      </c>
      <c r="B1495" s="25"/>
      <c r="C1495" s="25"/>
      <c r="D1495" s="14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</row>
    <row r="1496" spans="1:19" ht="14.4">
      <c r="A1496" s="14">
        <f t="shared" si="18"/>
        <v>1492</v>
      </c>
      <c r="B1496" s="25"/>
      <c r="C1496" s="25"/>
      <c r="D1496" s="14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</row>
    <row r="1497" spans="1:19" ht="14.4">
      <c r="A1497" s="14">
        <f t="shared" si="18"/>
        <v>1493</v>
      </c>
      <c r="B1497" s="25"/>
      <c r="C1497" s="25"/>
      <c r="D1497" s="14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</row>
    <row r="1498" spans="1:19" ht="14.4">
      <c r="A1498" s="14">
        <f t="shared" si="18"/>
        <v>1494</v>
      </c>
      <c r="B1498" s="25"/>
      <c r="C1498" s="25"/>
      <c r="D1498" s="14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</row>
    <row r="1499" spans="1:19" ht="14.4">
      <c r="A1499" s="14">
        <f t="shared" si="18"/>
        <v>1495</v>
      </c>
      <c r="B1499" s="25"/>
      <c r="C1499" s="25"/>
      <c r="D1499" s="14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</row>
    <row r="1500" spans="1:19" ht="14.4">
      <c r="A1500" s="14">
        <f t="shared" si="18"/>
        <v>1496</v>
      </c>
      <c r="B1500" s="25"/>
      <c r="C1500" s="25"/>
      <c r="D1500" s="14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</row>
    <row r="1501" spans="1:19" ht="14.4">
      <c r="A1501" s="14">
        <f t="shared" si="18"/>
        <v>1497</v>
      </c>
      <c r="B1501" s="25"/>
      <c r="C1501" s="25"/>
      <c r="D1501" s="14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</row>
    <row r="1502" spans="1:19" ht="14.4">
      <c r="A1502" s="14">
        <f t="shared" si="18"/>
        <v>1498</v>
      </c>
      <c r="B1502" s="25"/>
      <c r="C1502" s="25"/>
      <c r="D1502" s="14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</row>
    <row r="1503" spans="1:19" ht="14.4">
      <c r="A1503" s="14">
        <f t="shared" si="18"/>
        <v>1499</v>
      </c>
      <c r="B1503" s="25"/>
      <c r="C1503" s="25"/>
      <c r="D1503" s="14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</row>
    <row r="1504" spans="1:19" ht="14.4">
      <c r="A1504" s="14">
        <f t="shared" si="18"/>
        <v>1500</v>
      </c>
      <c r="B1504" s="25"/>
      <c r="C1504" s="25"/>
      <c r="D1504" s="14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</row>
    <row r="1505" spans="1:19" ht="14.4">
      <c r="A1505" s="14">
        <f t="shared" si="18"/>
        <v>1501</v>
      </c>
      <c r="B1505" s="25"/>
      <c r="C1505" s="25"/>
      <c r="D1505" s="14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</row>
    <row r="1506" spans="1:19" ht="14.4">
      <c r="A1506" s="14">
        <f t="shared" si="18"/>
        <v>1502</v>
      </c>
      <c r="B1506" s="25"/>
      <c r="C1506" s="25"/>
      <c r="D1506" s="14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</row>
    <row r="1507" spans="1:19" ht="14.4">
      <c r="A1507" s="14">
        <f t="shared" si="18"/>
        <v>1503</v>
      </c>
      <c r="B1507" s="25"/>
      <c r="C1507" s="25"/>
      <c r="D1507" s="14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</row>
    <row r="1508" spans="1:19" ht="14.4">
      <c r="A1508" s="14">
        <f t="shared" si="18"/>
        <v>1504</v>
      </c>
      <c r="B1508" s="25"/>
      <c r="C1508" s="25"/>
      <c r="D1508" s="14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</row>
    <row r="1509" spans="1:19" ht="14.4">
      <c r="A1509" s="14">
        <f t="shared" si="18"/>
        <v>1505</v>
      </c>
      <c r="B1509" s="25"/>
      <c r="C1509" s="25"/>
      <c r="D1509" s="14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</row>
    <row r="1510" spans="1:19" ht="14.4">
      <c r="A1510" s="14">
        <f t="shared" si="18"/>
        <v>1506</v>
      </c>
      <c r="B1510" s="25"/>
      <c r="C1510" s="25"/>
      <c r="D1510" s="14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</row>
    <row r="1511" spans="1:19" ht="14.4">
      <c r="A1511" s="14">
        <f t="shared" si="18"/>
        <v>1507</v>
      </c>
      <c r="B1511" s="25"/>
      <c r="C1511" s="25"/>
      <c r="D1511" s="14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</row>
    <row r="1512" spans="1:19" ht="14.4">
      <c r="A1512" s="14">
        <f t="shared" si="18"/>
        <v>1508</v>
      </c>
      <c r="B1512" s="25"/>
      <c r="C1512" s="25"/>
      <c r="D1512" s="14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</row>
    <row r="1513" spans="1:19" ht="14.4">
      <c r="A1513" s="14">
        <f t="shared" si="18"/>
        <v>1509</v>
      </c>
      <c r="B1513" s="25"/>
      <c r="C1513" s="25"/>
      <c r="D1513" s="14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</row>
    <row r="1514" spans="1:19" ht="14.4">
      <c r="A1514" s="14">
        <f t="shared" si="18"/>
        <v>1510</v>
      </c>
      <c r="B1514" s="25"/>
      <c r="C1514" s="25"/>
      <c r="D1514" s="14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</row>
    <row r="1515" spans="1:19" ht="14.4">
      <c r="A1515" s="14">
        <f t="shared" si="18"/>
        <v>1511</v>
      </c>
      <c r="B1515" s="25"/>
      <c r="C1515" s="25"/>
      <c r="D1515" s="14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</row>
    <row r="1516" spans="1:19" ht="14.4">
      <c r="A1516" s="14">
        <f t="shared" si="18"/>
        <v>1512</v>
      </c>
      <c r="B1516" s="25"/>
      <c r="C1516" s="25"/>
      <c r="D1516" s="14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</row>
    <row r="1517" spans="1:19" ht="14.4">
      <c r="A1517" s="14">
        <f t="shared" si="18"/>
        <v>1513</v>
      </c>
      <c r="B1517" s="25"/>
      <c r="C1517" s="25"/>
      <c r="D1517" s="14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</row>
    <row r="1518" spans="1:19" ht="14.4">
      <c r="A1518" s="14">
        <f t="shared" si="18"/>
        <v>1514</v>
      </c>
      <c r="B1518" s="25"/>
      <c r="C1518" s="25"/>
      <c r="D1518" s="14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</row>
    <row r="1519" spans="1:19" ht="14.4">
      <c r="A1519" s="14">
        <f t="shared" si="18"/>
        <v>1515</v>
      </c>
      <c r="B1519" s="25"/>
      <c r="C1519" s="25"/>
      <c r="D1519" s="14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</row>
    <row r="1520" spans="1:19" ht="14.4">
      <c r="A1520" s="14">
        <f t="shared" si="18"/>
        <v>1516</v>
      </c>
      <c r="B1520" s="25"/>
      <c r="C1520" s="25"/>
      <c r="D1520" s="14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</row>
    <row r="1521" spans="1:19" ht="14.4">
      <c r="A1521" s="14">
        <f t="shared" si="18"/>
        <v>1517</v>
      </c>
      <c r="B1521" s="25"/>
      <c r="C1521" s="25"/>
      <c r="D1521" s="14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</row>
    <row r="1522" spans="1:19" ht="14.4">
      <c r="A1522" s="14">
        <f t="shared" si="18"/>
        <v>1518</v>
      </c>
      <c r="B1522" s="25"/>
      <c r="C1522" s="25"/>
      <c r="D1522" s="14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</row>
    <row r="1523" spans="1:19" ht="14.4">
      <c r="A1523" s="14">
        <f t="shared" si="18"/>
        <v>1519</v>
      </c>
      <c r="B1523" s="25"/>
      <c r="C1523" s="25"/>
      <c r="D1523" s="14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</row>
    <row r="1524" spans="1:19" ht="14.4">
      <c r="A1524" s="14">
        <f t="shared" si="18"/>
        <v>1520</v>
      </c>
      <c r="B1524" s="25"/>
      <c r="C1524" s="25"/>
      <c r="D1524" s="14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</row>
    <row r="1525" spans="1:19" ht="14.4">
      <c r="A1525" s="14">
        <f t="shared" si="18"/>
        <v>1521</v>
      </c>
      <c r="B1525" s="25"/>
      <c r="C1525" s="25"/>
      <c r="D1525" s="14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</row>
    <row r="1526" spans="1:19" ht="14.4">
      <c r="A1526" s="14">
        <f t="shared" si="18"/>
        <v>1522</v>
      </c>
      <c r="B1526" s="25"/>
      <c r="C1526" s="25"/>
      <c r="D1526" s="14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</row>
    <row r="1527" spans="1:19" ht="14.4">
      <c r="A1527" s="14">
        <f t="shared" si="18"/>
        <v>1523</v>
      </c>
      <c r="B1527" s="25"/>
      <c r="C1527" s="25"/>
      <c r="D1527" s="14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</row>
    <row r="1528" spans="1:19" ht="14.4">
      <c r="A1528" s="14">
        <f t="shared" si="18"/>
        <v>1524</v>
      </c>
      <c r="B1528" s="25"/>
      <c r="C1528" s="25"/>
      <c r="D1528" s="14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</row>
    <row r="1529" spans="1:19" ht="14.4">
      <c r="A1529" s="14">
        <f t="shared" si="18"/>
        <v>1525</v>
      </c>
      <c r="B1529" s="25"/>
      <c r="C1529" s="25"/>
      <c r="D1529" s="14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</row>
    <row r="1530" spans="1:19" ht="14.4">
      <c r="A1530" s="14">
        <f t="shared" si="18"/>
        <v>1526</v>
      </c>
      <c r="B1530" s="25"/>
      <c r="C1530" s="25"/>
      <c r="D1530" s="14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</row>
    <row r="1531" spans="1:19" ht="14.4">
      <c r="A1531" s="14">
        <f t="shared" si="18"/>
        <v>1527</v>
      </c>
      <c r="B1531" s="25"/>
      <c r="C1531" s="25"/>
      <c r="D1531" s="14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</row>
    <row r="1532" spans="1:19" ht="14.4">
      <c r="A1532" s="14">
        <f t="shared" si="18"/>
        <v>1528</v>
      </c>
      <c r="B1532" s="25"/>
      <c r="C1532" s="25"/>
      <c r="D1532" s="14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</row>
    <row r="1533" spans="1:19" ht="14.4">
      <c r="A1533" s="14">
        <f t="shared" si="18"/>
        <v>1529</v>
      </c>
      <c r="B1533" s="25"/>
      <c r="C1533" s="25"/>
      <c r="D1533" s="14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</row>
    <row r="1534" spans="1:19" ht="14.4">
      <c r="A1534" s="14">
        <f t="shared" si="18"/>
        <v>1530</v>
      </c>
      <c r="B1534" s="25"/>
      <c r="C1534" s="25"/>
      <c r="D1534" s="14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</row>
    <row r="1535" spans="1:19" ht="14.4">
      <c r="A1535" s="14">
        <f t="shared" si="18"/>
        <v>1531</v>
      </c>
      <c r="B1535" s="25"/>
      <c r="C1535" s="25"/>
      <c r="D1535" s="14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</row>
    <row r="1536" spans="1:19" ht="14.4">
      <c r="A1536" s="14">
        <f t="shared" si="18"/>
        <v>1532</v>
      </c>
      <c r="B1536" s="25"/>
      <c r="C1536" s="25"/>
      <c r="D1536" s="14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</row>
    <row r="1537" spans="1:19" ht="14.4">
      <c r="A1537" s="14">
        <f t="shared" si="18"/>
        <v>1533</v>
      </c>
      <c r="B1537" s="25"/>
      <c r="C1537" s="25"/>
      <c r="D1537" s="14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</row>
    <row r="1538" spans="1:19" ht="14.4">
      <c r="A1538" s="14">
        <f t="shared" si="18"/>
        <v>1534</v>
      </c>
      <c r="B1538" s="25"/>
      <c r="C1538" s="25"/>
      <c r="D1538" s="14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</row>
    <row r="1539" spans="1:19" ht="14.4">
      <c r="A1539" s="14">
        <f t="shared" si="18"/>
        <v>1535</v>
      </c>
      <c r="B1539" s="25"/>
      <c r="C1539" s="25"/>
      <c r="D1539" s="14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</row>
    <row r="1540" spans="1:19" ht="14.4">
      <c r="A1540" s="14">
        <f t="shared" si="18"/>
        <v>1536</v>
      </c>
      <c r="B1540" s="25"/>
      <c r="C1540" s="25"/>
      <c r="D1540" s="14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</row>
    <row r="1541" spans="1:19" ht="14.4">
      <c r="A1541" s="14">
        <f t="shared" si="18"/>
        <v>1537</v>
      </c>
      <c r="B1541" s="25"/>
      <c r="C1541" s="25"/>
      <c r="D1541" s="14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</row>
    <row r="1542" spans="1:19" ht="14.4">
      <c r="A1542" s="14">
        <f t="shared" si="18"/>
        <v>1538</v>
      </c>
      <c r="B1542" s="25"/>
      <c r="C1542" s="25"/>
      <c r="D1542" s="14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</row>
    <row r="1543" spans="1:19" ht="14.4">
      <c r="A1543" s="14">
        <f t="shared" si="18"/>
        <v>1539</v>
      </c>
      <c r="B1543" s="25"/>
      <c r="C1543" s="25"/>
      <c r="D1543" s="14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</row>
    <row r="1544" spans="1:19" ht="14.4">
      <c r="A1544" s="14">
        <f t="shared" si="18"/>
        <v>1540</v>
      </c>
      <c r="B1544" s="25"/>
      <c r="C1544" s="25"/>
      <c r="D1544" s="14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</row>
    <row r="1545" spans="1:19" ht="14.4">
      <c r="A1545" s="14">
        <f t="shared" si="18"/>
        <v>1541</v>
      </c>
      <c r="B1545" s="25"/>
      <c r="C1545" s="25"/>
      <c r="D1545" s="14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</row>
    <row r="1546" spans="1:19" ht="14.4">
      <c r="A1546" s="14">
        <f t="shared" si="18"/>
        <v>1542</v>
      </c>
      <c r="B1546" s="25"/>
      <c r="C1546" s="25"/>
      <c r="D1546" s="14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</row>
    <row r="1547" spans="1:19" ht="14.4">
      <c r="A1547" s="14">
        <f t="shared" si="18"/>
        <v>1543</v>
      </c>
      <c r="B1547" s="25"/>
      <c r="C1547" s="25"/>
      <c r="D1547" s="14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</row>
    <row r="1548" spans="1:19" ht="14.4">
      <c r="A1548" s="14">
        <f t="shared" si="18"/>
        <v>1544</v>
      </c>
      <c r="B1548" s="25"/>
      <c r="C1548" s="25"/>
      <c r="D1548" s="14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</row>
    <row r="1549" spans="1:19" ht="14.4">
      <c r="A1549" s="14">
        <f t="shared" si="18"/>
        <v>1545</v>
      </c>
      <c r="B1549" s="25"/>
      <c r="C1549" s="25"/>
      <c r="D1549" s="14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</row>
    <row r="1550" spans="1:19" ht="14.4">
      <c r="A1550" s="14">
        <f t="shared" si="18"/>
        <v>1546</v>
      </c>
      <c r="B1550" s="25"/>
      <c r="C1550" s="25"/>
      <c r="D1550" s="14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</row>
    <row r="1551" spans="1:19" ht="14.4">
      <c r="A1551" s="14">
        <f t="shared" si="18"/>
        <v>1547</v>
      </c>
      <c r="B1551" s="25"/>
      <c r="C1551" s="25"/>
      <c r="D1551" s="14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</row>
    <row r="1552" spans="1:19" ht="14.4">
      <c r="A1552" s="14">
        <f t="shared" si="18"/>
        <v>1548</v>
      </c>
      <c r="B1552" s="25"/>
      <c r="C1552" s="25"/>
      <c r="D1552" s="14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</row>
    <row r="1553" spans="1:19" ht="14.4">
      <c r="A1553" s="14">
        <f t="shared" si="18"/>
        <v>1549</v>
      </c>
      <c r="B1553" s="25"/>
      <c r="C1553" s="25"/>
      <c r="D1553" s="14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</row>
    <row r="1554" spans="1:19" ht="14.4">
      <c r="A1554" s="14">
        <f t="shared" ref="A1554:A1808" si="19">ROW()-ROW($A$4)</f>
        <v>1550</v>
      </c>
      <c r="B1554" s="25"/>
      <c r="C1554" s="25"/>
      <c r="D1554" s="14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</row>
    <row r="1555" spans="1:19" ht="14.4">
      <c r="A1555" s="14">
        <f t="shared" si="19"/>
        <v>1551</v>
      </c>
      <c r="B1555" s="25"/>
      <c r="C1555" s="25"/>
      <c r="D1555" s="14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</row>
    <row r="1556" spans="1:19" ht="14.4">
      <c r="A1556" s="14">
        <f t="shared" si="19"/>
        <v>1552</v>
      </c>
      <c r="B1556" s="25"/>
      <c r="C1556" s="25"/>
      <c r="D1556" s="14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</row>
    <row r="1557" spans="1:19" ht="14.4">
      <c r="A1557" s="14">
        <f t="shared" si="19"/>
        <v>1553</v>
      </c>
      <c r="B1557" s="25"/>
      <c r="C1557" s="25"/>
      <c r="D1557" s="14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</row>
    <row r="1558" spans="1:19" ht="14.4">
      <c r="A1558" s="14">
        <f t="shared" si="19"/>
        <v>1554</v>
      </c>
      <c r="B1558" s="25"/>
      <c r="C1558" s="25"/>
      <c r="D1558" s="14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</row>
    <row r="1559" spans="1:19" ht="14.4">
      <c r="A1559" s="14">
        <f t="shared" si="19"/>
        <v>1555</v>
      </c>
      <c r="B1559" s="25"/>
      <c r="C1559" s="25"/>
      <c r="D1559" s="14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</row>
    <row r="1560" spans="1:19" ht="14.4">
      <c r="A1560" s="14">
        <f t="shared" si="19"/>
        <v>1556</v>
      </c>
      <c r="B1560" s="25"/>
      <c r="C1560" s="25"/>
      <c r="D1560" s="14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</row>
    <row r="1561" spans="1:19" ht="14.4">
      <c r="A1561" s="14">
        <f t="shared" si="19"/>
        <v>1557</v>
      </c>
      <c r="B1561" s="25"/>
      <c r="C1561" s="25"/>
      <c r="D1561" s="14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</row>
    <row r="1562" spans="1:19" ht="14.4">
      <c r="A1562" s="14">
        <f t="shared" si="19"/>
        <v>1558</v>
      </c>
      <c r="B1562" s="25"/>
      <c r="C1562" s="25"/>
      <c r="D1562" s="14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</row>
    <row r="1563" spans="1:19" ht="14.4">
      <c r="A1563" s="14">
        <f t="shared" si="19"/>
        <v>1559</v>
      </c>
      <c r="B1563" s="25"/>
      <c r="C1563" s="25"/>
      <c r="D1563" s="14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</row>
    <row r="1564" spans="1:19" ht="14.4">
      <c r="A1564" s="14">
        <f t="shared" si="19"/>
        <v>1560</v>
      </c>
      <c r="B1564" s="25"/>
      <c r="C1564" s="25"/>
      <c r="D1564" s="14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</row>
    <row r="1565" spans="1:19" ht="14.4">
      <c r="A1565" s="14">
        <f t="shared" si="19"/>
        <v>1561</v>
      </c>
      <c r="B1565" s="25"/>
      <c r="C1565" s="25"/>
      <c r="D1565" s="14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</row>
    <row r="1566" spans="1:19" ht="14.4">
      <c r="A1566" s="14">
        <f t="shared" si="19"/>
        <v>1562</v>
      </c>
      <c r="B1566" s="25"/>
      <c r="C1566" s="25"/>
      <c r="D1566" s="14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</row>
    <row r="1567" spans="1:19" ht="14.4">
      <c r="A1567" s="14">
        <f t="shared" si="19"/>
        <v>1563</v>
      </c>
      <c r="B1567" s="25"/>
      <c r="C1567" s="25"/>
      <c r="D1567" s="14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</row>
    <row r="1568" spans="1:19" ht="14.4">
      <c r="A1568" s="14">
        <f t="shared" si="19"/>
        <v>1564</v>
      </c>
      <c r="B1568" s="25"/>
      <c r="C1568" s="25"/>
      <c r="D1568" s="14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</row>
    <row r="1569" spans="1:19" ht="14.4">
      <c r="A1569" s="14">
        <f t="shared" si="19"/>
        <v>1565</v>
      </c>
      <c r="B1569" s="25"/>
      <c r="C1569" s="25"/>
      <c r="D1569" s="14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</row>
    <row r="1570" spans="1:19" ht="14.4">
      <c r="A1570" s="14">
        <f t="shared" si="19"/>
        <v>1566</v>
      </c>
      <c r="B1570" s="25"/>
      <c r="C1570" s="25"/>
      <c r="D1570" s="14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</row>
    <row r="1571" spans="1:19" ht="14.4">
      <c r="A1571" s="14">
        <f t="shared" si="19"/>
        <v>1567</v>
      </c>
      <c r="B1571" s="25"/>
      <c r="C1571" s="25"/>
      <c r="D1571" s="14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</row>
    <row r="1572" spans="1:19" ht="14.4">
      <c r="A1572" s="14">
        <f t="shared" si="19"/>
        <v>1568</v>
      </c>
      <c r="B1572" s="25"/>
      <c r="C1572" s="25"/>
      <c r="D1572" s="14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</row>
    <row r="1573" spans="1:19" ht="14.4">
      <c r="A1573" s="14">
        <f t="shared" si="19"/>
        <v>1569</v>
      </c>
      <c r="B1573" s="25"/>
      <c r="C1573" s="25"/>
      <c r="D1573" s="14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</row>
    <row r="1574" spans="1:19" ht="14.4">
      <c r="A1574" s="14">
        <f t="shared" si="19"/>
        <v>1570</v>
      </c>
      <c r="B1574" s="25"/>
      <c r="C1574" s="25"/>
      <c r="D1574" s="14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</row>
    <row r="1575" spans="1:19" ht="14.4">
      <c r="A1575" s="14">
        <f t="shared" si="19"/>
        <v>1571</v>
      </c>
      <c r="B1575" s="25"/>
      <c r="C1575" s="25"/>
      <c r="D1575" s="14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</row>
    <row r="1576" spans="1:19" ht="14.4">
      <c r="A1576" s="14">
        <f t="shared" si="19"/>
        <v>1572</v>
      </c>
      <c r="B1576" s="25"/>
      <c r="C1576" s="25"/>
      <c r="D1576" s="14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</row>
    <row r="1577" spans="1:19" ht="14.4">
      <c r="A1577" s="14">
        <f t="shared" si="19"/>
        <v>1573</v>
      </c>
      <c r="B1577" s="25"/>
      <c r="C1577" s="25"/>
      <c r="D1577" s="14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</row>
    <row r="1578" spans="1:19" ht="14.4">
      <c r="A1578" s="14">
        <f t="shared" si="19"/>
        <v>1574</v>
      </c>
      <c r="B1578" s="25"/>
      <c r="C1578" s="25"/>
      <c r="D1578" s="14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</row>
    <row r="1579" spans="1:19" ht="14.4">
      <c r="A1579" s="14">
        <f t="shared" si="19"/>
        <v>1575</v>
      </c>
      <c r="B1579" s="25"/>
      <c r="C1579" s="25"/>
      <c r="D1579" s="14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</row>
    <row r="1580" spans="1:19" ht="14.4">
      <c r="A1580" s="14">
        <f t="shared" si="19"/>
        <v>1576</v>
      </c>
      <c r="B1580" s="25"/>
      <c r="C1580" s="25"/>
      <c r="D1580" s="14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</row>
    <row r="1581" spans="1:19" ht="14.4">
      <c r="A1581" s="14">
        <f t="shared" si="19"/>
        <v>1577</v>
      </c>
      <c r="B1581" s="25"/>
      <c r="C1581" s="25"/>
      <c r="D1581" s="14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</row>
    <row r="1582" spans="1:19" ht="14.4">
      <c r="A1582" s="14">
        <f t="shared" si="19"/>
        <v>1578</v>
      </c>
      <c r="B1582" s="25"/>
      <c r="C1582" s="25"/>
      <c r="D1582" s="14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</row>
    <row r="1583" spans="1:19" ht="14.4">
      <c r="A1583" s="14">
        <f t="shared" si="19"/>
        <v>1579</v>
      </c>
      <c r="B1583" s="25"/>
      <c r="C1583" s="25"/>
      <c r="D1583" s="14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</row>
    <row r="1584" spans="1:19" ht="14.4">
      <c r="A1584" s="14">
        <f t="shared" si="19"/>
        <v>1580</v>
      </c>
      <c r="B1584" s="25"/>
      <c r="C1584" s="25"/>
      <c r="D1584" s="14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</row>
    <row r="1585" spans="1:19" ht="14.4">
      <c r="A1585" s="14">
        <f t="shared" si="19"/>
        <v>1581</v>
      </c>
      <c r="B1585" s="25"/>
      <c r="C1585" s="25"/>
      <c r="D1585" s="14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</row>
    <row r="1586" spans="1:19" ht="14.4">
      <c r="A1586" s="14">
        <f t="shared" si="19"/>
        <v>1582</v>
      </c>
      <c r="B1586" s="25"/>
      <c r="C1586" s="25"/>
      <c r="D1586" s="14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</row>
    <row r="1587" spans="1:19" ht="14.4">
      <c r="A1587" s="14">
        <f t="shared" si="19"/>
        <v>1583</v>
      </c>
      <c r="B1587" s="25"/>
      <c r="C1587" s="25"/>
      <c r="D1587" s="14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</row>
    <row r="1588" spans="1:19" ht="14.4">
      <c r="A1588" s="14">
        <f t="shared" si="19"/>
        <v>1584</v>
      </c>
      <c r="B1588" s="25"/>
      <c r="C1588" s="25"/>
      <c r="D1588" s="14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</row>
    <row r="1589" spans="1:19" ht="14.4">
      <c r="A1589" s="14">
        <f t="shared" si="19"/>
        <v>1585</v>
      </c>
      <c r="B1589" s="25"/>
      <c r="C1589" s="25"/>
      <c r="D1589" s="14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</row>
    <row r="1590" spans="1:19" ht="14.4">
      <c r="A1590" s="14">
        <f t="shared" si="19"/>
        <v>1586</v>
      </c>
      <c r="B1590" s="25"/>
      <c r="C1590" s="25"/>
      <c r="D1590" s="14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</row>
    <row r="1591" spans="1:19" ht="14.4">
      <c r="A1591" s="14">
        <f t="shared" si="19"/>
        <v>1587</v>
      </c>
      <c r="B1591" s="25"/>
      <c r="C1591" s="25"/>
      <c r="D1591" s="14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</row>
    <row r="1592" spans="1:19" ht="14.4">
      <c r="A1592" s="14">
        <f t="shared" si="19"/>
        <v>1588</v>
      </c>
      <c r="B1592" s="25"/>
      <c r="C1592" s="25"/>
      <c r="D1592" s="14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</row>
    <row r="1593" spans="1:19" ht="14.4">
      <c r="A1593" s="14">
        <f t="shared" si="19"/>
        <v>1589</v>
      </c>
      <c r="B1593" s="25"/>
      <c r="C1593" s="25"/>
      <c r="D1593" s="14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</row>
    <row r="1594" spans="1:19" ht="14.4">
      <c r="A1594" s="14">
        <f t="shared" si="19"/>
        <v>1590</v>
      </c>
      <c r="B1594" s="25"/>
      <c r="C1594" s="25"/>
      <c r="D1594" s="14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</row>
    <row r="1595" spans="1:19" ht="14.4">
      <c r="A1595" s="14">
        <f t="shared" si="19"/>
        <v>1591</v>
      </c>
      <c r="B1595" s="25"/>
      <c r="C1595" s="25"/>
      <c r="D1595" s="14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</row>
    <row r="1596" spans="1:19" ht="14.4">
      <c r="A1596" s="14">
        <f t="shared" si="19"/>
        <v>1592</v>
      </c>
      <c r="B1596" s="25"/>
      <c r="C1596" s="25"/>
      <c r="D1596" s="14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</row>
    <row r="1597" spans="1:19" ht="14.4">
      <c r="A1597" s="14">
        <f t="shared" si="19"/>
        <v>1593</v>
      </c>
      <c r="B1597" s="25"/>
      <c r="C1597" s="25"/>
      <c r="D1597" s="14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</row>
    <row r="1598" spans="1:19" ht="14.4">
      <c r="A1598" s="14">
        <f t="shared" si="19"/>
        <v>1594</v>
      </c>
      <c r="B1598" s="25"/>
      <c r="C1598" s="25"/>
      <c r="D1598" s="14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</row>
    <row r="1599" spans="1:19" ht="14.4">
      <c r="A1599" s="14">
        <f t="shared" si="19"/>
        <v>1595</v>
      </c>
      <c r="B1599" s="25"/>
      <c r="C1599" s="25"/>
      <c r="D1599" s="14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</row>
    <row r="1600" spans="1:19" ht="14.4">
      <c r="A1600" s="14">
        <f t="shared" si="19"/>
        <v>1596</v>
      </c>
      <c r="B1600" s="25"/>
      <c r="C1600" s="25"/>
      <c r="D1600" s="14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</row>
    <row r="1601" spans="1:19" ht="14.4">
      <c r="A1601" s="14">
        <f t="shared" si="19"/>
        <v>1597</v>
      </c>
      <c r="B1601" s="25"/>
      <c r="C1601" s="25"/>
      <c r="D1601" s="14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</row>
    <row r="1602" spans="1:19" ht="14.4">
      <c r="A1602" s="14">
        <f t="shared" si="19"/>
        <v>1598</v>
      </c>
      <c r="B1602" s="25"/>
      <c r="C1602" s="25"/>
      <c r="D1602" s="14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</row>
    <row r="1603" spans="1:19" ht="14.4">
      <c r="A1603" s="14">
        <f t="shared" si="19"/>
        <v>1599</v>
      </c>
      <c r="B1603" s="25"/>
      <c r="C1603" s="25"/>
      <c r="D1603" s="14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</row>
    <row r="1604" spans="1:19" ht="14.4">
      <c r="A1604" s="14">
        <f t="shared" si="19"/>
        <v>1600</v>
      </c>
      <c r="B1604" s="25"/>
      <c r="C1604" s="25"/>
      <c r="D1604" s="14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</row>
    <row r="1605" spans="1:19" ht="14.4">
      <c r="A1605" s="14">
        <f t="shared" si="19"/>
        <v>1601</v>
      </c>
      <c r="B1605" s="25"/>
      <c r="C1605" s="25"/>
      <c r="D1605" s="14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</row>
    <row r="1606" spans="1:19" ht="14.4">
      <c r="A1606" s="14">
        <f t="shared" si="19"/>
        <v>1602</v>
      </c>
      <c r="B1606" s="25"/>
      <c r="C1606" s="25"/>
      <c r="D1606" s="14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</row>
    <row r="1607" spans="1:19" ht="14.4">
      <c r="A1607" s="14">
        <f t="shared" si="19"/>
        <v>1603</v>
      </c>
      <c r="B1607" s="25"/>
      <c r="C1607" s="25"/>
      <c r="D1607" s="14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</row>
    <row r="1608" spans="1:19" ht="14.4">
      <c r="A1608" s="14">
        <f t="shared" si="19"/>
        <v>1604</v>
      </c>
      <c r="B1608" s="25"/>
      <c r="C1608" s="25"/>
      <c r="D1608" s="14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</row>
    <row r="1609" spans="1:19" ht="14.4">
      <c r="A1609" s="14">
        <f t="shared" si="19"/>
        <v>1605</v>
      </c>
      <c r="B1609" s="25"/>
      <c r="C1609" s="25"/>
      <c r="D1609" s="14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</row>
    <row r="1610" spans="1:19" ht="14.4">
      <c r="A1610" s="14">
        <f t="shared" si="19"/>
        <v>1606</v>
      </c>
      <c r="B1610" s="25"/>
      <c r="C1610" s="25"/>
      <c r="D1610" s="14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</row>
    <row r="1611" spans="1:19" ht="14.4">
      <c r="A1611" s="14">
        <f t="shared" si="19"/>
        <v>1607</v>
      </c>
      <c r="B1611" s="25"/>
      <c r="C1611" s="25"/>
      <c r="D1611" s="14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</row>
    <row r="1612" spans="1:19" ht="14.4">
      <c r="A1612" s="14">
        <f t="shared" si="19"/>
        <v>1608</v>
      </c>
      <c r="B1612" s="25"/>
      <c r="C1612" s="25"/>
      <c r="D1612" s="14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</row>
    <row r="1613" spans="1:19" ht="14.4">
      <c r="A1613" s="14">
        <f t="shared" si="19"/>
        <v>1609</v>
      </c>
      <c r="B1613" s="25"/>
      <c r="C1613" s="25"/>
      <c r="D1613" s="14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</row>
    <row r="1614" spans="1:19" ht="14.4">
      <c r="A1614" s="14">
        <f t="shared" si="19"/>
        <v>1610</v>
      </c>
      <c r="B1614" s="25"/>
      <c r="C1614" s="25"/>
      <c r="D1614" s="14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</row>
    <row r="1615" spans="1:19" ht="14.4">
      <c r="A1615" s="14">
        <f t="shared" si="19"/>
        <v>1611</v>
      </c>
      <c r="B1615" s="25"/>
      <c r="C1615" s="25"/>
      <c r="D1615" s="14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</row>
    <row r="1616" spans="1:19" ht="14.4">
      <c r="A1616" s="14">
        <f t="shared" si="19"/>
        <v>1612</v>
      </c>
      <c r="B1616" s="25"/>
      <c r="C1616" s="25"/>
      <c r="D1616" s="14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</row>
    <row r="1617" spans="1:19" ht="14.4">
      <c r="A1617" s="14">
        <f t="shared" si="19"/>
        <v>1613</v>
      </c>
      <c r="B1617" s="25"/>
      <c r="C1617" s="25"/>
      <c r="D1617" s="14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</row>
    <row r="1618" spans="1:19" ht="14.4">
      <c r="A1618" s="14">
        <f t="shared" si="19"/>
        <v>1614</v>
      </c>
      <c r="B1618" s="25"/>
      <c r="C1618" s="25"/>
      <c r="D1618" s="14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</row>
    <row r="1619" spans="1:19" ht="14.4">
      <c r="A1619" s="14">
        <f t="shared" si="19"/>
        <v>1615</v>
      </c>
      <c r="B1619" s="25"/>
      <c r="C1619" s="25"/>
      <c r="D1619" s="14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</row>
    <row r="1620" spans="1:19" ht="14.4">
      <c r="A1620" s="14">
        <f t="shared" si="19"/>
        <v>1616</v>
      </c>
      <c r="B1620" s="25"/>
      <c r="C1620" s="25"/>
      <c r="D1620" s="14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</row>
    <row r="1621" spans="1:19" ht="14.4">
      <c r="A1621" s="14">
        <f t="shared" si="19"/>
        <v>1617</v>
      </c>
      <c r="B1621" s="25"/>
      <c r="C1621" s="25"/>
      <c r="D1621" s="14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</row>
    <row r="1622" spans="1:19" ht="14.4">
      <c r="A1622" s="14">
        <f t="shared" si="19"/>
        <v>1618</v>
      </c>
      <c r="B1622" s="25"/>
      <c r="C1622" s="25"/>
      <c r="D1622" s="14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</row>
    <row r="1623" spans="1:19" ht="14.4">
      <c r="A1623" s="14">
        <f t="shared" si="19"/>
        <v>1619</v>
      </c>
      <c r="B1623" s="25"/>
      <c r="C1623" s="25"/>
      <c r="D1623" s="14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</row>
    <row r="1624" spans="1:19" ht="14.4">
      <c r="A1624" s="14">
        <f t="shared" si="19"/>
        <v>1620</v>
      </c>
      <c r="B1624" s="25"/>
      <c r="C1624" s="25"/>
      <c r="D1624" s="14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</row>
    <row r="1625" spans="1:19" ht="14.4">
      <c r="A1625" s="14">
        <f t="shared" si="19"/>
        <v>1621</v>
      </c>
      <c r="B1625" s="25"/>
      <c r="C1625" s="25"/>
      <c r="D1625" s="14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</row>
    <row r="1626" spans="1:19" ht="14.4">
      <c r="A1626" s="14">
        <f t="shared" si="19"/>
        <v>1622</v>
      </c>
      <c r="B1626" s="25"/>
      <c r="C1626" s="25"/>
      <c r="D1626" s="14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</row>
    <row r="1627" spans="1:19" ht="14.4">
      <c r="A1627" s="14">
        <f t="shared" si="19"/>
        <v>1623</v>
      </c>
      <c r="B1627" s="25"/>
      <c r="C1627" s="25"/>
      <c r="D1627" s="14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</row>
    <row r="1628" spans="1:19" ht="14.4">
      <c r="A1628" s="14">
        <f t="shared" si="19"/>
        <v>1624</v>
      </c>
      <c r="B1628" s="25"/>
      <c r="C1628" s="25"/>
      <c r="D1628" s="14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</row>
    <row r="1629" spans="1:19" ht="14.4">
      <c r="A1629" s="14">
        <f t="shared" si="19"/>
        <v>1625</v>
      </c>
      <c r="B1629" s="25"/>
      <c r="C1629" s="25"/>
      <c r="D1629" s="14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</row>
    <row r="1630" spans="1:19" ht="14.4">
      <c r="A1630" s="14">
        <f t="shared" si="19"/>
        <v>1626</v>
      </c>
      <c r="B1630" s="25"/>
      <c r="C1630" s="25"/>
      <c r="D1630" s="14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</row>
    <row r="1631" spans="1:19" ht="14.4">
      <c r="A1631" s="14">
        <f t="shared" si="19"/>
        <v>1627</v>
      </c>
      <c r="B1631" s="25"/>
      <c r="C1631" s="25"/>
      <c r="D1631" s="14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</row>
    <row r="1632" spans="1:19" ht="14.4">
      <c r="A1632" s="14">
        <f t="shared" si="19"/>
        <v>1628</v>
      </c>
      <c r="B1632" s="25"/>
      <c r="C1632" s="25"/>
      <c r="D1632" s="14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</row>
    <row r="1633" spans="1:19" ht="14.4">
      <c r="A1633" s="14">
        <f t="shared" si="19"/>
        <v>1629</v>
      </c>
      <c r="B1633" s="25"/>
      <c r="C1633" s="25"/>
      <c r="D1633" s="14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</row>
    <row r="1634" spans="1:19" ht="14.4">
      <c r="A1634" s="14">
        <f t="shared" si="19"/>
        <v>1630</v>
      </c>
      <c r="B1634" s="25"/>
      <c r="C1634" s="25"/>
      <c r="D1634" s="14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</row>
    <row r="1635" spans="1:19" ht="14.4">
      <c r="A1635" s="14">
        <f t="shared" si="19"/>
        <v>1631</v>
      </c>
      <c r="B1635" s="25"/>
      <c r="C1635" s="25"/>
      <c r="D1635" s="14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</row>
    <row r="1636" spans="1:19" ht="14.4">
      <c r="A1636" s="14">
        <f t="shared" si="19"/>
        <v>1632</v>
      </c>
      <c r="B1636" s="25"/>
      <c r="C1636" s="25"/>
      <c r="D1636" s="14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</row>
    <row r="1637" spans="1:19" ht="14.4">
      <c r="A1637" s="14">
        <f t="shared" si="19"/>
        <v>1633</v>
      </c>
      <c r="B1637" s="25"/>
      <c r="C1637" s="25"/>
      <c r="D1637" s="14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</row>
    <row r="1638" spans="1:19" ht="14.4">
      <c r="A1638" s="14">
        <f t="shared" si="19"/>
        <v>1634</v>
      </c>
      <c r="B1638" s="25"/>
      <c r="C1638" s="25"/>
      <c r="D1638" s="14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</row>
    <row r="1639" spans="1:19" ht="14.4">
      <c r="A1639" s="14">
        <f t="shared" si="19"/>
        <v>1635</v>
      </c>
      <c r="B1639" s="25"/>
      <c r="C1639" s="25"/>
      <c r="D1639" s="14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</row>
    <row r="1640" spans="1:19" ht="14.4">
      <c r="A1640" s="14">
        <f t="shared" si="19"/>
        <v>1636</v>
      </c>
      <c r="B1640" s="25"/>
      <c r="C1640" s="25"/>
      <c r="D1640" s="14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</row>
    <row r="1641" spans="1:19" ht="14.4">
      <c r="A1641" s="14">
        <f t="shared" si="19"/>
        <v>1637</v>
      </c>
      <c r="B1641" s="25"/>
      <c r="C1641" s="25"/>
      <c r="D1641" s="14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</row>
    <row r="1642" spans="1:19" ht="14.4">
      <c r="A1642" s="14">
        <f t="shared" si="19"/>
        <v>1638</v>
      </c>
      <c r="B1642" s="25"/>
      <c r="C1642" s="25"/>
      <c r="D1642" s="14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</row>
    <row r="1643" spans="1:19" ht="14.4">
      <c r="A1643" s="14">
        <f t="shared" si="19"/>
        <v>1639</v>
      </c>
      <c r="B1643" s="25"/>
      <c r="C1643" s="25"/>
      <c r="D1643" s="14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</row>
    <row r="1644" spans="1:19" ht="14.4">
      <c r="A1644" s="14">
        <f t="shared" si="19"/>
        <v>1640</v>
      </c>
      <c r="B1644" s="25"/>
      <c r="C1644" s="25"/>
      <c r="D1644" s="14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</row>
    <row r="1645" spans="1:19" ht="14.4">
      <c r="A1645" s="14">
        <f t="shared" si="19"/>
        <v>1641</v>
      </c>
      <c r="B1645" s="25"/>
      <c r="C1645" s="25"/>
      <c r="D1645" s="14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</row>
    <row r="1646" spans="1:19" ht="14.4">
      <c r="A1646" s="14">
        <f t="shared" si="19"/>
        <v>1642</v>
      </c>
      <c r="B1646" s="25"/>
      <c r="C1646" s="25"/>
      <c r="D1646" s="14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</row>
    <row r="1647" spans="1:19" ht="14.4">
      <c r="A1647" s="14">
        <f t="shared" si="19"/>
        <v>1643</v>
      </c>
      <c r="B1647" s="25"/>
      <c r="C1647" s="25"/>
      <c r="D1647" s="14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</row>
    <row r="1648" spans="1:19" ht="14.4">
      <c r="A1648" s="14">
        <f t="shared" si="19"/>
        <v>1644</v>
      </c>
      <c r="B1648" s="25"/>
      <c r="C1648" s="25"/>
      <c r="D1648" s="14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</row>
    <row r="1649" spans="1:19" ht="14.4">
      <c r="A1649" s="14">
        <f t="shared" si="19"/>
        <v>1645</v>
      </c>
      <c r="B1649" s="25"/>
      <c r="C1649" s="25"/>
      <c r="D1649" s="14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</row>
    <row r="1650" spans="1:19" ht="14.4">
      <c r="A1650" s="14">
        <f t="shared" si="19"/>
        <v>1646</v>
      </c>
      <c r="B1650" s="25"/>
      <c r="C1650" s="25"/>
      <c r="D1650" s="14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</row>
    <row r="1651" spans="1:19" ht="14.4">
      <c r="A1651" s="14">
        <f t="shared" si="19"/>
        <v>1647</v>
      </c>
      <c r="B1651" s="25"/>
      <c r="C1651" s="25"/>
      <c r="D1651" s="14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</row>
    <row r="1652" spans="1:19" ht="14.4">
      <c r="A1652" s="14">
        <f t="shared" si="19"/>
        <v>1648</v>
      </c>
      <c r="B1652" s="25"/>
      <c r="C1652" s="25"/>
      <c r="D1652" s="14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</row>
    <row r="1653" spans="1:19" ht="14.4">
      <c r="A1653" s="14">
        <f t="shared" si="19"/>
        <v>1649</v>
      </c>
      <c r="B1653" s="25"/>
      <c r="C1653" s="25"/>
      <c r="D1653" s="14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</row>
    <row r="1654" spans="1:19" ht="14.4">
      <c r="A1654" s="14">
        <f t="shared" si="19"/>
        <v>1650</v>
      </c>
      <c r="B1654" s="25"/>
      <c r="C1654" s="25"/>
      <c r="D1654" s="14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</row>
    <row r="1655" spans="1:19" ht="14.4">
      <c r="A1655" s="14">
        <f t="shared" si="19"/>
        <v>1651</v>
      </c>
      <c r="B1655" s="25"/>
      <c r="C1655" s="25"/>
      <c r="D1655" s="14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</row>
    <row r="1656" spans="1:19" ht="14.4">
      <c r="A1656" s="14">
        <f t="shared" si="19"/>
        <v>1652</v>
      </c>
      <c r="B1656" s="25"/>
      <c r="C1656" s="25"/>
      <c r="D1656" s="14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</row>
    <row r="1657" spans="1:19" ht="14.4">
      <c r="A1657" s="14">
        <f t="shared" si="19"/>
        <v>1653</v>
      </c>
      <c r="B1657" s="25"/>
      <c r="C1657" s="25"/>
      <c r="D1657" s="14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</row>
    <row r="1658" spans="1:19" ht="14.4">
      <c r="A1658" s="14">
        <f t="shared" si="19"/>
        <v>1654</v>
      </c>
      <c r="B1658" s="25"/>
      <c r="C1658" s="25"/>
      <c r="D1658" s="14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</row>
    <row r="1659" spans="1:19" ht="14.4">
      <c r="A1659" s="14">
        <f t="shared" si="19"/>
        <v>1655</v>
      </c>
      <c r="B1659" s="25"/>
      <c r="C1659" s="25"/>
      <c r="D1659" s="14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</row>
    <row r="1660" spans="1:19" ht="14.4">
      <c r="A1660" s="14">
        <f t="shared" si="19"/>
        <v>1656</v>
      </c>
      <c r="B1660" s="25"/>
      <c r="C1660" s="25"/>
      <c r="D1660" s="14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</row>
    <row r="1661" spans="1:19" ht="14.4">
      <c r="A1661" s="14">
        <f t="shared" si="19"/>
        <v>1657</v>
      </c>
      <c r="B1661" s="25"/>
      <c r="C1661" s="25"/>
      <c r="D1661" s="14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</row>
    <row r="1662" spans="1:19" ht="14.4">
      <c r="A1662" s="14">
        <f t="shared" si="19"/>
        <v>1658</v>
      </c>
      <c r="B1662" s="25"/>
      <c r="C1662" s="25"/>
      <c r="D1662" s="14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</row>
    <row r="1663" spans="1:19" ht="14.4">
      <c r="A1663" s="14">
        <f t="shared" si="19"/>
        <v>1659</v>
      </c>
      <c r="B1663" s="25"/>
      <c r="C1663" s="25"/>
      <c r="D1663" s="14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</row>
    <row r="1664" spans="1:19" ht="14.4">
      <c r="A1664" s="14">
        <f t="shared" si="19"/>
        <v>1660</v>
      </c>
      <c r="B1664" s="25"/>
      <c r="C1664" s="25"/>
      <c r="D1664" s="14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</row>
    <row r="1665" spans="1:19" ht="14.4">
      <c r="A1665" s="14">
        <f t="shared" si="19"/>
        <v>1661</v>
      </c>
      <c r="B1665" s="25"/>
      <c r="C1665" s="25"/>
      <c r="D1665" s="14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</row>
    <row r="1666" spans="1:19" ht="14.4">
      <c r="A1666" s="14">
        <f t="shared" si="19"/>
        <v>1662</v>
      </c>
      <c r="B1666" s="25"/>
      <c r="C1666" s="25"/>
      <c r="D1666" s="14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</row>
    <row r="1667" spans="1:19" ht="14.4">
      <c r="A1667" s="14">
        <f t="shared" si="19"/>
        <v>1663</v>
      </c>
      <c r="B1667" s="25"/>
      <c r="C1667" s="25"/>
      <c r="D1667" s="14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</row>
    <row r="1668" spans="1:19" ht="14.4">
      <c r="A1668" s="14">
        <f t="shared" si="19"/>
        <v>1664</v>
      </c>
      <c r="B1668" s="25"/>
      <c r="C1668" s="25"/>
      <c r="D1668" s="14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</row>
    <row r="1669" spans="1:19" ht="14.4">
      <c r="A1669" s="14">
        <f t="shared" si="19"/>
        <v>1665</v>
      </c>
      <c r="B1669" s="25"/>
      <c r="C1669" s="25"/>
      <c r="D1669" s="14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</row>
    <row r="1670" spans="1:19" ht="14.4">
      <c r="A1670" s="14">
        <f t="shared" si="19"/>
        <v>1666</v>
      </c>
      <c r="B1670" s="25"/>
      <c r="C1670" s="25"/>
      <c r="D1670" s="14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</row>
    <row r="1671" spans="1:19" ht="14.4">
      <c r="A1671" s="14">
        <f t="shared" si="19"/>
        <v>1667</v>
      </c>
      <c r="B1671" s="25"/>
      <c r="C1671" s="25"/>
      <c r="D1671" s="14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</row>
    <row r="1672" spans="1:19" ht="14.4">
      <c r="A1672" s="14">
        <f t="shared" si="19"/>
        <v>1668</v>
      </c>
      <c r="B1672" s="25"/>
      <c r="C1672" s="25"/>
      <c r="D1672" s="14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</row>
    <row r="1673" spans="1:19" ht="14.4">
      <c r="A1673" s="14">
        <f t="shared" si="19"/>
        <v>1669</v>
      </c>
      <c r="B1673" s="25"/>
      <c r="C1673" s="25"/>
      <c r="D1673" s="14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</row>
    <row r="1674" spans="1:19" ht="14.4">
      <c r="A1674" s="14">
        <f t="shared" si="19"/>
        <v>1670</v>
      </c>
      <c r="B1674" s="25"/>
      <c r="C1674" s="25"/>
      <c r="D1674" s="14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</row>
    <row r="1675" spans="1:19" ht="14.4">
      <c r="A1675" s="14">
        <f t="shared" si="19"/>
        <v>1671</v>
      </c>
      <c r="B1675" s="25"/>
      <c r="C1675" s="25"/>
      <c r="D1675" s="14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</row>
    <row r="1676" spans="1:19" ht="14.4">
      <c r="A1676" s="14">
        <f t="shared" si="19"/>
        <v>1672</v>
      </c>
      <c r="B1676" s="25"/>
      <c r="C1676" s="25"/>
      <c r="D1676" s="14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</row>
    <row r="1677" spans="1:19" ht="14.4">
      <c r="A1677" s="14">
        <f t="shared" si="19"/>
        <v>1673</v>
      </c>
      <c r="B1677" s="25"/>
      <c r="C1677" s="25"/>
      <c r="D1677" s="14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</row>
    <row r="1678" spans="1:19" ht="14.4">
      <c r="A1678" s="14">
        <f t="shared" si="19"/>
        <v>1674</v>
      </c>
      <c r="B1678" s="25"/>
      <c r="C1678" s="25"/>
      <c r="D1678" s="14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</row>
    <row r="1679" spans="1:19" ht="14.4">
      <c r="A1679" s="14">
        <f t="shared" si="19"/>
        <v>1675</v>
      </c>
      <c r="B1679" s="25"/>
      <c r="C1679" s="25"/>
      <c r="D1679" s="14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</row>
    <row r="1680" spans="1:19" ht="14.4">
      <c r="A1680" s="14">
        <f t="shared" si="19"/>
        <v>1676</v>
      </c>
      <c r="B1680" s="25"/>
      <c r="C1680" s="25"/>
      <c r="D1680" s="14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</row>
    <row r="1681" spans="1:19" ht="14.4">
      <c r="A1681" s="14">
        <f t="shared" si="19"/>
        <v>1677</v>
      </c>
      <c r="B1681" s="25"/>
      <c r="C1681" s="25"/>
      <c r="D1681" s="14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</row>
    <row r="1682" spans="1:19" ht="14.4">
      <c r="A1682" s="14">
        <f t="shared" si="19"/>
        <v>1678</v>
      </c>
      <c r="B1682" s="25"/>
      <c r="C1682" s="25"/>
      <c r="D1682" s="14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</row>
    <row r="1683" spans="1:19" ht="14.4">
      <c r="A1683" s="14">
        <f t="shared" si="19"/>
        <v>1679</v>
      </c>
      <c r="B1683" s="25"/>
      <c r="C1683" s="25"/>
      <c r="D1683" s="14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</row>
    <row r="1684" spans="1:19" ht="14.4">
      <c r="A1684" s="14">
        <f t="shared" si="19"/>
        <v>1680</v>
      </c>
      <c r="B1684" s="25"/>
      <c r="C1684" s="25"/>
      <c r="D1684" s="14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</row>
    <row r="1685" spans="1:19" ht="14.4">
      <c r="A1685" s="14">
        <f t="shared" si="19"/>
        <v>1681</v>
      </c>
      <c r="B1685" s="25"/>
      <c r="C1685" s="25"/>
      <c r="D1685" s="14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</row>
    <row r="1686" spans="1:19" ht="14.4">
      <c r="A1686" s="14">
        <f t="shared" si="19"/>
        <v>1682</v>
      </c>
      <c r="B1686" s="25"/>
      <c r="C1686" s="25"/>
      <c r="D1686" s="14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</row>
    <row r="1687" spans="1:19" ht="14.4">
      <c r="A1687" s="14">
        <f t="shared" si="19"/>
        <v>1683</v>
      </c>
      <c r="B1687" s="25"/>
      <c r="C1687" s="25"/>
      <c r="D1687" s="14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</row>
    <row r="1688" spans="1:19" ht="14.4">
      <c r="A1688" s="14">
        <f t="shared" si="19"/>
        <v>1684</v>
      </c>
      <c r="B1688" s="25"/>
      <c r="C1688" s="25"/>
      <c r="D1688" s="14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</row>
    <row r="1689" spans="1:19" ht="14.4">
      <c r="A1689" s="14">
        <f t="shared" si="19"/>
        <v>1685</v>
      </c>
      <c r="B1689" s="25"/>
      <c r="C1689" s="25"/>
      <c r="D1689" s="14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</row>
    <row r="1690" spans="1:19" ht="14.4">
      <c r="A1690" s="14">
        <f t="shared" si="19"/>
        <v>1686</v>
      </c>
      <c r="B1690" s="25"/>
      <c r="C1690" s="25"/>
      <c r="D1690" s="14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</row>
    <row r="1691" spans="1:19" ht="14.4">
      <c r="A1691" s="14">
        <f t="shared" si="19"/>
        <v>1687</v>
      </c>
      <c r="B1691" s="25"/>
      <c r="C1691" s="25"/>
      <c r="D1691" s="14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</row>
    <row r="1692" spans="1:19" ht="14.4">
      <c r="A1692" s="14">
        <f t="shared" si="19"/>
        <v>1688</v>
      </c>
      <c r="B1692" s="25"/>
      <c r="C1692" s="25"/>
      <c r="D1692" s="14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</row>
    <row r="1693" spans="1:19" ht="14.4">
      <c r="A1693" s="14">
        <f t="shared" si="19"/>
        <v>1689</v>
      </c>
      <c r="B1693" s="25"/>
      <c r="C1693" s="25"/>
      <c r="D1693" s="14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</row>
    <row r="1694" spans="1:19" ht="14.4">
      <c r="A1694" s="14">
        <f t="shared" si="19"/>
        <v>1690</v>
      </c>
      <c r="B1694" s="25"/>
      <c r="C1694" s="25"/>
      <c r="D1694" s="14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</row>
    <row r="1695" spans="1:19" ht="14.4">
      <c r="A1695" s="14">
        <f t="shared" si="19"/>
        <v>1691</v>
      </c>
      <c r="B1695" s="25"/>
      <c r="C1695" s="25"/>
      <c r="D1695" s="14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</row>
    <row r="1696" spans="1:19" ht="14.4">
      <c r="A1696" s="14">
        <f t="shared" si="19"/>
        <v>1692</v>
      </c>
      <c r="B1696" s="25"/>
      <c r="C1696" s="25"/>
      <c r="D1696" s="14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</row>
    <row r="1697" spans="1:19" ht="14.4">
      <c r="A1697" s="14">
        <f t="shared" si="19"/>
        <v>1693</v>
      </c>
      <c r="B1697" s="25"/>
      <c r="C1697" s="25"/>
      <c r="D1697" s="14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</row>
    <row r="1698" spans="1:19" ht="14.4">
      <c r="A1698" s="14">
        <f t="shared" si="19"/>
        <v>1694</v>
      </c>
      <c r="B1698" s="25"/>
      <c r="C1698" s="25"/>
      <c r="D1698" s="14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</row>
    <row r="1699" spans="1:19" ht="14.4">
      <c r="A1699" s="14">
        <f t="shared" si="19"/>
        <v>1695</v>
      </c>
      <c r="B1699" s="25"/>
      <c r="C1699" s="25"/>
      <c r="D1699" s="14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</row>
    <row r="1700" spans="1:19" ht="14.4">
      <c r="A1700" s="14">
        <f t="shared" si="19"/>
        <v>1696</v>
      </c>
      <c r="B1700" s="25"/>
      <c r="C1700" s="25"/>
      <c r="D1700" s="14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</row>
    <row r="1701" spans="1:19" ht="14.4">
      <c r="A1701" s="14">
        <f t="shared" si="19"/>
        <v>1697</v>
      </c>
      <c r="B1701" s="25"/>
      <c r="C1701" s="25"/>
      <c r="D1701" s="14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</row>
    <row r="1702" spans="1:19" ht="14.4">
      <c r="A1702" s="14">
        <f t="shared" si="19"/>
        <v>1698</v>
      </c>
      <c r="B1702" s="25"/>
      <c r="C1702" s="25"/>
      <c r="D1702" s="14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</row>
    <row r="1703" spans="1:19" ht="14.4">
      <c r="A1703" s="14">
        <f t="shared" si="19"/>
        <v>1699</v>
      </c>
      <c r="B1703" s="25"/>
      <c r="C1703" s="25"/>
      <c r="D1703" s="14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</row>
    <row r="1704" spans="1:19" ht="14.4">
      <c r="A1704" s="14">
        <f t="shared" si="19"/>
        <v>1700</v>
      </c>
      <c r="B1704" s="25"/>
      <c r="C1704" s="25"/>
      <c r="D1704" s="14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</row>
    <row r="1705" spans="1:19" ht="14.4">
      <c r="A1705" s="14">
        <f t="shared" si="19"/>
        <v>1701</v>
      </c>
      <c r="B1705" s="25"/>
      <c r="C1705" s="25"/>
      <c r="D1705" s="14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</row>
    <row r="1706" spans="1:19" ht="14.4">
      <c r="A1706" s="14">
        <f t="shared" si="19"/>
        <v>1702</v>
      </c>
      <c r="B1706" s="25"/>
      <c r="C1706" s="25"/>
      <c r="D1706" s="14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</row>
    <row r="1707" spans="1:19" ht="14.4">
      <c r="A1707" s="14">
        <f t="shared" si="19"/>
        <v>1703</v>
      </c>
      <c r="B1707" s="25"/>
      <c r="C1707" s="25"/>
      <c r="D1707" s="14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</row>
    <row r="1708" spans="1:19" ht="14.4">
      <c r="A1708" s="14">
        <f t="shared" si="19"/>
        <v>1704</v>
      </c>
      <c r="B1708" s="25"/>
      <c r="C1708" s="25"/>
      <c r="D1708" s="14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</row>
    <row r="1709" spans="1:19" ht="14.4">
      <c r="A1709" s="14">
        <f t="shared" si="19"/>
        <v>1705</v>
      </c>
      <c r="B1709" s="25"/>
      <c r="C1709" s="25"/>
      <c r="D1709" s="14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</row>
    <row r="1710" spans="1:19" ht="14.4">
      <c r="A1710" s="14">
        <f t="shared" si="19"/>
        <v>1706</v>
      </c>
      <c r="B1710" s="25"/>
      <c r="C1710" s="25"/>
      <c r="D1710" s="14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</row>
    <row r="1711" spans="1:19" ht="14.4">
      <c r="A1711" s="14">
        <f t="shared" si="19"/>
        <v>1707</v>
      </c>
      <c r="B1711" s="25"/>
      <c r="C1711" s="25"/>
      <c r="D1711" s="14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</row>
    <row r="1712" spans="1:19" ht="14.4">
      <c r="A1712" s="14">
        <f t="shared" si="19"/>
        <v>1708</v>
      </c>
      <c r="B1712" s="25"/>
      <c r="C1712" s="25"/>
      <c r="D1712" s="14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</row>
    <row r="1713" spans="1:19" ht="14.4">
      <c r="A1713" s="14">
        <f t="shared" si="19"/>
        <v>1709</v>
      </c>
      <c r="B1713" s="25"/>
      <c r="C1713" s="25"/>
      <c r="D1713" s="14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</row>
    <row r="1714" spans="1:19" ht="14.4">
      <c r="A1714" s="14">
        <f t="shared" si="19"/>
        <v>1710</v>
      </c>
      <c r="B1714" s="25"/>
      <c r="C1714" s="25"/>
      <c r="D1714" s="14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</row>
    <row r="1715" spans="1:19" ht="14.4">
      <c r="A1715" s="14">
        <f t="shared" si="19"/>
        <v>1711</v>
      </c>
      <c r="B1715" s="25"/>
      <c r="C1715" s="25"/>
      <c r="D1715" s="14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</row>
    <row r="1716" spans="1:19" ht="14.4">
      <c r="A1716" s="14">
        <f t="shared" si="19"/>
        <v>1712</v>
      </c>
      <c r="B1716" s="25"/>
      <c r="C1716" s="25"/>
      <c r="D1716" s="14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</row>
    <row r="1717" spans="1:19" ht="14.4">
      <c r="A1717" s="14">
        <f t="shared" si="19"/>
        <v>1713</v>
      </c>
      <c r="B1717" s="25"/>
      <c r="C1717" s="25"/>
      <c r="D1717" s="14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</row>
    <row r="1718" spans="1:19" ht="14.4">
      <c r="A1718" s="14">
        <f t="shared" si="19"/>
        <v>1714</v>
      </c>
      <c r="B1718" s="25"/>
      <c r="C1718" s="25"/>
      <c r="D1718" s="14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</row>
    <row r="1719" spans="1:19" ht="14.4">
      <c r="A1719" s="14">
        <f t="shared" si="19"/>
        <v>1715</v>
      </c>
      <c r="B1719" s="25"/>
      <c r="C1719" s="25"/>
      <c r="D1719" s="14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</row>
    <row r="1720" spans="1:19" ht="14.4">
      <c r="A1720" s="14">
        <f t="shared" si="19"/>
        <v>1716</v>
      </c>
      <c r="B1720" s="25"/>
      <c r="C1720" s="25"/>
      <c r="D1720" s="14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</row>
    <row r="1721" spans="1:19" ht="14.4">
      <c r="A1721" s="14">
        <f t="shared" si="19"/>
        <v>1717</v>
      </c>
      <c r="B1721" s="25"/>
      <c r="C1721" s="25"/>
      <c r="D1721" s="14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</row>
    <row r="1722" spans="1:19" ht="14.4">
      <c r="A1722" s="14">
        <f t="shared" si="19"/>
        <v>1718</v>
      </c>
      <c r="B1722" s="25"/>
      <c r="C1722" s="25"/>
      <c r="D1722" s="14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</row>
    <row r="1723" spans="1:19" ht="14.4">
      <c r="A1723" s="14">
        <f t="shared" si="19"/>
        <v>1719</v>
      </c>
      <c r="B1723" s="25"/>
      <c r="C1723" s="25"/>
      <c r="D1723" s="14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</row>
    <row r="1724" spans="1:19" ht="14.4">
      <c r="A1724" s="14">
        <f t="shared" si="19"/>
        <v>1720</v>
      </c>
      <c r="B1724" s="25"/>
      <c r="C1724" s="25"/>
      <c r="D1724" s="14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</row>
    <row r="1725" spans="1:19" ht="14.4">
      <c r="A1725" s="14">
        <f t="shared" si="19"/>
        <v>1721</v>
      </c>
      <c r="B1725" s="25"/>
      <c r="C1725" s="25"/>
      <c r="D1725" s="14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</row>
    <row r="1726" spans="1:19" ht="14.4">
      <c r="A1726" s="14">
        <f t="shared" si="19"/>
        <v>1722</v>
      </c>
      <c r="B1726" s="25"/>
      <c r="C1726" s="25"/>
      <c r="D1726" s="14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</row>
    <row r="1727" spans="1:19" ht="14.4">
      <c r="A1727" s="14">
        <f t="shared" si="19"/>
        <v>1723</v>
      </c>
      <c r="B1727" s="25"/>
      <c r="C1727" s="25"/>
      <c r="D1727" s="14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</row>
    <row r="1728" spans="1:19" ht="14.4">
      <c r="A1728" s="14">
        <f t="shared" si="19"/>
        <v>1724</v>
      </c>
      <c r="B1728" s="25"/>
      <c r="C1728" s="25"/>
      <c r="D1728" s="14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</row>
    <row r="1729" spans="1:19" ht="14.4">
      <c r="A1729" s="14">
        <f t="shared" si="19"/>
        <v>1725</v>
      </c>
      <c r="B1729" s="25"/>
      <c r="C1729" s="25"/>
      <c r="D1729" s="14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</row>
    <row r="1730" spans="1:19" ht="14.4">
      <c r="A1730" s="14">
        <f t="shared" si="19"/>
        <v>1726</v>
      </c>
      <c r="B1730" s="25"/>
      <c r="C1730" s="25"/>
      <c r="D1730" s="14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</row>
    <row r="1731" spans="1:19" ht="14.4">
      <c r="A1731" s="14">
        <f t="shared" si="19"/>
        <v>1727</v>
      </c>
      <c r="B1731" s="25"/>
      <c r="C1731" s="25"/>
      <c r="D1731" s="14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</row>
    <row r="1732" spans="1:19" ht="14.4">
      <c r="A1732" s="14">
        <f t="shared" si="19"/>
        <v>1728</v>
      </c>
      <c r="B1732" s="25"/>
      <c r="C1732" s="25"/>
      <c r="D1732" s="14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</row>
    <row r="1733" spans="1:19" ht="14.4">
      <c r="A1733" s="14">
        <f t="shared" si="19"/>
        <v>1729</v>
      </c>
      <c r="B1733" s="25"/>
      <c r="C1733" s="25"/>
      <c r="D1733" s="14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</row>
    <row r="1734" spans="1:19" ht="14.4">
      <c r="A1734" s="14">
        <f t="shared" si="19"/>
        <v>1730</v>
      </c>
      <c r="B1734" s="25"/>
      <c r="C1734" s="25"/>
      <c r="D1734" s="14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</row>
    <row r="1735" spans="1:19" ht="14.4">
      <c r="A1735" s="14">
        <f t="shared" si="19"/>
        <v>1731</v>
      </c>
      <c r="B1735" s="25"/>
      <c r="C1735" s="25"/>
      <c r="D1735" s="14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</row>
    <row r="1736" spans="1:19" ht="14.4">
      <c r="A1736" s="14">
        <f t="shared" si="19"/>
        <v>1732</v>
      </c>
      <c r="B1736" s="25"/>
      <c r="C1736" s="25"/>
      <c r="D1736" s="14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</row>
    <row r="1737" spans="1:19" ht="14.4">
      <c r="A1737" s="14">
        <f t="shared" si="19"/>
        <v>1733</v>
      </c>
      <c r="B1737" s="25"/>
      <c r="C1737" s="25"/>
      <c r="D1737" s="14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</row>
    <row r="1738" spans="1:19" ht="14.4">
      <c r="A1738" s="14">
        <f t="shared" si="19"/>
        <v>1734</v>
      </c>
      <c r="B1738" s="25"/>
      <c r="C1738" s="25"/>
      <c r="D1738" s="14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</row>
    <row r="1739" spans="1:19" ht="14.4">
      <c r="A1739" s="14">
        <f t="shared" si="19"/>
        <v>1735</v>
      </c>
      <c r="B1739" s="25"/>
      <c r="C1739" s="25"/>
      <c r="D1739" s="14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</row>
    <row r="1740" spans="1:19" ht="14.4">
      <c r="A1740" s="14">
        <f t="shared" si="19"/>
        <v>1736</v>
      </c>
      <c r="B1740" s="25"/>
      <c r="C1740" s="25"/>
      <c r="D1740" s="14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</row>
    <row r="1741" spans="1:19" ht="14.4">
      <c r="A1741" s="14">
        <f t="shared" si="19"/>
        <v>1737</v>
      </c>
      <c r="B1741" s="25"/>
      <c r="C1741" s="25"/>
      <c r="D1741" s="14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</row>
    <row r="1742" spans="1:19" ht="14.4">
      <c r="A1742" s="14">
        <f t="shared" si="19"/>
        <v>1738</v>
      </c>
      <c r="B1742" s="25"/>
      <c r="C1742" s="25"/>
      <c r="D1742" s="14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</row>
    <row r="1743" spans="1:19" ht="14.4">
      <c r="A1743" s="14">
        <f t="shared" si="19"/>
        <v>1739</v>
      </c>
      <c r="B1743" s="25"/>
      <c r="C1743" s="25"/>
      <c r="D1743" s="14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</row>
    <row r="1744" spans="1:19" ht="14.4">
      <c r="A1744" s="14">
        <f t="shared" si="19"/>
        <v>1740</v>
      </c>
      <c r="B1744" s="25"/>
      <c r="C1744" s="25"/>
      <c r="D1744" s="14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</row>
    <row r="1745" spans="1:19" ht="14.4">
      <c r="A1745" s="14">
        <f t="shared" si="19"/>
        <v>1741</v>
      </c>
      <c r="B1745" s="25"/>
      <c r="C1745" s="25"/>
      <c r="D1745" s="14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</row>
    <row r="1746" spans="1:19" ht="14.4">
      <c r="A1746" s="14">
        <f t="shared" si="19"/>
        <v>1742</v>
      </c>
      <c r="B1746" s="25"/>
      <c r="C1746" s="25"/>
      <c r="D1746" s="14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</row>
    <row r="1747" spans="1:19" ht="14.4">
      <c r="A1747" s="14">
        <f t="shared" si="19"/>
        <v>1743</v>
      </c>
      <c r="B1747" s="25"/>
      <c r="C1747" s="25"/>
      <c r="D1747" s="14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</row>
    <row r="1748" spans="1:19" ht="14.4">
      <c r="A1748" s="14">
        <f t="shared" si="19"/>
        <v>1744</v>
      </c>
      <c r="B1748" s="25"/>
      <c r="C1748" s="25"/>
      <c r="D1748" s="14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</row>
    <row r="1749" spans="1:19" ht="14.4">
      <c r="A1749" s="14">
        <f t="shared" si="19"/>
        <v>1745</v>
      </c>
      <c r="B1749" s="25"/>
      <c r="C1749" s="25"/>
      <c r="D1749" s="14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</row>
    <row r="1750" spans="1:19" ht="14.4">
      <c r="A1750" s="14">
        <f t="shared" si="19"/>
        <v>1746</v>
      </c>
      <c r="B1750" s="25"/>
      <c r="C1750" s="25"/>
      <c r="D1750" s="14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</row>
    <row r="1751" spans="1:19" ht="14.4">
      <c r="A1751" s="14">
        <f t="shared" si="19"/>
        <v>1747</v>
      </c>
      <c r="B1751" s="25"/>
      <c r="C1751" s="25"/>
      <c r="D1751" s="14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</row>
    <row r="1752" spans="1:19" ht="14.4">
      <c r="A1752" s="14">
        <f t="shared" si="19"/>
        <v>1748</v>
      </c>
      <c r="B1752" s="25"/>
      <c r="C1752" s="25"/>
      <c r="D1752" s="14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</row>
    <row r="1753" spans="1:19" ht="14.4">
      <c r="A1753" s="14">
        <f t="shared" si="19"/>
        <v>1749</v>
      </c>
      <c r="B1753" s="25"/>
      <c r="C1753" s="25"/>
      <c r="D1753" s="14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</row>
    <row r="1754" spans="1:19" ht="14.4">
      <c r="A1754" s="14">
        <f t="shared" si="19"/>
        <v>1750</v>
      </c>
      <c r="B1754" s="25"/>
      <c r="C1754" s="25"/>
      <c r="D1754" s="14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</row>
    <row r="1755" spans="1:19" ht="14.4">
      <c r="A1755" s="14">
        <f t="shared" si="19"/>
        <v>1751</v>
      </c>
      <c r="B1755" s="25"/>
      <c r="C1755" s="25"/>
      <c r="D1755" s="14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</row>
    <row r="1756" spans="1:19" ht="14.4">
      <c r="A1756" s="14">
        <f t="shared" si="19"/>
        <v>1752</v>
      </c>
      <c r="B1756" s="25"/>
      <c r="C1756" s="25"/>
      <c r="D1756" s="14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</row>
    <row r="1757" spans="1:19" ht="14.4">
      <c r="A1757" s="14">
        <f t="shared" si="19"/>
        <v>1753</v>
      </c>
      <c r="B1757" s="25"/>
      <c r="C1757" s="25"/>
      <c r="D1757" s="14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</row>
    <row r="1758" spans="1:19" ht="14.4">
      <c r="A1758" s="14">
        <f t="shared" si="19"/>
        <v>1754</v>
      </c>
      <c r="B1758" s="25"/>
      <c r="C1758" s="25"/>
      <c r="D1758" s="14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</row>
    <row r="1759" spans="1:19" ht="14.4">
      <c r="A1759" s="14">
        <f t="shared" si="19"/>
        <v>1755</v>
      </c>
      <c r="B1759" s="25"/>
      <c r="C1759" s="25"/>
      <c r="D1759" s="14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</row>
    <row r="1760" spans="1:19" ht="14.4">
      <c r="A1760" s="14">
        <f t="shared" si="19"/>
        <v>1756</v>
      </c>
      <c r="B1760" s="25"/>
      <c r="C1760" s="25"/>
      <c r="D1760" s="14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</row>
    <row r="1761" spans="1:19" ht="14.4">
      <c r="A1761" s="14">
        <f t="shared" si="19"/>
        <v>1757</v>
      </c>
      <c r="B1761" s="25"/>
      <c r="C1761" s="25"/>
      <c r="D1761" s="14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</row>
    <row r="1762" spans="1:19" ht="14.4">
      <c r="A1762" s="14">
        <f t="shared" si="19"/>
        <v>1758</v>
      </c>
      <c r="B1762" s="25"/>
      <c r="C1762" s="25"/>
      <c r="D1762" s="14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</row>
    <row r="1763" spans="1:19" ht="14.4">
      <c r="A1763" s="14">
        <f t="shared" si="19"/>
        <v>1759</v>
      </c>
      <c r="B1763" s="25"/>
      <c r="C1763" s="25"/>
      <c r="D1763" s="14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</row>
    <row r="1764" spans="1:19" ht="14.4">
      <c r="A1764" s="14">
        <f t="shared" si="19"/>
        <v>1760</v>
      </c>
      <c r="B1764" s="25"/>
      <c r="C1764" s="25"/>
      <c r="D1764" s="14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</row>
    <row r="1765" spans="1:19" ht="14.4">
      <c r="A1765" s="14">
        <f t="shared" si="19"/>
        <v>1761</v>
      </c>
      <c r="B1765" s="25"/>
      <c r="C1765" s="25"/>
      <c r="D1765" s="14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</row>
    <row r="1766" spans="1:19" ht="14.4">
      <c r="A1766" s="14">
        <f t="shared" si="19"/>
        <v>1762</v>
      </c>
      <c r="B1766" s="25"/>
      <c r="C1766" s="25"/>
      <c r="D1766" s="14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</row>
    <row r="1767" spans="1:19" ht="14.4">
      <c r="A1767" s="14">
        <f t="shared" si="19"/>
        <v>1763</v>
      </c>
      <c r="B1767" s="25"/>
      <c r="C1767" s="25"/>
      <c r="D1767" s="14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</row>
    <row r="1768" spans="1:19" ht="14.4">
      <c r="A1768" s="14">
        <f t="shared" si="19"/>
        <v>1764</v>
      </c>
      <c r="B1768" s="25"/>
      <c r="C1768" s="25"/>
      <c r="D1768" s="14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</row>
    <row r="1769" spans="1:19" ht="14.4">
      <c r="A1769" s="14">
        <f t="shared" si="19"/>
        <v>1765</v>
      </c>
      <c r="B1769" s="25"/>
      <c r="C1769" s="25"/>
      <c r="D1769" s="14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</row>
    <row r="1770" spans="1:19" ht="14.4">
      <c r="A1770" s="14">
        <f t="shared" si="19"/>
        <v>1766</v>
      </c>
      <c r="B1770" s="25"/>
      <c r="C1770" s="25"/>
      <c r="D1770" s="14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</row>
    <row r="1771" spans="1:19" ht="14.4">
      <c r="A1771" s="14">
        <f t="shared" si="19"/>
        <v>1767</v>
      </c>
      <c r="B1771" s="25"/>
      <c r="C1771" s="25"/>
      <c r="D1771" s="14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</row>
    <row r="1772" spans="1:19" ht="14.4">
      <c r="A1772" s="14">
        <f t="shared" si="19"/>
        <v>1768</v>
      </c>
      <c r="B1772" s="25"/>
      <c r="C1772" s="25"/>
      <c r="D1772" s="14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</row>
    <row r="1773" spans="1:19" ht="14.4">
      <c r="A1773" s="14">
        <f t="shared" si="19"/>
        <v>1769</v>
      </c>
      <c r="B1773" s="25"/>
      <c r="C1773" s="25"/>
      <c r="D1773" s="14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</row>
    <row r="1774" spans="1:19" ht="14.4">
      <c r="A1774" s="14">
        <f t="shared" si="19"/>
        <v>1770</v>
      </c>
      <c r="B1774" s="25"/>
      <c r="C1774" s="25"/>
      <c r="D1774" s="14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</row>
    <row r="1775" spans="1:19" ht="14.4">
      <c r="A1775" s="14">
        <f t="shared" si="19"/>
        <v>1771</v>
      </c>
      <c r="B1775" s="25"/>
      <c r="C1775" s="25"/>
      <c r="D1775" s="14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</row>
    <row r="1776" spans="1:19" ht="14.4">
      <c r="A1776" s="14">
        <f t="shared" si="19"/>
        <v>1772</v>
      </c>
      <c r="B1776" s="25"/>
      <c r="C1776" s="25"/>
      <c r="D1776" s="14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</row>
    <row r="1777" spans="1:19" ht="14.4">
      <c r="A1777" s="14">
        <f t="shared" si="19"/>
        <v>1773</v>
      </c>
      <c r="B1777" s="25"/>
      <c r="C1777" s="25"/>
      <c r="D1777" s="14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</row>
    <row r="1778" spans="1:19" ht="14.4">
      <c r="A1778" s="14">
        <f t="shared" si="19"/>
        <v>1774</v>
      </c>
      <c r="B1778" s="25"/>
      <c r="C1778" s="25"/>
      <c r="D1778" s="14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</row>
    <row r="1779" spans="1:19" ht="14.4">
      <c r="A1779" s="14">
        <f t="shared" si="19"/>
        <v>1775</v>
      </c>
      <c r="B1779" s="25"/>
      <c r="C1779" s="25"/>
      <c r="D1779" s="14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</row>
    <row r="1780" spans="1:19" ht="14.4">
      <c r="A1780" s="14">
        <f t="shared" si="19"/>
        <v>1776</v>
      </c>
      <c r="B1780" s="25"/>
      <c r="C1780" s="25"/>
      <c r="D1780" s="14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</row>
    <row r="1781" spans="1:19" ht="14.4">
      <c r="A1781" s="14">
        <f t="shared" si="19"/>
        <v>1777</v>
      </c>
      <c r="B1781" s="25"/>
      <c r="C1781" s="25"/>
      <c r="D1781" s="14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</row>
    <row r="1782" spans="1:19" ht="14.4">
      <c r="A1782" s="14">
        <f t="shared" si="19"/>
        <v>1778</v>
      </c>
      <c r="B1782" s="25"/>
      <c r="C1782" s="25"/>
      <c r="D1782" s="14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</row>
    <row r="1783" spans="1:19" ht="14.4">
      <c r="A1783" s="14">
        <f t="shared" si="19"/>
        <v>1779</v>
      </c>
      <c r="B1783" s="25"/>
      <c r="C1783" s="25"/>
      <c r="D1783" s="14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</row>
    <row r="1784" spans="1:19" ht="14.4">
      <c r="A1784" s="14">
        <f t="shared" si="19"/>
        <v>1780</v>
      </c>
      <c r="B1784" s="25"/>
      <c r="C1784" s="25"/>
      <c r="D1784" s="14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</row>
    <row r="1785" spans="1:19" ht="14.4">
      <c r="A1785" s="14">
        <f t="shared" si="19"/>
        <v>1781</v>
      </c>
      <c r="B1785" s="25"/>
      <c r="C1785" s="25"/>
      <c r="D1785" s="14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</row>
    <row r="1786" spans="1:19" ht="14.4">
      <c r="A1786" s="14">
        <f t="shared" si="19"/>
        <v>1782</v>
      </c>
      <c r="B1786" s="25"/>
      <c r="C1786" s="25"/>
      <c r="D1786" s="14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</row>
    <row r="1787" spans="1:19" ht="14.4">
      <c r="A1787" s="14">
        <f t="shared" si="19"/>
        <v>1783</v>
      </c>
      <c r="B1787" s="25"/>
      <c r="C1787" s="25"/>
      <c r="D1787" s="14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</row>
    <row r="1788" spans="1:19" ht="14.4">
      <c r="A1788" s="14">
        <f t="shared" si="19"/>
        <v>1784</v>
      </c>
      <c r="B1788" s="25"/>
      <c r="C1788" s="25"/>
      <c r="D1788" s="14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</row>
    <row r="1789" spans="1:19" ht="14.4">
      <c r="A1789" s="14">
        <f t="shared" si="19"/>
        <v>1785</v>
      </c>
      <c r="B1789" s="25"/>
      <c r="C1789" s="25"/>
      <c r="D1789" s="14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</row>
    <row r="1790" spans="1:19" ht="14.4">
      <c r="A1790" s="14">
        <f t="shared" si="19"/>
        <v>1786</v>
      </c>
      <c r="B1790" s="25"/>
      <c r="C1790" s="25"/>
      <c r="D1790" s="14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</row>
    <row r="1791" spans="1:19" ht="14.4">
      <c r="A1791" s="14">
        <f t="shared" si="19"/>
        <v>1787</v>
      </c>
      <c r="B1791" s="25"/>
      <c r="C1791" s="25"/>
      <c r="D1791" s="14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</row>
    <row r="1792" spans="1:19" ht="14.4">
      <c r="A1792" s="14">
        <f t="shared" si="19"/>
        <v>1788</v>
      </c>
      <c r="B1792" s="25"/>
      <c r="C1792" s="25"/>
      <c r="D1792" s="14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</row>
    <row r="1793" spans="1:19" ht="14.4">
      <c r="A1793" s="14">
        <f t="shared" si="19"/>
        <v>1789</v>
      </c>
      <c r="B1793" s="25"/>
      <c r="C1793" s="25"/>
      <c r="D1793" s="14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</row>
    <row r="1794" spans="1:19" ht="14.4">
      <c r="A1794" s="14">
        <f t="shared" si="19"/>
        <v>1790</v>
      </c>
      <c r="B1794" s="25"/>
      <c r="C1794" s="25"/>
      <c r="D1794" s="14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</row>
    <row r="1795" spans="1:19" ht="14.4">
      <c r="A1795" s="14">
        <f t="shared" si="19"/>
        <v>1791</v>
      </c>
      <c r="B1795" s="25"/>
      <c r="C1795" s="25"/>
      <c r="D1795" s="14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</row>
    <row r="1796" spans="1:19" ht="14.4">
      <c r="A1796" s="14">
        <f t="shared" si="19"/>
        <v>1792</v>
      </c>
      <c r="B1796" s="25"/>
      <c r="C1796" s="25"/>
      <c r="D1796" s="14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</row>
    <row r="1797" spans="1:19" ht="14.4">
      <c r="A1797" s="14">
        <f t="shared" si="19"/>
        <v>1793</v>
      </c>
      <c r="B1797" s="25"/>
      <c r="C1797" s="25"/>
      <c r="D1797" s="14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</row>
    <row r="1798" spans="1:19" ht="14.4">
      <c r="A1798" s="14">
        <f t="shared" si="19"/>
        <v>1794</v>
      </c>
      <c r="B1798" s="25"/>
      <c r="C1798" s="25"/>
      <c r="D1798" s="14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</row>
    <row r="1799" spans="1:19" ht="14.4">
      <c r="A1799" s="14">
        <f t="shared" si="19"/>
        <v>1795</v>
      </c>
      <c r="B1799" s="25"/>
      <c r="C1799" s="25"/>
      <c r="D1799" s="14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</row>
    <row r="1800" spans="1:19" ht="14.4">
      <c r="A1800" s="14">
        <f t="shared" si="19"/>
        <v>1796</v>
      </c>
      <c r="B1800" s="25"/>
      <c r="C1800" s="25"/>
      <c r="D1800" s="14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</row>
    <row r="1801" spans="1:19" ht="14.4">
      <c r="A1801" s="14">
        <f t="shared" si="19"/>
        <v>1797</v>
      </c>
      <c r="B1801" s="25"/>
      <c r="C1801" s="25"/>
      <c r="D1801" s="14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</row>
    <row r="1802" spans="1:19" ht="14.4">
      <c r="A1802" s="14">
        <f t="shared" si="19"/>
        <v>1798</v>
      </c>
      <c r="B1802" s="25"/>
      <c r="C1802" s="25"/>
      <c r="D1802" s="14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</row>
    <row r="1803" spans="1:19" ht="14.4">
      <c r="A1803" s="14">
        <f t="shared" si="19"/>
        <v>1799</v>
      </c>
      <c r="B1803" s="25"/>
      <c r="C1803" s="25"/>
      <c r="D1803" s="14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</row>
    <row r="1804" spans="1:19" ht="14.4">
      <c r="A1804" s="14">
        <f t="shared" si="19"/>
        <v>1800</v>
      </c>
      <c r="B1804" s="25"/>
      <c r="C1804" s="25"/>
      <c r="D1804" s="14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</row>
    <row r="1805" spans="1:19" ht="14.4">
      <c r="A1805" s="14">
        <f t="shared" si="19"/>
        <v>1801</v>
      </c>
      <c r="B1805" s="25"/>
      <c r="C1805" s="25"/>
      <c r="D1805" s="14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</row>
    <row r="1806" spans="1:19" ht="14.4">
      <c r="A1806" s="14">
        <f t="shared" si="19"/>
        <v>1802</v>
      </c>
      <c r="B1806" s="25"/>
      <c r="C1806" s="25"/>
      <c r="D1806" s="14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</row>
    <row r="1807" spans="1:19" ht="14.4">
      <c r="A1807" s="14">
        <f t="shared" si="19"/>
        <v>1803</v>
      </c>
      <c r="B1807" s="25"/>
      <c r="C1807" s="25"/>
      <c r="D1807" s="14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</row>
    <row r="1808" spans="1:19" ht="14.4">
      <c r="A1808" s="14">
        <f t="shared" si="19"/>
        <v>1804</v>
      </c>
      <c r="B1808" s="25"/>
      <c r="C1808" s="25"/>
      <c r="D1808" s="14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</row>
    <row r="1809" spans="1:19" ht="14.4">
      <c r="A1809" s="14">
        <f t="shared" ref="A1809:A2063" si="20">ROW()-ROW($A$4)</f>
        <v>1805</v>
      </c>
      <c r="B1809" s="25"/>
      <c r="C1809" s="25"/>
      <c r="D1809" s="14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</row>
    <row r="1810" spans="1:19" ht="14.4">
      <c r="A1810" s="14">
        <f t="shared" si="20"/>
        <v>1806</v>
      </c>
      <c r="B1810" s="25"/>
      <c r="C1810" s="25"/>
      <c r="D1810" s="14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</row>
    <row r="1811" spans="1:19" ht="14.4">
      <c r="A1811" s="14">
        <f t="shared" si="20"/>
        <v>1807</v>
      </c>
      <c r="B1811" s="25"/>
      <c r="C1811" s="25"/>
      <c r="D1811" s="14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</row>
    <row r="1812" spans="1:19" ht="14.4">
      <c r="A1812" s="14">
        <f t="shared" si="20"/>
        <v>1808</v>
      </c>
      <c r="B1812" s="25"/>
      <c r="C1812" s="25"/>
      <c r="D1812" s="14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</row>
    <row r="1813" spans="1:19" ht="14.4">
      <c r="A1813" s="14">
        <f t="shared" si="20"/>
        <v>1809</v>
      </c>
      <c r="B1813" s="25"/>
      <c r="C1813" s="25"/>
      <c r="D1813" s="14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</row>
    <row r="1814" spans="1:19" ht="14.4">
      <c r="A1814" s="14">
        <f t="shared" si="20"/>
        <v>1810</v>
      </c>
      <c r="B1814" s="25"/>
      <c r="C1814" s="25"/>
      <c r="D1814" s="14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</row>
    <row r="1815" spans="1:19" ht="14.4">
      <c r="A1815" s="14">
        <f t="shared" si="20"/>
        <v>1811</v>
      </c>
      <c r="B1815" s="25"/>
      <c r="C1815" s="25"/>
      <c r="D1815" s="14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</row>
    <row r="1816" spans="1:19" ht="14.4">
      <c r="A1816" s="14">
        <f t="shared" si="20"/>
        <v>1812</v>
      </c>
      <c r="B1816" s="25"/>
      <c r="C1816" s="25"/>
      <c r="D1816" s="14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</row>
    <row r="1817" spans="1:19" ht="14.4">
      <c r="A1817" s="14">
        <f t="shared" si="20"/>
        <v>1813</v>
      </c>
      <c r="B1817" s="25"/>
      <c r="C1817" s="25"/>
      <c r="D1817" s="14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</row>
    <row r="1818" spans="1:19" ht="14.4">
      <c r="A1818" s="14">
        <f t="shared" si="20"/>
        <v>1814</v>
      </c>
      <c r="B1818" s="25"/>
      <c r="C1818" s="25"/>
      <c r="D1818" s="14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</row>
    <row r="1819" spans="1:19" ht="14.4">
      <c r="A1819" s="14">
        <f t="shared" si="20"/>
        <v>1815</v>
      </c>
      <c r="B1819" s="25"/>
      <c r="C1819" s="25"/>
      <c r="D1819" s="14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</row>
    <row r="1820" spans="1:19" ht="14.4">
      <c r="A1820" s="14">
        <f t="shared" si="20"/>
        <v>1816</v>
      </c>
      <c r="B1820" s="25"/>
      <c r="C1820" s="25"/>
      <c r="D1820" s="14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</row>
    <row r="1821" spans="1:19" ht="14.4">
      <c r="A1821" s="14">
        <f t="shared" si="20"/>
        <v>1817</v>
      </c>
      <c r="B1821" s="25"/>
      <c r="C1821" s="25"/>
      <c r="D1821" s="14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</row>
    <row r="1822" spans="1:19" ht="14.4">
      <c r="A1822" s="14">
        <f t="shared" si="20"/>
        <v>1818</v>
      </c>
      <c r="B1822" s="25"/>
      <c r="C1822" s="25"/>
      <c r="D1822" s="14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</row>
    <row r="1823" spans="1:19" ht="14.4">
      <c r="A1823" s="14">
        <f t="shared" si="20"/>
        <v>1819</v>
      </c>
      <c r="B1823" s="25"/>
      <c r="C1823" s="25"/>
      <c r="D1823" s="14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</row>
    <row r="1824" spans="1:19" ht="14.4">
      <c r="A1824" s="14">
        <f t="shared" si="20"/>
        <v>1820</v>
      </c>
      <c r="B1824" s="25"/>
      <c r="C1824" s="25"/>
      <c r="D1824" s="14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</row>
    <row r="1825" spans="1:19" ht="14.4">
      <c r="A1825" s="14">
        <f t="shared" si="20"/>
        <v>1821</v>
      </c>
      <c r="B1825" s="25"/>
      <c r="C1825" s="25"/>
      <c r="D1825" s="14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</row>
    <row r="1826" spans="1:19" ht="14.4">
      <c r="A1826" s="14">
        <f t="shared" si="20"/>
        <v>1822</v>
      </c>
      <c r="B1826" s="25"/>
      <c r="C1826" s="25"/>
      <c r="D1826" s="14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</row>
    <row r="1827" spans="1:19" ht="14.4">
      <c r="A1827" s="14">
        <f t="shared" si="20"/>
        <v>1823</v>
      </c>
      <c r="B1827" s="25"/>
      <c r="C1827" s="25"/>
      <c r="D1827" s="14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</row>
    <row r="1828" spans="1:19" ht="14.4">
      <c r="A1828" s="14">
        <f t="shared" si="20"/>
        <v>1824</v>
      </c>
      <c r="B1828" s="25"/>
      <c r="C1828" s="25"/>
      <c r="D1828" s="14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</row>
    <row r="1829" spans="1:19" ht="14.4">
      <c r="A1829" s="14">
        <f t="shared" si="20"/>
        <v>1825</v>
      </c>
      <c r="B1829" s="25"/>
      <c r="C1829" s="25"/>
      <c r="D1829" s="14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</row>
    <row r="1830" spans="1:19" ht="14.4">
      <c r="A1830" s="14">
        <f t="shared" si="20"/>
        <v>1826</v>
      </c>
      <c r="B1830" s="25"/>
      <c r="C1830" s="25"/>
      <c r="D1830" s="14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</row>
    <row r="1831" spans="1:19" ht="14.4">
      <c r="A1831" s="14">
        <f t="shared" si="20"/>
        <v>1827</v>
      </c>
      <c r="B1831" s="25"/>
      <c r="C1831" s="25"/>
      <c r="D1831" s="14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</row>
    <row r="1832" spans="1:19" ht="14.4">
      <c r="A1832" s="14">
        <f t="shared" si="20"/>
        <v>1828</v>
      </c>
      <c r="B1832" s="25"/>
      <c r="C1832" s="25"/>
      <c r="D1832" s="14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</row>
    <row r="1833" spans="1:19" ht="14.4">
      <c r="A1833" s="14">
        <f t="shared" si="20"/>
        <v>1829</v>
      </c>
      <c r="B1833" s="25"/>
      <c r="C1833" s="25"/>
      <c r="D1833" s="14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</row>
    <row r="1834" spans="1:19" ht="14.4">
      <c r="A1834" s="14">
        <f t="shared" si="20"/>
        <v>1830</v>
      </c>
      <c r="B1834" s="25"/>
      <c r="C1834" s="25"/>
      <c r="D1834" s="14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</row>
    <row r="1835" spans="1:19" ht="14.4">
      <c r="A1835" s="14">
        <f t="shared" si="20"/>
        <v>1831</v>
      </c>
      <c r="B1835" s="25"/>
      <c r="C1835" s="25"/>
      <c r="D1835" s="14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</row>
    <row r="1836" spans="1:19" ht="14.4">
      <c r="A1836" s="14">
        <f t="shared" si="20"/>
        <v>1832</v>
      </c>
      <c r="B1836" s="25"/>
      <c r="C1836" s="25"/>
      <c r="D1836" s="14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</row>
    <row r="1837" spans="1:19" ht="14.4">
      <c r="A1837" s="14">
        <f t="shared" si="20"/>
        <v>1833</v>
      </c>
      <c r="B1837" s="25"/>
      <c r="C1837" s="25"/>
      <c r="D1837" s="14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</row>
    <row r="1838" spans="1:19" ht="14.4">
      <c r="A1838" s="14">
        <f t="shared" si="20"/>
        <v>1834</v>
      </c>
      <c r="B1838" s="25"/>
      <c r="C1838" s="25"/>
      <c r="D1838" s="14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</row>
    <row r="1839" spans="1:19" ht="14.4">
      <c r="A1839" s="14">
        <f t="shared" si="20"/>
        <v>1835</v>
      </c>
      <c r="B1839" s="25"/>
      <c r="C1839" s="25"/>
      <c r="D1839" s="14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</row>
    <row r="1840" spans="1:19" ht="14.4">
      <c r="A1840" s="14">
        <f t="shared" si="20"/>
        <v>1836</v>
      </c>
      <c r="B1840" s="25"/>
      <c r="C1840" s="25"/>
      <c r="D1840" s="14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</row>
    <row r="1841" spans="1:19" ht="14.4">
      <c r="A1841" s="14">
        <f t="shared" si="20"/>
        <v>1837</v>
      </c>
      <c r="B1841" s="25"/>
      <c r="C1841" s="25"/>
      <c r="D1841" s="14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</row>
    <row r="1842" spans="1:19" ht="14.4">
      <c r="A1842" s="14">
        <f t="shared" si="20"/>
        <v>1838</v>
      </c>
      <c r="B1842" s="25"/>
      <c r="C1842" s="25"/>
      <c r="D1842" s="14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</row>
    <row r="1843" spans="1:19" ht="14.4">
      <c r="A1843" s="14">
        <f t="shared" si="20"/>
        <v>1839</v>
      </c>
      <c r="B1843" s="25"/>
      <c r="C1843" s="25"/>
      <c r="D1843" s="14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</row>
    <row r="1844" spans="1:19" ht="14.4">
      <c r="A1844" s="14">
        <f t="shared" si="20"/>
        <v>1840</v>
      </c>
      <c r="B1844" s="25"/>
      <c r="C1844" s="25"/>
      <c r="D1844" s="14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</row>
    <row r="1845" spans="1:19" ht="14.4">
      <c r="A1845" s="14">
        <f t="shared" si="20"/>
        <v>1841</v>
      </c>
      <c r="B1845" s="25"/>
      <c r="C1845" s="25"/>
      <c r="D1845" s="14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</row>
    <row r="1846" spans="1:19" ht="14.4">
      <c r="A1846" s="14">
        <f t="shared" si="20"/>
        <v>1842</v>
      </c>
      <c r="B1846" s="25"/>
      <c r="C1846" s="25"/>
      <c r="D1846" s="14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</row>
    <row r="1847" spans="1:19" ht="14.4">
      <c r="A1847" s="14">
        <f t="shared" si="20"/>
        <v>1843</v>
      </c>
      <c r="B1847" s="25"/>
      <c r="C1847" s="25"/>
      <c r="D1847" s="14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</row>
    <row r="1848" spans="1:19" ht="14.4">
      <c r="A1848" s="14">
        <f t="shared" si="20"/>
        <v>1844</v>
      </c>
      <c r="B1848" s="25"/>
      <c r="C1848" s="25"/>
      <c r="D1848" s="14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</row>
    <row r="1849" spans="1:19" ht="14.4">
      <c r="A1849" s="14">
        <f t="shared" si="20"/>
        <v>1845</v>
      </c>
      <c r="B1849" s="25"/>
      <c r="C1849" s="25"/>
      <c r="D1849" s="14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</row>
    <row r="1850" spans="1:19" ht="14.4">
      <c r="A1850" s="14">
        <f t="shared" si="20"/>
        <v>1846</v>
      </c>
      <c r="B1850" s="25"/>
      <c r="C1850" s="25"/>
      <c r="D1850" s="14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</row>
    <row r="1851" spans="1:19" ht="14.4">
      <c r="A1851" s="14">
        <f t="shared" si="20"/>
        <v>1847</v>
      </c>
      <c r="B1851" s="25"/>
      <c r="C1851" s="25"/>
      <c r="D1851" s="14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</row>
    <row r="1852" spans="1:19" ht="14.4">
      <c r="A1852" s="14">
        <f t="shared" si="20"/>
        <v>1848</v>
      </c>
      <c r="B1852" s="25"/>
      <c r="C1852" s="25"/>
      <c r="D1852" s="14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</row>
    <row r="1853" spans="1:19" ht="14.4">
      <c r="A1853" s="14">
        <f t="shared" si="20"/>
        <v>1849</v>
      </c>
      <c r="B1853" s="25"/>
      <c r="C1853" s="25"/>
      <c r="D1853" s="14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</row>
    <row r="1854" spans="1:19" ht="14.4">
      <c r="A1854" s="14">
        <f t="shared" si="20"/>
        <v>1850</v>
      </c>
      <c r="B1854" s="25"/>
      <c r="C1854" s="25"/>
      <c r="D1854" s="14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</row>
    <row r="1855" spans="1:19" ht="14.4">
      <c r="A1855" s="14">
        <f t="shared" si="20"/>
        <v>1851</v>
      </c>
      <c r="B1855" s="25"/>
      <c r="C1855" s="25"/>
      <c r="D1855" s="14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</row>
    <row r="1856" spans="1:19" ht="14.4">
      <c r="A1856" s="14">
        <f t="shared" si="20"/>
        <v>1852</v>
      </c>
      <c r="B1856" s="25"/>
      <c r="C1856" s="25"/>
      <c r="D1856" s="14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</row>
    <row r="1857" spans="1:19" ht="14.4">
      <c r="A1857" s="14">
        <f t="shared" si="20"/>
        <v>1853</v>
      </c>
      <c r="B1857" s="25"/>
      <c r="C1857" s="25"/>
      <c r="D1857" s="14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</row>
    <row r="1858" spans="1:19" ht="14.4">
      <c r="A1858" s="14">
        <f t="shared" si="20"/>
        <v>1854</v>
      </c>
      <c r="B1858" s="25"/>
      <c r="C1858" s="25"/>
      <c r="D1858" s="14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</row>
    <row r="1859" spans="1:19" ht="14.4">
      <c r="A1859" s="14">
        <f t="shared" si="20"/>
        <v>1855</v>
      </c>
      <c r="B1859" s="25"/>
      <c r="C1859" s="25"/>
      <c r="D1859" s="14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</row>
    <row r="1860" spans="1:19" ht="14.4">
      <c r="A1860" s="14">
        <f t="shared" si="20"/>
        <v>1856</v>
      </c>
      <c r="B1860" s="25"/>
      <c r="C1860" s="25"/>
      <c r="D1860" s="14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</row>
    <row r="1861" spans="1:19" ht="14.4">
      <c r="A1861" s="14">
        <f t="shared" si="20"/>
        <v>1857</v>
      </c>
      <c r="B1861" s="25"/>
      <c r="C1861" s="25"/>
      <c r="D1861" s="14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</row>
    <row r="1862" spans="1:19" ht="14.4">
      <c r="A1862" s="14">
        <f t="shared" si="20"/>
        <v>1858</v>
      </c>
      <c r="B1862" s="25"/>
      <c r="C1862" s="25"/>
      <c r="D1862" s="14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</row>
    <row r="1863" spans="1:19" ht="14.4">
      <c r="A1863" s="14">
        <f t="shared" si="20"/>
        <v>1859</v>
      </c>
      <c r="B1863" s="25"/>
      <c r="C1863" s="25"/>
      <c r="D1863" s="14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</row>
    <row r="1864" spans="1:19" ht="14.4">
      <c r="A1864" s="14">
        <f t="shared" si="20"/>
        <v>1860</v>
      </c>
      <c r="B1864" s="25"/>
      <c r="C1864" s="25"/>
      <c r="D1864" s="14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</row>
    <row r="1865" spans="1:19" ht="14.4">
      <c r="A1865" s="14">
        <f t="shared" si="20"/>
        <v>1861</v>
      </c>
      <c r="B1865" s="25"/>
      <c r="C1865" s="25"/>
      <c r="D1865" s="14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</row>
    <row r="1866" spans="1:19" ht="14.4">
      <c r="A1866" s="14">
        <f t="shared" si="20"/>
        <v>1862</v>
      </c>
      <c r="B1866" s="25"/>
      <c r="C1866" s="25"/>
      <c r="D1866" s="14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</row>
    <row r="1867" spans="1:19" ht="14.4">
      <c r="A1867" s="14">
        <f t="shared" si="20"/>
        <v>1863</v>
      </c>
      <c r="B1867" s="25"/>
      <c r="C1867" s="25"/>
      <c r="D1867" s="14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</row>
    <row r="1868" spans="1:19" ht="14.4">
      <c r="A1868" s="14">
        <f t="shared" si="20"/>
        <v>1864</v>
      </c>
      <c r="B1868" s="25"/>
      <c r="C1868" s="25"/>
      <c r="D1868" s="14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</row>
    <row r="1869" spans="1:19" ht="14.4">
      <c r="A1869" s="14">
        <f t="shared" si="20"/>
        <v>1865</v>
      </c>
      <c r="B1869" s="25"/>
      <c r="C1869" s="25"/>
      <c r="D1869" s="14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</row>
    <row r="1870" spans="1:19" ht="14.4">
      <c r="A1870" s="14">
        <f t="shared" si="20"/>
        <v>1866</v>
      </c>
      <c r="B1870" s="25"/>
      <c r="C1870" s="25"/>
      <c r="D1870" s="14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</row>
    <row r="1871" spans="1:19" ht="14.4">
      <c r="A1871" s="14">
        <f t="shared" si="20"/>
        <v>1867</v>
      </c>
      <c r="B1871" s="25"/>
      <c r="C1871" s="25"/>
      <c r="D1871" s="14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</row>
    <row r="1872" spans="1:19" ht="14.4">
      <c r="A1872" s="14">
        <f t="shared" si="20"/>
        <v>1868</v>
      </c>
      <c r="B1872" s="25"/>
      <c r="C1872" s="25"/>
      <c r="D1872" s="14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</row>
    <row r="1873" spans="1:19" ht="14.4">
      <c r="A1873" s="14">
        <f t="shared" si="20"/>
        <v>1869</v>
      </c>
      <c r="B1873" s="25"/>
      <c r="C1873" s="25"/>
      <c r="D1873" s="14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</row>
    <row r="1874" spans="1:19" ht="14.4">
      <c r="A1874" s="14">
        <f t="shared" si="20"/>
        <v>1870</v>
      </c>
      <c r="B1874" s="25"/>
      <c r="C1874" s="25"/>
      <c r="D1874" s="14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</row>
    <row r="1875" spans="1:19" ht="14.4">
      <c r="A1875" s="14">
        <f t="shared" si="20"/>
        <v>1871</v>
      </c>
      <c r="B1875" s="25"/>
      <c r="C1875" s="25"/>
      <c r="D1875" s="14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</row>
    <row r="1876" spans="1:19" ht="14.4">
      <c r="A1876" s="14">
        <f t="shared" si="20"/>
        <v>1872</v>
      </c>
      <c r="B1876" s="25"/>
      <c r="C1876" s="25"/>
      <c r="D1876" s="14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</row>
    <row r="1877" spans="1:19" ht="14.4">
      <c r="A1877" s="14">
        <f t="shared" si="20"/>
        <v>1873</v>
      </c>
      <c r="B1877" s="25"/>
      <c r="C1877" s="25"/>
      <c r="D1877" s="14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</row>
    <row r="1878" spans="1:19" ht="14.4">
      <c r="A1878" s="14">
        <f t="shared" si="20"/>
        <v>1874</v>
      </c>
      <c r="B1878" s="25"/>
      <c r="C1878" s="25"/>
      <c r="D1878" s="14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</row>
    <row r="1879" spans="1:19" ht="14.4">
      <c r="A1879" s="14">
        <f t="shared" si="20"/>
        <v>1875</v>
      </c>
      <c r="B1879" s="25"/>
      <c r="C1879" s="25"/>
      <c r="D1879" s="14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</row>
    <row r="1880" spans="1:19" ht="14.4">
      <c r="A1880" s="14">
        <f t="shared" si="20"/>
        <v>1876</v>
      </c>
      <c r="B1880" s="25"/>
      <c r="C1880" s="25"/>
      <c r="D1880" s="14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</row>
    <row r="1881" spans="1:19" ht="14.4">
      <c r="A1881" s="14">
        <f t="shared" si="20"/>
        <v>1877</v>
      </c>
      <c r="B1881" s="25"/>
      <c r="C1881" s="25"/>
      <c r="D1881" s="14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</row>
    <row r="1882" spans="1:19" ht="14.4">
      <c r="A1882" s="14">
        <f t="shared" si="20"/>
        <v>1878</v>
      </c>
      <c r="B1882" s="25"/>
      <c r="C1882" s="25"/>
      <c r="D1882" s="14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</row>
    <row r="1883" spans="1:19" ht="14.4">
      <c r="A1883" s="14">
        <f t="shared" si="20"/>
        <v>1879</v>
      </c>
      <c r="B1883" s="25"/>
      <c r="C1883" s="25"/>
      <c r="D1883" s="14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</row>
    <row r="1884" spans="1:19" ht="14.4">
      <c r="A1884" s="14">
        <f t="shared" si="20"/>
        <v>1880</v>
      </c>
      <c r="B1884" s="25"/>
      <c r="C1884" s="25"/>
      <c r="D1884" s="14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</row>
    <row r="1885" spans="1:19" ht="14.4">
      <c r="A1885" s="14">
        <f t="shared" si="20"/>
        <v>1881</v>
      </c>
      <c r="B1885" s="25"/>
      <c r="C1885" s="25"/>
      <c r="D1885" s="14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</row>
    <row r="1886" spans="1:19" ht="14.4">
      <c r="A1886" s="14">
        <f t="shared" si="20"/>
        <v>1882</v>
      </c>
      <c r="B1886" s="25"/>
      <c r="C1886" s="25"/>
      <c r="D1886" s="14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</row>
    <row r="1887" spans="1:19" ht="14.4">
      <c r="A1887" s="14">
        <f t="shared" si="20"/>
        <v>1883</v>
      </c>
      <c r="B1887" s="25"/>
      <c r="C1887" s="25"/>
      <c r="D1887" s="14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</row>
    <row r="1888" spans="1:19" ht="14.4">
      <c r="A1888" s="14">
        <f t="shared" si="20"/>
        <v>1884</v>
      </c>
      <c r="B1888" s="25"/>
      <c r="C1888" s="25"/>
      <c r="D1888" s="14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</row>
    <row r="1889" spans="1:19" ht="14.4">
      <c r="A1889" s="14">
        <f t="shared" si="20"/>
        <v>1885</v>
      </c>
      <c r="B1889" s="25"/>
      <c r="C1889" s="25"/>
      <c r="D1889" s="14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</row>
    <row r="1890" spans="1:19" ht="14.4">
      <c r="A1890" s="14">
        <f t="shared" si="20"/>
        <v>1886</v>
      </c>
      <c r="B1890" s="25"/>
      <c r="C1890" s="25"/>
      <c r="D1890" s="14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</row>
    <row r="1891" spans="1:19" ht="14.4">
      <c r="A1891" s="14">
        <f t="shared" si="20"/>
        <v>1887</v>
      </c>
      <c r="B1891" s="25"/>
      <c r="C1891" s="25"/>
      <c r="D1891" s="14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</row>
    <row r="1892" spans="1:19" ht="14.4">
      <c r="A1892" s="14">
        <f t="shared" si="20"/>
        <v>1888</v>
      </c>
      <c r="B1892" s="25"/>
      <c r="C1892" s="25"/>
      <c r="D1892" s="14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</row>
    <row r="1893" spans="1:19" ht="14.4">
      <c r="A1893" s="14">
        <f t="shared" si="20"/>
        <v>1889</v>
      </c>
      <c r="B1893" s="25"/>
      <c r="C1893" s="25"/>
      <c r="D1893" s="14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</row>
    <row r="1894" spans="1:19" ht="14.4">
      <c r="A1894" s="14">
        <f t="shared" si="20"/>
        <v>1890</v>
      </c>
      <c r="B1894" s="25"/>
      <c r="C1894" s="25"/>
      <c r="D1894" s="14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</row>
    <row r="1895" spans="1:19" ht="14.4">
      <c r="A1895" s="14">
        <f t="shared" si="20"/>
        <v>1891</v>
      </c>
      <c r="B1895" s="25"/>
      <c r="C1895" s="25"/>
      <c r="D1895" s="14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</row>
    <row r="1896" spans="1:19" ht="14.4">
      <c r="A1896" s="14">
        <f t="shared" si="20"/>
        <v>1892</v>
      </c>
      <c r="B1896" s="25"/>
      <c r="C1896" s="25"/>
      <c r="D1896" s="14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</row>
    <row r="1897" spans="1:19" ht="14.4">
      <c r="A1897" s="14">
        <f t="shared" si="20"/>
        <v>1893</v>
      </c>
      <c r="B1897" s="25"/>
      <c r="C1897" s="25"/>
      <c r="D1897" s="14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</row>
    <row r="1898" spans="1:19" ht="14.4">
      <c r="A1898" s="14">
        <f t="shared" si="20"/>
        <v>1894</v>
      </c>
      <c r="B1898" s="25"/>
      <c r="C1898" s="25"/>
      <c r="D1898" s="14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</row>
    <row r="1899" spans="1:19" ht="14.4">
      <c r="A1899" s="14">
        <f t="shared" si="20"/>
        <v>1895</v>
      </c>
      <c r="B1899" s="25"/>
      <c r="C1899" s="25"/>
      <c r="D1899" s="14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</row>
    <row r="1900" spans="1:19" ht="14.4">
      <c r="A1900" s="14">
        <f t="shared" si="20"/>
        <v>1896</v>
      </c>
      <c r="B1900" s="25"/>
      <c r="C1900" s="25"/>
      <c r="D1900" s="14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</row>
    <row r="1901" spans="1:19" ht="14.4">
      <c r="A1901" s="14">
        <f t="shared" si="20"/>
        <v>1897</v>
      </c>
      <c r="B1901" s="25"/>
      <c r="C1901" s="25"/>
      <c r="D1901" s="14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</row>
    <row r="1902" spans="1:19" ht="14.4">
      <c r="A1902" s="14">
        <f t="shared" si="20"/>
        <v>1898</v>
      </c>
      <c r="B1902" s="25"/>
      <c r="C1902" s="25"/>
      <c r="D1902" s="14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</row>
    <row r="1903" spans="1:19" ht="14.4">
      <c r="A1903" s="14">
        <f t="shared" si="20"/>
        <v>1899</v>
      </c>
      <c r="B1903" s="25"/>
      <c r="C1903" s="25"/>
      <c r="D1903" s="14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</row>
    <row r="1904" spans="1:19" ht="14.4">
      <c r="A1904" s="14">
        <f t="shared" si="20"/>
        <v>1900</v>
      </c>
      <c r="B1904" s="25"/>
      <c r="C1904" s="25"/>
      <c r="D1904" s="14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</row>
    <row r="1905" spans="1:19" ht="14.4">
      <c r="A1905" s="14">
        <f t="shared" si="20"/>
        <v>1901</v>
      </c>
      <c r="B1905" s="25"/>
      <c r="C1905" s="25"/>
      <c r="D1905" s="14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</row>
    <row r="1906" spans="1:19" ht="14.4">
      <c r="A1906" s="14">
        <f t="shared" si="20"/>
        <v>1902</v>
      </c>
      <c r="B1906" s="25"/>
      <c r="C1906" s="25"/>
      <c r="D1906" s="14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</row>
    <row r="1907" spans="1:19" ht="14.4">
      <c r="A1907" s="14">
        <f t="shared" si="20"/>
        <v>1903</v>
      </c>
      <c r="B1907" s="25"/>
      <c r="C1907" s="25"/>
      <c r="D1907" s="14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</row>
    <row r="1908" spans="1:19" ht="14.4">
      <c r="A1908" s="14">
        <f t="shared" si="20"/>
        <v>1904</v>
      </c>
      <c r="B1908" s="25"/>
      <c r="C1908" s="25"/>
      <c r="D1908" s="14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</row>
    <row r="1909" spans="1:19" ht="14.4">
      <c r="A1909" s="14">
        <f t="shared" si="20"/>
        <v>1905</v>
      </c>
      <c r="B1909" s="25"/>
      <c r="C1909" s="25"/>
      <c r="D1909" s="14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</row>
    <row r="1910" spans="1:19" ht="14.4">
      <c r="A1910" s="14">
        <f t="shared" si="20"/>
        <v>1906</v>
      </c>
      <c r="B1910" s="25"/>
      <c r="C1910" s="25"/>
      <c r="D1910" s="14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</row>
    <row r="1911" spans="1:19" ht="14.4">
      <c r="A1911" s="14">
        <f t="shared" si="20"/>
        <v>1907</v>
      </c>
      <c r="B1911" s="25"/>
      <c r="C1911" s="25"/>
      <c r="D1911" s="14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</row>
    <row r="1912" spans="1:19" ht="14.4">
      <c r="A1912" s="14">
        <f t="shared" si="20"/>
        <v>1908</v>
      </c>
      <c r="B1912" s="25"/>
      <c r="C1912" s="25"/>
      <c r="D1912" s="14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</row>
    <row r="1913" spans="1:19" ht="14.4">
      <c r="A1913" s="14">
        <f t="shared" si="20"/>
        <v>1909</v>
      </c>
      <c r="B1913" s="25"/>
      <c r="C1913" s="25"/>
      <c r="D1913" s="14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</row>
    <row r="1914" spans="1:19" ht="14.4">
      <c r="A1914" s="14">
        <f t="shared" si="20"/>
        <v>1910</v>
      </c>
      <c r="B1914" s="25"/>
      <c r="C1914" s="25"/>
      <c r="D1914" s="14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</row>
    <row r="1915" spans="1:19" ht="14.4">
      <c r="A1915" s="14">
        <f t="shared" si="20"/>
        <v>1911</v>
      </c>
      <c r="B1915" s="25"/>
      <c r="C1915" s="25"/>
      <c r="D1915" s="14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</row>
    <row r="1916" spans="1:19" ht="14.4">
      <c r="A1916" s="14">
        <f t="shared" si="20"/>
        <v>1912</v>
      </c>
      <c r="B1916" s="25"/>
      <c r="C1916" s="25"/>
      <c r="D1916" s="14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</row>
    <row r="1917" spans="1:19" ht="14.4">
      <c r="A1917" s="14">
        <f t="shared" si="20"/>
        <v>1913</v>
      </c>
      <c r="B1917" s="25"/>
      <c r="C1917" s="25"/>
      <c r="D1917" s="14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</row>
    <row r="1918" spans="1:19" ht="14.4">
      <c r="A1918" s="14">
        <f t="shared" si="20"/>
        <v>1914</v>
      </c>
      <c r="B1918" s="25"/>
      <c r="C1918" s="25"/>
      <c r="D1918" s="14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</row>
    <row r="1919" spans="1:19" ht="14.4">
      <c r="A1919" s="14">
        <f t="shared" si="20"/>
        <v>1915</v>
      </c>
      <c r="B1919" s="25"/>
      <c r="C1919" s="25"/>
      <c r="D1919" s="14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</row>
    <row r="1920" spans="1:19" ht="14.4">
      <c r="A1920" s="14">
        <f t="shared" si="20"/>
        <v>1916</v>
      </c>
      <c r="B1920" s="25"/>
      <c r="C1920" s="25"/>
      <c r="D1920" s="14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</row>
    <row r="1921" spans="1:19" ht="14.4">
      <c r="A1921" s="14">
        <f t="shared" si="20"/>
        <v>1917</v>
      </c>
      <c r="B1921" s="25"/>
      <c r="C1921" s="25"/>
      <c r="D1921" s="14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</row>
    <row r="1922" spans="1:19" ht="14.4">
      <c r="A1922" s="14">
        <f t="shared" si="20"/>
        <v>1918</v>
      </c>
      <c r="B1922" s="25"/>
      <c r="C1922" s="25"/>
      <c r="D1922" s="14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</row>
    <row r="1923" spans="1:19" ht="14.4">
      <c r="A1923" s="14">
        <f t="shared" si="20"/>
        <v>1919</v>
      </c>
      <c r="B1923" s="25"/>
      <c r="C1923" s="25"/>
      <c r="D1923" s="14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</row>
    <row r="1924" spans="1:19" ht="14.4">
      <c r="A1924" s="14">
        <f t="shared" si="20"/>
        <v>1920</v>
      </c>
      <c r="B1924" s="25"/>
      <c r="C1924" s="25"/>
      <c r="D1924" s="14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</row>
    <row r="1925" spans="1:19" ht="14.4">
      <c r="A1925" s="14">
        <f t="shared" si="20"/>
        <v>1921</v>
      </c>
      <c r="B1925" s="25"/>
      <c r="C1925" s="25"/>
      <c r="D1925" s="14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</row>
    <row r="1926" spans="1:19" ht="14.4">
      <c r="A1926" s="14">
        <f t="shared" si="20"/>
        <v>1922</v>
      </c>
      <c r="B1926" s="25"/>
      <c r="C1926" s="25"/>
      <c r="D1926" s="14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</row>
    <row r="1927" spans="1:19" ht="14.4">
      <c r="A1927" s="14">
        <f t="shared" si="20"/>
        <v>1923</v>
      </c>
      <c r="B1927" s="25"/>
      <c r="C1927" s="25"/>
      <c r="D1927" s="14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</row>
    <row r="1928" spans="1:19" ht="14.4">
      <c r="A1928" s="14">
        <f t="shared" si="20"/>
        <v>1924</v>
      </c>
      <c r="B1928" s="25"/>
      <c r="C1928" s="25"/>
      <c r="D1928" s="14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</row>
    <row r="1929" spans="1:19" ht="14.4">
      <c r="A1929" s="14">
        <f t="shared" si="20"/>
        <v>1925</v>
      </c>
      <c r="B1929" s="25"/>
      <c r="C1929" s="25"/>
      <c r="D1929" s="14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</row>
    <row r="1930" spans="1:19" ht="14.4">
      <c r="A1930" s="14">
        <f t="shared" si="20"/>
        <v>1926</v>
      </c>
      <c r="B1930" s="25"/>
      <c r="C1930" s="25"/>
      <c r="D1930" s="14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</row>
    <row r="1931" spans="1:19" ht="14.4">
      <c r="A1931" s="14">
        <f t="shared" si="20"/>
        <v>1927</v>
      </c>
      <c r="B1931" s="25"/>
      <c r="C1931" s="25"/>
      <c r="D1931" s="14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</row>
    <row r="1932" spans="1:19" ht="14.4">
      <c r="A1932" s="14">
        <f t="shared" si="20"/>
        <v>1928</v>
      </c>
      <c r="B1932" s="25"/>
      <c r="C1932" s="25"/>
      <c r="D1932" s="14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</row>
    <row r="1933" spans="1:19" ht="14.4">
      <c r="A1933" s="14">
        <f t="shared" si="20"/>
        <v>1929</v>
      </c>
      <c r="B1933" s="25"/>
      <c r="C1933" s="25"/>
      <c r="D1933" s="14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</row>
    <row r="1934" spans="1:19" ht="14.4">
      <c r="A1934" s="14">
        <f t="shared" si="20"/>
        <v>1930</v>
      </c>
      <c r="B1934" s="25"/>
      <c r="C1934" s="25"/>
      <c r="D1934" s="14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</row>
    <row r="1935" spans="1:19" ht="14.4">
      <c r="A1935" s="14">
        <f t="shared" si="20"/>
        <v>1931</v>
      </c>
      <c r="B1935" s="25"/>
      <c r="C1935" s="25"/>
      <c r="D1935" s="14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</row>
    <row r="1936" spans="1:19" ht="14.4">
      <c r="A1936" s="14">
        <f t="shared" si="20"/>
        <v>1932</v>
      </c>
      <c r="B1936" s="25"/>
      <c r="C1936" s="25"/>
      <c r="D1936" s="14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</row>
    <row r="1937" spans="1:19" ht="14.4">
      <c r="A1937" s="14">
        <f t="shared" si="20"/>
        <v>1933</v>
      </c>
      <c r="B1937" s="25"/>
      <c r="C1937" s="25"/>
      <c r="D1937" s="14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</row>
    <row r="1938" spans="1:19" ht="14.4">
      <c r="A1938" s="14">
        <f t="shared" si="20"/>
        <v>1934</v>
      </c>
      <c r="B1938" s="25"/>
      <c r="C1938" s="25"/>
      <c r="D1938" s="14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</row>
    <row r="1939" spans="1:19" ht="14.4">
      <c r="A1939" s="14">
        <f t="shared" si="20"/>
        <v>1935</v>
      </c>
      <c r="B1939" s="25"/>
      <c r="C1939" s="25"/>
      <c r="D1939" s="14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</row>
    <row r="1940" spans="1:19" ht="14.4">
      <c r="A1940" s="14">
        <f t="shared" si="20"/>
        <v>1936</v>
      </c>
      <c r="B1940" s="25"/>
      <c r="C1940" s="25"/>
      <c r="D1940" s="14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</row>
    <row r="1941" spans="1:19" ht="14.4">
      <c r="A1941" s="14">
        <f t="shared" si="20"/>
        <v>1937</v>
      </c>
      <c r="B1941" s="25"/>
      <c r="C1941" s="25"/>
      <c r="D1941" s="14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</row>
    <row r="1942" spans="1:19" ht="14.4">
      <c r="A1942" s="14">
        <f t="shared" si="20"/>
        <v>1938</v>
      </c>
      <c r="B1942" s="25"/>
      <c r="C1942" s="25"/>
      <c r="D1942" s="14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</row>
    <row r="1943" spans="1:19" ht="14.4">
      <c r="A1943" s="14">
        <f t="shared" si="20"/>
        <v>1939</v>
      </c>
      <c r="B1943" s="25"/>
      <c r="C1943" s="25"/>
      <c r="D1943" s="14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</row>
    <row r="1944" spans="1:19" ht="14.4">
      <c r="A1944" s="14">
        <f t="shared" si="20"/>
        <v>1940</v>
      </c>
      <c r="B1944" s="25"/>
      <c r="C1944" s="25"/>
      <c r="D1944" s="14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</row>
    <row r="1945" spans="1:19" ht="14.4">
      <c r="A1945" s="14">
        <f t="shared" si="20"/>
        <v>1941</v>
      </c>
      <c r="B1945" s="25"/>
      <c r="C1945" s="25"/>
      <c r="D1945" s="14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</row>
    <row r="1946" spans="1:19" ht="14.4">
      <c r="A1946" s="14">
        <f t="shared" si="20"/>
        <v>1942</v>
      </c>
      <c r="B1946" s="25"/>
      <c r="C1946" s="25"/>
      <c r="D1946" s="14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</row>
    <row r="1947" spans="1:19" ht="14.4">
      <c r="A1947" s="14">
        <f t="shared" si="20"/>
        <v>1943</v>
      </c>
      <c r="B1947" s="25"/>
      <c r="C1947" s="25"/>
      <c r="D1947" s="14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</row>
    <row r="1948" spans="1:19" ht="14.4">
      <c r="A1948" s="14">
        <f t="shared" si="20"/>
        <v>1944</v>
      </c>
      <c r="B1948" s="25"/>
      <c r="C1948" s="25"/>
      <c r="D1948" s="14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</row>
    <row r="1949" spans="1:19" ht="14.4">
      <c r="A1949" s="14">
        <f t="shared" si="20"/>
        <v>1945</v>
      </c>
      <c r="B1949" s="25"/>
      <c r="C1949" s="25"/>
      <c r="D1949" s="14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</row>
    <row r="1950" spans="1:19" ht="14.4">
      <c r="A1950" s="14">
        <f t="shared" si="20"/>
        <v>1946</v>
      </c>
      <c r="B1950" s="25"/>
      <c r="C1950" s="25"/>
      <c r="D1950" s="14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</row>
    <row r="1951" spans="1:19" ht="14.4">
      <c r="A1951" s="14">
        <f t="shared" si="20"/>
        <v>1947</v>
      </c>
      <c r="B1951" s="25"/>
      <c r="C1951" s="25"/>
      <c r="D1951" s="14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</row>
    <row r="1952" spans="1:19" ht="14.4">
      <c r="A1952" s="14">
        <f t="shared" si="20"/>
        <v>1948</v>
      </c>
      <c r="B1952" s="25"/>
      <c r="C1952" s="25"/>
      <c r="D1952" s="14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</row>
    <row r="1953" spans="1:19" ht="14.4">
      <c r="A1953" s="14">
        <f t="shared" si="20"/>
        <v>1949</v>
      </c>
      <c r="B1953" s="25"/>
      <c r="C1953" s="25"/>
      <c r="D1953" s="14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</row>
    <row r="1954" spans="1:19" ht="14.4">
      <c r="A1954" s="14">
        <f t="shared" si="20"/>
        <v>1950</v>
      </c>
      <c r="B1954" s="25"/>
      <c r="C1954" s="25"/>
      <c r="D1954" s="14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</row>
    <row r="1955" spans="1:19" ht="14.4">
      <c r="A1955" s="14">
        <f t="shared" si="20"/>
        <v>1951</v>
      </c>
      <c r="B1955" s="25"/>
      <c r="C1955" s="25"/>
      <c r="D1955" s="14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</row>
    <row r="1956" spans="1:19" ht="14.4">
      <c r="A1956" s="14">
        <f t="shared" si="20"/>
        <v>1952</v>
      </c>
      <c r="B1956" s="25"/>
      <c r="C1956" s="25"/>
      <c r="D1956" s="14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</row>
    <row r="1957" spans="1:19" ht="14.4">
      <c r="A1957" s="14">
        <f t="shared" si="20"/>
        <v>1953</v>
      </c>
      <c r="B1957" s="25"/>
      <c r="C1957" s="25"/>
      <c r="D1957" s="14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</row>
    <row r="1958" spans="1:19" ht="14.4">
      <c r="A1958" s="14">
        <f t="shared" si="20"/>
        <v>1954</v>
      </c>
      <c r="B1958" s="25"/>
      <c r="C1958" s="25"/>
      <c r="D1958" s="14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</row>
    <row r="1959" spans="1:19" ht="14.4">
      <c r="A1959" s="14">
        <f t="shared" si="20"/>
        <v>1955</v>
      </c>
      <c r="B1959" s="25"/>
      <c r="C1959" s="25"/>
      <c r="D1959" s="14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</row>
    <row r="1960" spans="1:19" ht="14.4">
      <c r="A1960" s="14">
        <f t="shared" si="20"/>
        <v>1956</v>
      </c>
      <c r="B1960" s="25"/>
      <c r="C1960" s="25"/>
      <c r="D1960" s="14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</row>
    <row r="1961" spans="1:19" ht="14.4">
      <c r="A1961" s="14">
        <f t="shared" si="20"/>
        <v>1957</v>
      </c>
      <c r="B1961" s="25"/>
      <c r="C1961" s="25"/>
      <c r="D1961" s="14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</row>
    <row r="1962" spans="1:19" ht="14.4">
      <c r="A1962" s="14">
        <f t="shared" si="20"/>
        <v>1958</v>
      </c>
      <c r="B1962" s="25"/>
      <c r="C1962" s="25"/>
      <c r="D1962" s="14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</row>
    <row r="1963" spans="1:19" ht="14.4">
      <c r="A1963" s="14">
        <f t="shared" si="20"/>
        <v>1959</v>
      </c>
      <c r="B1963" s="25"/>
      <c r="C1963" s="25"/>
      <c r="D1963" s="14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</row>
    <row r="1964" spans="1:19" ht="14.4">
      <c r="A1964" s="14">
        <f t="shared" si="20"/>
        <v>1960</v>
      </c>
      <c r="B1964" s="25"/>
      <c r="C1964" s="25"/>
      <c r="D1964" s="14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</row>
    <row r="1965" spans="1:19" ht="14.4">
      <c r="A1965" s="14">
        <f t="shared" si="20"/>
        <v>1961</v>
      </c>
      <c r="B1965" s="25"/>
      <c r="C1965" s="25"/>
      <c r="D1965" s="14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</row>
    <row r="1966" spans="1:19" ht="14.4">
      <c r="A1966" s="14">
        <f t="shared" si="20"/>
        <v>1962</v>
      </c>
      <c r="B1966" s="25"/>
      <c r="C1966" s="25"/>
      <c r="D1966" s="14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</row>
    <row r="1967" spans="1:19" ht="14.4">
      <c r="A1967" s="14">
        <f t="shared" si="20"/>
        <v>1963</v>
      </c>
      <c r="B1967" s="25"/>
      <c r="C1967" s="25"/>
      <c r="D1967" s="14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</row>
    <row r="1968" spans="1:19" ht="14.4">
      <c r="A1968" s="14">
        <f t="shared" si="20"/>
        <v>1964</v>
      </c>
      <c r="B1968" s="25"/>
      <c r="C1968" s="25"/>
      <c r="D1968" s="14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</row>
    <row r="1969" spans="1:19" ht="14.4">
      <c r="A1969" s="14">
        <f t="shared" si="20"/>
        <v>1965</v>
      </c>
      <c r="B1969" s="25"/>
      <c r="C1969" s="25"/>
      <c r="D1969" s="14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</row>
    <row r="1970" spans="1:19" ht="14.4">
      <c r="A1970" s="14">
        <f t="shared" si="20"/>
        <v>1966</v>
      </c>
      <c r="B1970" s="25"/>
      <c r="C1970" s="25"/>
      <c r="D1970" s="14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</row>
    <row r="1971" spans="1:19" ht="14.4">
      <c r="A1971" s="14">
        <f t="shared" si="20"/>
        <v>1967</v>
      </c>
      <c r="B1971" s="25"/>
      <c r="C1971" s="25"/>
      <c r="D1971" s="14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</row>
    <row r="1972" spans="1:19" ht="14.4">
      <c r="A1972" s="14">
        <f t="shared" si="20"/>
        <v>1968</v>
      </c>
      <c r="B1972" s="25"/>
      <c r="C1972" s="25"/>
      <c r="D1972" s="14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</row>
    <row r="1973" spans="1:19" ht="14.4">
      <c r="A1973" s="14">
        <f t="shared" si="20"/>
        <v>1969</v>
      </c>
      <c r="B1973" s="25"/>
      <c r="C1973" s="25"/>
      <c r="D1973" s="14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</row>
    <row r="1974" spans="1:19" ht="14.4">
      <c r="A1974" s="14">
        <f t="shared" si="20"/>
        <v>1970</v>
      </c>
      <c r="B1974" s="25"/>
      <c r="C1974" s="25"/>
      <c r="D1974" s="14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</row>
    <row r="1975" spans="1:19" ht="14.4">
      <c r="A1975" s="14">
        <f t="shared" si="20"/>
        <v>1971</v>
      </c>
      <c r="B1975" s="25"/>
      <c r="C1975" s="25"/>
      <c r="D1975" s="14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</row>
    <row r="1976" spans="1:19" ht="14.4">
      <c r="A1976" s="14">
        <f t="shared" si="20"/>
        <v>1972</v>
      </c>
      <c r="B1976" s="25"/>
      <c r="C1976" s="25"/>
      <c r="D1976" s="14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</row>
    <row r="1977" spans="1:19" ht="14.4">
      <c r="A1977" s="14">
        <f t="shared" si="20"/>
        <v>1973</v>
      </c>
      <c r="B1977" s="25"/>
      <c r="C1977" s="25"/>
      <c r="D1977" s="14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</row>
    <row r="1978" spans="1:19" ht="14.4">
      <c r="A1978" s="14">
        <f t="shared" si="20"/>
        <v>1974</v>
      </c>
      <c r="B1978" s="25"/>
      <c r="C1978" s="25"/>
      <c r="D1978" s="14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</row>
    <row r="1979" spans="1:19" ht="14.4">
      <c r="A1979" s="14">
        <f t="shared" si="20"/>
        <v>1975</v>
      </c>
      <c r="B1979" s="25"/>
      <c r="C1979" s="25"/>
      <c r="D1979" s="14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</row>
    <row r="1980" spans="1:19" ht="14.4">
      <c r="A1980" s="14">
        <f t="shared" si="20"/>
        <v>1976</v>
      </c>
      <c r="B1980" s="25"/>
      <c r="C1980" s="25"/>
      <c r="D1980" s="14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</row>
    <row r="1981" spans="1:19" ht="14.4">
      <c r="A1981" s="14">
        <f t="shared" si="20"/>
        <v>1977</v>
      </c>
      <c r="B1981" s="25"/>
      <c r="C1981" s="25"/>
      <c r="D1981" s="14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</row>
    <row r="1982" spans="1:19" ht="14.4">
      <c r="A1982" s="14">
        <f t="shared" si="20"/>
        <v>1978</v>
      </c>
      <c r="B1982" s="25"/>
      <c r="C1982" s="25"/>
      <c r="D1982" s="14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</row>
    <row r="1983" spans="1:19" ht="14.4">
      <c r="A1983" s="14">
        <f t="shared" si="20"/>
        <v>1979</v>
      </c>
      <c r="B1983" s="25"/>
      <c r="C1983" s="25"/>
      <c r="D1983" s="14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</row>
    <row r="1984" spans="1:19" ht="14.4">
      <c r="A1984" s="14">
        <f t="shared" si="20"/>
        <v>1980</v>
      </c>
      <c r="B1984" s="25"/>
      <c r="C1984" s="25"/>
      <c r="D1984" s="14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</row>
    <row r="1985" spans="1:19" ht="14.4">
      <c r="A1985" s="14">
        <f t="shared" si="20"/>
        <v>1981</v>
      </c>
      <c r="B1985" s="25"/>
      <c r="C1985" s="25"/>
      <c r="D1985" s="14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</row>
    <row r="1986" spans="1:19" ht="14.4">
      <c r="A1986" s="14">
        <f t="shared" si="20"/>
        <v>1982</v>
      </c>
      <c r="B1986" s="25"/>
      <c r="C1986" s="25"/>
      <c r="D1986" s="14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</row>
    <row r="1987" spans="1:19" ht="14.4">
      <c r="A1987" s="14">
        <f t="shared" si="20"/>
        <v>1983</v>
      </c>
      <c r="B1987" s="25"/>
      <c r="C1987" s="25"/>
      <c r="D1987" s="14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</row>
    <row r="1988" spans="1:19" ht="14.4">
      <c r="A1988" s="14">
        <f t="shared" si="20"/>
        <v>1984</v>
      </c>
      <c r="B1988" s="25"/>
      <c r="C1988" s="25"/>
      <c r="D1988" s="14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</row>
    <row r="1989" spans="1:19" ht="14.4">
      <c r="A1989" s="14">
        <f t="shared" si="20"/>
        <v>1985</v>
      </c>
      <c r="B1989" s="25"/>
      <c r="C1989" s="25"/>
      <c r="D1989" s="14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</row>
    <row r="1990" spans="1:19" ht="14.4">
      <c r="A1990" s="14">
        <f t="shared" si="20"/>
        <v>1986</v>
      </c>
      <c r="B1990" s="25"/>
      <c r="C1990" s="25"/>
      <c r="D1990" s="14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</row>
    <row r="1991" spans="1:19" ht="14.4">
      <c r="A1991" s="14">
        <f t="shared" si="20"/>
        <v>1987</v>
      </c>
      <c r="B1991" s="25"/>
      <c r="C1991" s="25"/>
      <c r="D1991" s="14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</row>
    <row r="1992" spans="1:19" ht="14.4">
      <c r="A1992" s="14">
        <f t="shared" si="20"/>
        <v>1988</v>
      </c>
      <c r="B1992" s="25"/>
      <c r="C1992" s="25"/>
      <c r="D1992" s="14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</row>
    <row r="1993" spans="1:19" ht="14.4">
      <c r="A1993" s="14">
        <f t="shared" si="20"/>
        <v>1989</v>
      </c>
      <c r="B1993" s="25"/>
      <c r="C1993" s="25"/>
      <c r="D1993" s="14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</row>
    <row r="1994" spans="1:19" ht="14.4">
      <c r="A1994" s="14">
        <f t="shared" si="20"/>
        <v>1990</v>
      </c>
      <c r="B1994" s="25"/>
      <c r="C1994" s="25"/>
      <c r="D1994" s="14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</row>
    <row r="1995" spans="1:19" ht="14.4">
      <c r="A1995" s="14">
        <f t="shared" si="20"/>
        <v>1991</v>
      </c>
      <c r="B1995" s="25"/>
      <c r="C1995" s="25"/>
      <c r="D1995" s="14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</row>
    <row r="1996" spans="1:19" ht="14.4">
      <c r="A1996" s="14">
        <f t="shared" si="20"/>
        <v>1992</v>
      </c>
      <c r="B1996" s="25"/>
      <c r="C1996" s="25"/>
      <c r="D1996" s="14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</row>
    <row r="1997" spans="1:19" ht="14.4">
      <c r="A1997" s="14">
        <f t="shared" si="20"/>
        <v>1993</v>
      </c>
      <c r="B1997" s="25"/>
      <c r="C1997" s="25"/>
      <c r="D1997" s="14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</row>
    <row r="1998" spans="1:19" ht="14.4">
      <c r="A1998" s="14">
        <f t="shared" si="20"/>
        <v>1994</v>
      </c>
      <c r="B1998" s="25"/>
      <c r="C1998" s="25"/>
      <c r="D1998" s="14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</row>
    <row r="1999" spans="1:19" ht="14.4">
      <c r="A1999" s="14">
        <f t="shared" si="20"/>
        <v>1995</v>
      </c>
      <c r="B1999" s="25"/>
      <c r="C1999" s="25"/>
      <c r="D1999" s="14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</row>
    <row r="2000" spans="1:19" ht="14.4">
      <c r="A2000" s="14">
        <f t="shared" si="20"/>
        <v>1996</v>
      </c>
      <c r="B2000" s="25"/>
      <c r="C2000" s="25"/>
      <c r="D2000" s="14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</row>
    <row r="2001" spans="1:19" ht="14.4">
      <c r="A2001" s="14">
        <f t="shared" si="20"/>
        <v>1997</v>
      </c>
      <c r="B2001" s="25"/>
      <c r="C2001" s="25"/>
      <c r="D2001" s="14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</row>
    <row r="2002" spans="1:19" ht="14.4">
      <c r="A2002" s="14">
        <f t="shared" si="20"/>
        <v>1998</v>
      </c>
      <c r="B2002" s="25"/>
      <c r="C2002" s="25"/>
      <c r="D2002" s="14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</row>
    <row r="2003" spans="1:19" ht="14.4">
      <c r="A2003" s="14">
        <f t="shared" si="20"/>
        <v>1999</v>
      </c>
      <c r="B2003" s="25"/>
      <c r="C2003" s="25"/>
      <c r="D2003" s="14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</row>
    <row r="2004" spans="1:19" ht="14.4">
      <c r="A2004" s="14">
        <f t="shared" si="20"/>
        <v>2000</v>
      </c>
      <c r="B2004" s="25"/>
      <c r="C2004" s="25"/>
      <c r="D2004" s="14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</row>
    <row r="2005" spans="1:19" ht="14.4">
      <c r="A2005" s="14">
        <f t="shared" si="20"/>
        <v>2001</v>
      </c>
      <c r="B2005" s="25"/>
      <c r="C2005" s="25"/>
      <c r="D2005" s="14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</row>
    <row r="2006" spans="1:19" ht="14.4">
      <c r="A2006" s="14">
        <f t="shared" si="20"/>
        <v>2002</v>
      </c>
      <c r="B2006" s="25"/>
      <c r="C2006" s="25"/>
      <c r="D2006" s="14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</row>
    <row r="2007" spans="1:19" ht="14.4">
      <c r="A2007" s="14">
        <f t="shared" si="20"/>
        <v>2003</v>
      </c>
      <c r="B2007" s="25"/>
      <c r="C2007" s="25"/>
      <c r="D2007" s="14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</row>
    <row r="2008" spans="1:19" ht="14.4">
      <c r="A2008" s="14">
        <f t="shared" si="20"/>
        <v>2004</v>
      </c>
      <c r="B2008" s="25"/>
      <c r="C2008" s="25"/>
      <c r="D2008" s="14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</row>
    <row r="2009" spans="1:19" ht="14.4">
      <c r="A2009" s="14">
        <f t="shared" si="20"/>
        <v>2005</v>
      </c>
      <c r="B2009" s="25"/>
      <c r="C2009" s="25"/>
      <c r="D2009" s="14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</row>
    <row r="2010" spans="1:19" ht="14.4">
      <c r="A2010" s="14">
        <f t="shared" si="20"/>
        <v>2006</v>
      </c>
      <c r="B2010" s="25"/>
      <c r="C2010" s="25"/>
      <c r="D2010" s="14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</row>
    <row r="2011" spans="1:19" ht="14.4">
      <c r="A2011" s="14">
        <f t="shared" si="20"/>
        <v>2007</v>
      </c>
      <c r="B2011" s="25"/>
      <c r="C2011" s="25"/>
      <c r="D2011" s="14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</row>
    <row r="2012" spans="1:19" ht="14.4">
      <c r="A2012" s="14">
        <f t="shared" si="20"/>
        <v>2008</v>
      </c>
      <c r="B2012" s="25"/>
      <c r="C2012" s="25"/>
      <c r="D2012" s="14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</row>
    <row r="2013" spans="1:19" ht="14.4">
      <c r="A2013" s="14">
        <f t="shared" si="20"/>
        <v>2009</v>
      </c>
      <c r="B2013" s="25"/>
      <c r="C2013" s="25"/>
      <c r="D2013" s="14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</row>
    <row r="2014" spans="1:19" ht="14.4">
      <c r="A2014" s="14">
        <f t="shared" si="20"/>
        <v>2010</v>
      </c>
      <c r="B2014" s="25"/>
      <c r="C2014" s="25"/>
      <c r="D2014" s="14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</row>
    <row r="2015" spans="1:19" ht="14.4">
      <c r="A2015" s="14">
        <f t="shared" si="20"/>
        <v>2011</v>
      </c>
      <c r="B2015" s="25"/>
      <c r="C2015" s="25"/>
      <c r="D2015" s="14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</row>
    <row r="2016" spans="1:19" ht="14.4">
      <c r="A2016" s="14">
        <f t="shared" si="20"/>
        <v>2012</v>
      </c>
      <c r="B2016" s="25"/>
      <c r="C2016" s="25"/>
      <c r="D2016" s="14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</row>
    <row r="2017" spans="1:19" ht="14.4">
      <c r="A2017" s="14">
        <f t="shared" si="20"/>
        <v>2013</v>
      </c>
      <c r="B2017" s="25"/>
      <c r="C2017" s="25"/>
      <c r="D2017" s="14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</row>
    <row r="2018" spans="1:19" ht="14.4">
      <c r="A2018" s="14">
        <f t="shared" si="20"/>
        <v>2014</v>
      </c>
      <c r="B2018" s="25"/>
      <c r="C2018" s="25"/>
      <c r="D2018" s="14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</row>
    <row r="2019" spans="1:19" ht="14.4">
      <c r="A2019" s="14">
        <f t="shared" si="20"/>
        <v>2015</v>
      </c>
      <c r="B2019" s="25"/>
      <c r="C2019" s="25"/>
      <c r="D2019" s="14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</row>
    <row r="2020" spans="1:19" ht="14.4">
      <c r="A2020" s="14">
        <f t="shared" si="20"/>
        <v>2016</v>
      </c>
      <c r="B2020" s="25"/>
      <c r="C2020" s="25"/>
      <c r="D2020" s="14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</row>
    <row r="2021" spans="1:19" ht="14.4">
      <c r="A2021" s="14">
        <f t="shared" si="20"/>
        <v>2017</v>
      </c>
      <c r="B2021" s="25"/>
      <c r="C2021" s="25"/>
      <c r="D2021" s="14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</row>
    <row r="2022" spans="1:19" ht="14.4">
      <c r="A2022" s="14">
        <f t="shared" si="20"/>
        <v>2018</v>
      </c>
      <c r="B2022" s="25"/>
      <c r="C2022" s="25"/>
      <c r="D2022" s="14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</row>
    <row r="2023" spans="1:19" ht="14.4">
      <c r="A2023" s="14">
        <f t="shared" si="20"/>
        <v>2019</v>
      </c>
      <c r="B2023" s="25"/>
      <c r="C2023" s="25"/>
      <c r="D2023" s="14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</row>
    <row r="2024" spans="1:19" ht="14.4">
      <c r="A2024" s="14">
        <f t="shared" si="20"/>
        <v>2020</v>
      </c>
      <c r="B2024" s="25"/>
      <c r="C2024" s="25"/>
      <c r="D2024" s="14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</row>
    <row r="2025" spans="1:19" ht="14.4">
      <c r="A2025" s="14">
        <f t="shared" si="20"/>
        <v>2021</v>
      </c>
      <c r="B2025" s="25"/>
      <c r="C2025" s="25"/>
      <c r="D2025" s="14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</row>
    <row r="2026" spans="1:19" ht="14.4">
      <c r="A2026" s="14">
        <f t="shared" si="20"/>
        <v>2022</v>
      </c>
      <c r="B2026" s="25"/>
      <c r="C2026" s="25"/>
      <c r="D2026" s="14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</row>
    <row r="2027" spans="1:19" ht="14.4">
      <c r="A2027" s="14">
        <f t="shared" si="20"/>
        <v>2023</v>
      </c>
      <c r="B2027" s="25"/>
      <c r="C2027" s="25"/>
      <c r="D2027" s="14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</row>
    <row r="2028" spans="1:19" ht="14.4">
      <c r="A2028" s="14">
        <f t="shared" si="20"/>
        <v>2024</v>
      </c>
      <c r="B2028" s="25"/>
      <c r="C2028" s="25"/>
      <c r="D2028" s="14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</row>
    <row r="2029" spans="1:19" ht="14.4">
      <c r="A2029" s="14">
        <f t="shared" si="20"/>
        <v>2025</v>
      </c>
      <c r="B2029" s="25"/>
      <c r="C2029" s="25"/>
      <c r="D2029" s="14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</row>
    <row r="2030" spans="1:19" ht="14.4">
      <c r="A2030" s="14">
        <f t="shared" si="20"/>
        <v>2026</v>
      </c>
      <c r="B2030" s="25"/>
      <c r="C2030" s="25"/>
      <c r="D2030" s="14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</row>
    <row r="2031" spans="1:19" ht="14.4">
      <c r="A2031" s="14">
        <f t="shared" si="20"/>
        <v>2027</v>
      </c>
      <c r="B2031" s="25"/>
      <c r="C2031" s="25"/>
      <c r="D2031" s="14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</row>
    <row r="2032" spans="1:19" ht="14.4">
      <c r="A2032" s="14">
        <f t="shared" si="20"/>
        <v>2028</v>
      </c>
      <c r="B2032" s="25"/>
      <c r="C2032" s="25"/>
      <c r="D2032" s="14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</row>
    <row r="2033" spans="1:19" ht="14.4">
      <c r="A2033" s="14">
        <f t="shared" si="20"/>
        <v>2029</v>
      </c>
      <c r="B2033" s="25"/>
      <c r="C2033" s="25"/>
      <c r="D2033" s="14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</row>
    <row r="2034" spans="1:19" ht="14.4">
      <c r="A2034" s="14">
        <f t="shared" si="20"/>
        <v>2030</v>
      </c>
      <c r="B2034" s="25"/>
      <c r="C2034" s="25"/>
      <c r="D2034" s="14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</row>
    <row r="2035" spans="1:19" ht="14.4">
      <c r="A2035" s="14">
        <f t="shared" si="20"/>
        <v>2031</v>
      </c>
      <c r="B2035" s="25"/>
      <c r="C2035" s="25"/>
      <c r="D2035" s="14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</row>
    <row r="2036" spans="1:19" ht="14.4">
      <c r="A2036" s="14">
        <f t="shared" si="20"/>
        <v>2032</v>
      </c>
      <c r="B2036" s="25"/>
      <c r="C2036" s="25"/>
      <c r="D2036" s="14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</row>
    <row r="2037" spans="1:19" ht="14.4">
      <c r="A2037" s="14">
        <f t="shared" si="20"/>
        <v>2033</v>
      </c>
      <c r="B2037" s="25"/>
      <c r="C2037" s="25"/>
      <c r="D2037" s="14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</row>
    <row r="2038" spans="1:19" ht="14.4">
      <c r="A2038" s="14">
        <f t="shared" si="20"/>
        <v>2034</v>
      </c>
      <c r="B2038" s="25"/>
      <c r="C2038" s="25"/>
      <c r="D2038" s="14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</row>
    <row r="2039" spans="1:19" ht="14.4">
      <c r="A2039" s="14">
        <f t="shared" si="20"/>
        <v>2035</v>
      </c>
      <c r="B2039" s="25"/>
      <c r="C2039" s="25"/>
      <c r="D2039" s="14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</row>
    <row r="2040" spans="1:19" ht="14.4">
      <c r="A2040" s="14">
        <f t="shared" si="20"/>
        <v>2036</v>
      </c>
      <c r="B2040" s="25"/>
      <c r="C2040" s="25"/>
      <c r="D2040" s="14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</row>
    <row r="2041" spans="1:19" ht="14.4">
      <c r="A2041" s="14">
        <f t="shared" si="20"/>
        <v>2037</v>
      </c>
      <c r="B2041" s="25"/>
      <c r="C2041" s="25"/>
      <c r="D2041" s="14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</row>
    <row r="2042" spans="1:19" ht="14.4">
      <c r="A2042" s="14">
        <f t="shared" si="20"/>
        <v>2038</v>
      </c>
      <c r="B2042" s="25"/>
      <c r="C2042" s="25"/>
      <c r="D2042" s="14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</row>
    <row r="2043" spans="1:19" ht="14.4">
      <c r="A2043" s="14">
        <f t="shared" si="20"/>
        <v>2039</v>
      </c>
      <c r="B2043" s="25"/>
      <c r="C2043" s="25"/>
      <c r="D2043" s="14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</row>
    <row r="2044" spans="1:19" ht="14.4">
      <c r="A2044" s="14">
        <f t="shared" si="20"/>
        <v>2040</v>
      </c>
      <c r="B2044" s="25"/>
      <c r="C2044" s="25"/>
      <c r="D2044" s="14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</row>
    <row r="2045" spans="1:19" ht="14.4">
      <c r="A2045" s="14">
        <f t="shared" si="20"/>
        <v>2041</v>
      </c>
      <c r="B2045" s="25"/>
      <c r="C2045" s="25"/>
      <c r="D2045" s="14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</row>
    <row r="2046" spans="1:19" ht="14.4">
      <c r="A2046" s="14">
        <f t="shared" si="20"/>
        <v>2042</v>
      </c>
      <c r="B2046" s="25"/>
      <c r="C2046" s="25"/>
      <c r="D2046" s="14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</row>
    <row r="2047" spans="1:19" ht="14.4">
      <c r="A2047" s="14">
        <f t="shared" si="20"/>
        <v>2043</v>
      </c>
      <c r="B2047" s="25"/>
      <c r="C2047" s="25"/>
      <c r="D2047" s="14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</row>
    <row r="2048" spans="1:19" ht="14.4">
      <c r="A2048" s="14">
        <f t="shared" si="20"/>
        <v>2044</v>
      </c>
      <c r="B2048" s="25"/>
      <c r="C2048" s="25"/>
      <c r="D2048" s="14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</row>
    <row r="2049" spans="1:19" ht="14.4">
      <c r="A2049" s="14">
        <f t="shared" si="20"/>
        <v>2045</v>
      </c>
      <c r="B2049" s="25"/>
      <c r="C2049" s="25"/>
      <c r="D2049" s="14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</row>
    <row r="2050" spans="1:19" ht="14.4">
      <c r="A2050" s="14">
        <f t="shared" si="20"/>
        <v>2046</v>
      </c>
      <c r="B2050" s="25"/>
      <c r="C2050" s="25"/>
      <c r="D2050" s="14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</row>
    <row r="2051" spans="1:19" ht="14.4">
      <c r="A2051" s="14">
        <f t="shared" si="20"/>
        <v>2047</v>
      </c>
      <c r="B2051" s="25"/>
      <c r="C2051" s="25"/>
      <c r="D2051" s="14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</row>
    <row r="2052" spans="1:19" ht="14.4">
      <c r="A2052" s="14">
        <f t="shared" si="20"/>
        <v>2048</v>
      </c>
      <c r="B2052" s="25"/>
      <c r="C2052" s="25"/>
      <c r="D2052" s="14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</row>
    <row r="2053" spans="1:19" ht="14.4">
      <c r="A2053" s="14">
        <f t="shared" si="20"/>
        <v>2049</v>
      </c>
      <c r="B2053" s="25"/>
      <c r="C2053" s="25"/>
      <c r="D2053" s="14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</row>
    <row r="2054" spans="1:19" ht="14.4">
      <c r="A2054" s="14">
        <f t="shared" si="20"/>
        <v>2050</v>
      </c>
      <c r="B2054" s="25"/>
      <c r="C2054" s="25"/>
      <c r="D2054" s="14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</row>
    <row r="2055" spans="1:19" ht="14.4">
      <c r="A2055" s="14">
        <f t="shared" si="20"/>
        <v>2051</v>
      </c>
      <c r="B2055" s="25"/>
      <c r="C2055" s="25"/>
      <c r="D2055" s="14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</row>
    <row r="2056" spans="1:19" ht="14.4">
      <c r="A2056" s="14">
        <f t="shared" si="20"/>
        <v>2052</v>
      </c>
      <c r="B2056" s="25"/>
      <c r="C2056" s="25"/>
      <c r="D2056" s="14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</row>
    <row r="2057" spans="1:19" ht="14.4">
      <c r="A2057" s="14">
        <f t="shared" si="20"/>
        <v>2053</v>
      </c>
      <c r="B2057" s="25"/>
      <c r="C2057" s="25"/>
      <c r="D2057" s="14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</row>
    <row r="2058" spans="1:19" ht="14.4">
      <c r="A2058" s="14">
        <f t="shared" si="20"/>
        <v>2054</v>
      </c>
      <c r="B2058" s="25"/>
      <c r="C2058" s="25"/>
      <c r="D2058" s="14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</row>
    <row r="2059" spans="1:19" ht="14.4">
      <c r="A2059" s="14">
        <f t="shared" si="20"/>
        <v>2055</v>
      </c>
      <c r="B2059" s="25"/>
      <c r="C2059" s="25"/>
      <c r="D2059" s="14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</row>
    <row r="2060" spans="1:19" ht="14.4">
      <c r="A2060" s="14">
        <f t="shared" si="20"/>
        <v>2056</v>
      </c>
      <c r="B2060" s="25"/>
      <c r="C2060" s="25"/>
      <c r="D2060" s="14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</row>
    <row r="2061" spans="1:19" ht="14.4">
      <c r="A2061" s="14">
        <f t="shared" si="20"/>
        <v>2057</v>
      </c>
      <c r="B2061" s="25"/>
      <c r="C2061" s="25"/>
      <c r="D2061" s="14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</row>
    <row r="2062" spans="1:19" ht="14.4">
      <c r="A2062" s="14">
        <f t="shared" si="20"/>
        <v>2058</v>
      </c>
      <c r="B2062" s="25"/>
      <c r="C2062" s="25"/>
      <c r="D2062" s="14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</row>
    <row r="2063" spans="1:19" ht="14.4">
      <c r="A2063" s="14">
        <f t="shared" si="20"/>
        <v>2059</v>
      </c>
      <c r="B2063" s="25"/>
      <c r="C2063" s="25"/>
      <c r="D2063" s="14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</row>
    <row r="2064" spans="1:19" ht="14.4">
      <c r="A2064" s="14">
        <f t="shared" ref="A2064:A2165" si="21">ROW()-ROW($A$4)</f>
        <v>2060</v>
      </c>
      <c r="B2064" s="25"/>
      <c r="C2064" s="25"/>
      <c r="D2064" s="14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</row>
    <row r="2065" spans="1:19" ht="14.4">
      <c r="A2065" s="14">
        <f t="shared" si="21"/>
        <v>2061</v>
      </c>
      <c r="B2065" s="25"/>
      <c r="C2065" s="25"/>
      <c r="D2065" s="14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</row>
    <row r="2066" spans="1:19" ht="14.4">
      <c r="A2066" s="14">
        <f t="shared" si="21"/>
        <v>2062</v>
      </c>
      <c r="B2066" s="25"/>
      <c r="C2066" s="25"/>
      <c r="D2066" s="14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</row>
    <row r="2067" spans="1:19" ht="14.4">
      <c r="A2067" s="14">
        <f t="shared" si="21"/>
        <v>2063</v>
      </c>
      <c r="B2067" s="25"/>
      <c r="C2067" s="25"/>
      <c r="D2067" s="14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</row>
    <row r="2068" spans="1:19" ht="14.4">
      <c r="A2068" s="14">
        <f t="shared" si="21"/>
        <v>2064</v>
      </c>
      <c r="B2068" s="25"/>
      <c r="C2068" s="25"/>
      <c r="D2068" s="14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</row>
    <row r="2069" spans="1:19" ht="14.4">
      <c r="A2069" s="14">
        <f t="shared" si="21"/>
        <v>2065</v>
      </c>
      <c r="B2069" s="25"/>
      <c r="C2069" s="25"/>
      <c r="D2069" s="14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</row>
    <row r="2070" spans="1:19" ht="14.4">
      <c r="A2070" s="14">
        <f t="shared" si="21"/>
        <v>2066</v>
      </c>
      <c r="B2070" s="25"/>
      <c r="C2070" s="25"/>
      <c r="D2070" s="14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</row>
    <row r="2071" spans="1:19" ht="14.4">
      <c r="A2071" s="14">
        <f t="shared" si="21"/>
        <v>2067</v>
      </c>
      <c r="B2071" s="25"/>
      <c r="C2071" s="25"/>
      <c r="D2071" s="14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</row>
    <row r="2072" spans="1:19" ht="14.4">
      <c r="A2072" s="14">
        <f t="shared" si="21"/>
        <v>2068</v>
      </c>
      <c r="B2072" s="25"/>
      <c r="C2072" s="25"/>
      <c r="D2072" s="14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</row>
    <row r="2073" spans="1:19" ht="14.4">
      <c r="A2073" s="14">
        <f t="shared" si="21"/>
        <v>2069</v>
      </c>
      <c r="B2073" s="25"/>
      <c r="C2073" s="25"/>
      <c r="D2073" s="14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</row>
    <row r="2074" spans="1:19" ht="14.4">
      <c r="A2074" s="14">
        <f t="shared" si="21"/>
        <v>2070</v>
      </c>
      <c r="B2074" s="25"/>
      <c r="C2074" s="25"/>
      <c r="D2074" s="14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</row>
    <row r="2075" spans="1:19" ht="14.4">
      <c r="A2075" s="14">
        <f t="shared" si="21"/>
        <v>2071</v>
      </c>
      <c r="B2075" s="25"/>
      <c r="C2075" s="25"/>
      <c r="D2075" s="14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</row>
    <row r="2076" spans="1:19" ht="14.4">
      <c r="A2076" s="14">
        <f t="shared" si="21"/>
        <v>2072</v>
      </c>
      <c r="B2076" s="25"/>
      <c r="C2076" s="25"/>
      <c r="D2076" s="14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</row>
    <row r="2077" spans="1:19" ht="14.4">
      <c r="A2077" s="14">
        <f t="shared" si="21"/>
        <v>2073</v>
      </c>
      <c r="B2077" s="25"/>
      <c r="C2077" s="25"/>
      <c r="D2077" s="14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</row>
    <row r="2078" spans="1:19" ht="14.4">
      <c r="A2078" s="14">
        <f t="shared" si="21"/>
        <v>2074</v>
      </c>
      <c r="B2078" s="25"/>
      <c r="C2078" s="25"/>
      <c r="D2078" s="14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</row>
    <row r="2079" spans="1:19" ht="14.4">
      <c r="A2079" s="14">
        <f t="shared" si="21"/>
        <v>2075</v>
      </c>
      <c r="B2079" s="25"/>
      <c r="C2079" s="25"/>
      <c r="D2079" s="14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</row>
    <row r="2080" spans="1:19" ht="14.4">
      <c r="A2080" s="14">
        <f t="shared" si="21"/>
        <v>2076</v>
      </c>
      <c r="B2080" s="25"/>
      <c r="C2080" s="25"/>
      <c r="D2080" s="14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</row>
    <row r="2081" spans="1:19" ht="14.4">
      <c r="A2081" s="14">
        <f t="shared" si="21"/>
        <v>2077</v>
      </c>
      <c r="B2081" s="25"/>
      <c r="C2081" s="25"/>
      <c r="D2081" s="14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</row>
    <row r="2082" spans="1:19" ht="14.4">
      <c r="A2082" s="14">
        <f t="shared" si="21"/>
        <v>2078</v>
      </c>
      <c r="B2082" s="25"/>
      <c r="C2082" s="25"/>
      <c r="D2082" s="14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</row>
    <row r="2083" spans="1:19" ht="14.4">
      <c r="A2083" s="14">
        <f t="shared" si="21"/>
        <v>2079</v>
      </c>
      <c r="B2083" s="25"/>
      <c r="C2083" s="25"/>
      <c r="D2083" s="14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</row>
    <row r="2084" spans="1:19" ht="14.4">
      <c r="A2084" s="14">
        <f t="shared" si="21"/>
        <v>2080</v>
      </c>
      <c r="B2084" s="25"/>
      <c r="C2084" s="25"/>
      <c r="D2084" s="14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</row>
    <row r="2085" spans="1:19" ht="14.4">
      <c r="A2085" s="14">
        <f t="shared" si="21"/>
        <v>2081</v>
      </c>
      <c r="B2085" s="25"/>
      <c r="C2085" s="25"/>
      <c r="D2085" s="14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</row>
    <row r="2086" spans="1:19" ht="14.4">
      <c r="A2086" s="14">
        <f t="shared" si="21"/>
        <v>2082</v>
      </c>
      <c r="B2086" s="25"/>
      <c r="C2086" s="25"/>
      <c r="D2086" s="14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</row>
    <row r="2087" spans="1:19" ht="14.4">
      <c r="A2087" s="14">
        <f t="shared" si="21"/>
        <v>2083</v>
      </c>
      <c r="B2087" s="25"/>
      <c r="C2087" s="25"/>
      <c r="D2087" s="14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</row>
    <row r="2088" spans="1:19" ht="14.4">
      <c r="A2088" s="14">
        <f t="shared" si="21"/>
        <v>2084</v>
      </c>
      <c r="B2088" s="25"/>
      <c r="C2088" s="25"/>
      <c r="D2088" s="14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</row>
    <row r="2089" spans="1:19" ht="14.4">
      <c r="A2089" s="14">
        <f t="shared" si="21"/>
        <v>2085</v>
      </c>
      <c r="B2089" s="25"/>
      <c r="C2089" s="25"/>
      <c r="D2089" s="14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</row>
    <row r="2090" spans="1:19" ht="14.4">
      <c r="A2090" s="14">
        <f t="shared" si="21"/>
        <v>2086</v>
      </c>
      <c r="B2090" s="25"/>
      <c r="C2090" s="25"/>
      <c r="D2090" s="14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</row>
    <row r="2091" spans="1:19" ht="14.4">
      <c r="A2091" s="14">
        <f t="shared" si="21"/>
        <v>2087</v>
      </c>
      <c r="B2091" s="25"/>
      <c r="C2091" s="25"/>
      <c r="D2091" s="14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</row>
    <row r="2092" spans="1:19" ht="14.4">
      <c r="A2092" s="14">
        <f t="shared" si="21"/>
        <v>2088</v>
      </c>
      <c r="B2092" s="25"/>
      <c r="C2092" s="25"/>
      <c r="D2092" s="14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</row>
    <row r="2093" spans="1:19" ht="14.4">
      <c r="A2093" s="14">
        <f t="shared" si="21"/>
        <v>2089</v>
      </c>
      <c r="B2093" s="25"/>
      <c r="C2093" s="25"/>
      <c r="D2093" s="14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</row>
    <row r="2094" spans="1:19" ht="14.4">
      <c r="A2094" s="14">
        <f t="shared" si="21"/>
        <v>2090</v>
      </c>
      <c r="B2094" s="25"/>
      <c r="C2094" s="25"/>
      <c r="D2094" s="14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</row>
    <row r="2095" spans="1:19" ht="14.4">
      <c r="A2095" s="14">
        <f t="shared" si="21"/>
        <v>2091</v>
      </c>
      <c r="B2095" s="25"/>
      <c r="C2095" s="25"/>
      <c r="D2095" s="14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</row>
    <row r="2096" spans="1:19" ht="14.4">
      <c r="A2096" s="14">
        <f t="shared" si="21"/>
        <v>2092</v>
      </c>
      <c r="B2096" s="25"/>
      <c r="C2096" s="25"/>
      <c r="D2096" s="14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</row>
    <row r="2097" spans="1:19" ht="14.4">
      <c r="A2097" s="14">
        <f t="shared" si="21"/>
        <v>2093</v>
      </c>
      <c r="B2097" s="25"/>
      <c r="C2097" s="25"/>
      <c r="D2097" s="14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</row>
    <row r="2098" spans="1:19" ht="14.4">
      <c r="A2098" s="14">
        <f t="shared" si="21"/>
        <v>2094</v>
      </c>
      <c r="B2098" s="25"/>
      <c r="C2098" s="25"/>
      <c r="D2098" s="14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</row>
    <row r="2099" spans="1:19" ht="14.4">
      <c r="A2099" s="14">
        <f t="shared" si="21"/>
        <v>2095</v>
      </c>
      <c r="B2099" s="25"/>
      <c r="C2099" s="25"/>
      <c r="D2099" s="14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</row>
    <row r="2100" spans="1:19" ht="14.4">
      <c r="A2100" s="14">
        <f t="shared" si="21"/>
        <v>2096</v>
      </c>
      <c r="B2100" s="25"/>
      <c r="C2100" s="25"/>
      <c r="D2100" s="14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</row>
    <row r="2101" spans="1:19" ht="14.4">
      <c r="A2101" s="14">
        <f t="shared" si="21"/>
        <v>2097</v>
      </c>
      <c r="B2101" s="25"/>
      <c r="C2101" s="25"/>
      <c r="D2101" s="14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</row>
    <row r="2102" spans="1:19" ht="14.4">
      <c r="A2102" s="14">
        <f t="shared" si="21"/>
        <v>2098</v>
      </c>
      <c r="B2102" s="25"/>
      <c r="C2102" s="25"/>
      <c r="D2102" s="14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</row>
    <row r="2103" spans="1:19" ht="14.4">
      <c r="A2103" s="14">
        <f t="shared" si="21"/>
        <v>2099</v>
      </c>
      <c r="B2103" s="25"/>
      <c r="C2103" s="25"/>
      <c r="D2103" s="14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</row>
    <row r="2104" spans="1:19" ht="14.4">
      <c r="A2104" s="14">
        <f t="shared" si="21"/>
        <v>2100</v>
      </c>
      <c r="B2104" s="25"/>
      <c r="C2104" s="25"/>
      <c r="D2104" s="14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</row>
    <row r="2105" spans="1:19" ht="14.4">
      <c r="A2105" s="14">
        <f t="shared" si="21"/>
        <v>2101</v>
      </c>
      <c r="B2105" s="25"/>
      <c r="C2105" s="25"/>
      <c r="D2105" s="14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</row>
    <row r="2106" spans="1:19" ht="14.4">
      <c r="A2106" s="14">
        <f t="shared" si="21"/>
        <v>2102</v>
      </c>
      <c r="B2106" s="25"/>
      <c r="C2106" s="25"/>
      <c r="D2106" s="14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</row>
    <row r="2107" spans="1:19" ht="14.4">
      <c r="A2107" s="14">
        <f t="shared" si="21"/>
        <v>2103</v>
      </c>
      <c r="B2107" s="25"/>
      <c r="C2107" s="25"/>
      <c r="D2107" s="14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</row>
    <row r="2108" spans="1:19" ht="14.4">
      <c r="A2108" s="14">
        <f t="shared" si="21"/>
        <v>2104</v>
      </c>
      <c r="B2108" s="25"/>
      <c r="C2108" s="25"/>
      <c r="D2108" s="14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</row>
    <row r="2109" spans="1:19" ht="14.4">
      <c r="A2109" s="14">
        <f t="shared" si="21"/>
        <v>2105</v>
      </c>
      <c r="B2109" s="25"/>
      <c r="C2109" s="25"/>
      <c r="D2109" s="14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</row>
    <row r="2110" spans="1:19" ht="14.4">
      <c r="A2110" s="14">
        <f t="shared" si="21"/>
        <v>2106</v>
      </c>
      <c r="B2110" s="25"/>
      <c r="C2110" s="25"/>
      <c r="D2110" s="14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</row>
    <row r="2111" spans="1:19" ht="14.4">
      <c r="A2111" s="14">
        <f t="shared" si="21"/>
        <v>2107</v>
      </c>
      <c r="B2111" s="25"/>
      <c r="C2111" s="25"/>
      <c r="D2111" s="14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</row>
    <row r="2112" spans="1:19" ht="14.4">
      <c r="A2112" s="14">
        <f t="shared" si="21"/>
        <v>2108</v>
      </c>
      <c r="B2112" s="25"/>
      <c r="C2112" s="25"/>
      <c r="D2112" s="14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</row>
    <row r="2113" spans="1:19" ht="14.4">
      <c r="A2113" s="14">
        <f t="shared" si="21"/>
        <v>2109</v>
      </c>
      <c r="B2113" s="25"/>
      <c r="C2113" s="25"/>
      <c r="D2113" s="14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</row>
    <row r="2114" spans="1:19" ht="14.4">
      <c r="A2114" s="14">
        <f t="shared" si="21"/>
        <v>2110</v>
      </c>
      <c r="B2114" s="25"/>
      <c r="C2114" s="25"/>
      <c r="D2114" s="14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</row>
    <row r="2115" spans="1:19" ht="14.4">
      <c r="A2115" s="14">
        <f t="shared" si="21"/>
        <v>2111</v>
      </c>
      <c r="B2115" s="25"/>
      <c r="C2115" s="25"/>
      <c r="D2115" s="14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</row>
    <row r="2116" spans="1:19" ht="14.4">
      <c r="A2116" s="14">
        <f t="shared" si="21"/>
        <v>2112</v>
      </c>
      <c r="B2116" s="25"/>
      <c r="C2116" s="25"/>
      <c r="D2116" s="14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</row>
    <row r="2117" spans="1:19" ht="14.4">
      <c r="A2117" s="14">
        <f t="shared" si="21"/>
        <v>2113</v>
      </c>
      <c r="B2117" s="25"/>
      <c r="C2117" s="25"/>
      <c r="D2117" s="14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</row>
    <row r="2118" spans="1:19" ht="14.4">
      <c r="A2118" s="14">
        <f t="shared" si="21"/>
        <v>2114</v>
      </c>
      <c r="B2118" s="25"/>
      <c r="C2118" s="25"/>
      <c r="D2118" s="14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</row>
    <row r="2119" spans="1:19" ht="14.4">
      <c r="A2119" s="14">
        <f t="shared" si="21"/>
        <v>2115</v>
      </c>
      <c r="B2119" s="25"/>
      <c r="C2119" s="25"/>
      <c r="D2119" s="14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</row>
    <row r="2120" spans="1:19" ht="14.4">
      <c r="A2120" s="14">
        <f t="shared" si="21"/>
        <v>2116</v>
      </c>
      <c r="B2120" s="25"/>
      <c r="C2120" s="25"/>
      <c r="D2120" s="14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</row>
    <row r="2121" spans="1:19" ht="14.4">
      <c r="A2121" s="14">
        <f t="shared" si="21"/>
        <v>2117</v>
      </c>
      <c r="B2121" s="25"/>
      <c r="C2121" s="25"/>
      <c r="D2121" s="14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</row>
    <row r="2122" spans="1:19" ht="14.4">
      <c r="A2122" s="14">
        <f t="shared" si="21"/>
        <v>2118</v>
      </c>
      <c r="B2122" s="25"/>
      <c r="C2122" s="25"/>
      <c r="D2122" s="14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</row>
    <row r="2123" spans="1:19" ht="14.4">
      <c r="A2123" s="14">
        <f t="shared" si="21"/>
        <v>2119</v>
      </c>
      <c r="B2123" s="25"/>
      <c r="C2123" s="25"/>
      <c r="D2123" s="14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</row>
    <row r="2124" spans="1:19" ht="14.4">
      <c r="A2124" s="14">
        <f t="shared" si="21"/>
        <v>2120</v>
      </c>
      <c r="B2124" s="25"/>
      <c r="C2124" s="25"/>
      <c r="D2124" s="14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</row>
    <row r="2125" spans="1:19" ht="14.4">
      <c r="A2125" s="14">
        <f t="shared" si="21"/>
        <v>2121</v>
      </c>
      <c r="B2125" s="25"/>
      <c r="C2125" s="25"/>
      <c r="D2125" s="14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</row>
    <row r="2126" spans="1:19" ht="14.4">
      <c r="A2126" s="14">
        <f t="shared" si="21"/>
        <v>2122</v>
      </c>
      <c r="B2126" s="25"/>
      <c r="C2126" s="25"/>
      <c r="D2126" s="14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</row>
    <row r="2127" spans="1:19" ht="14.4">
      <c r="A2127" s="14">
        <f t="shared" si="21"/>
        <v>2123</v>
      </c>
      <c r="B2127" s="25"/>
      <c r="C2127" s="25"/>
      <c r="D2127" s="14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</row>
    <row r="2128" spans="1:19" ht="14.4">
      <c r="A2128" s="14">
        <f t="shared" si="21"/>
        <v>2124</v>
      </c>
      <c r="B2128" s="25"/>
      <c r="C2128" s="25"/>
      <c r="D2128" s="14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</row>
    <row r="2129" spans="1:19" ht="14.4">
      <c r="A2129" s="14">
        <f t="shared" si="21"/>
        <v>2125</v>
      </c>
      <c r="B2129" s="25"/>
      <c r="C2129" s="25"/>
      <c r="D2129" s="14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</row>
    <row r="2130" spans="1:19" ht="14.4">
      <c r="A2130" s="14">
        <f t="shared" si="21"/>
        <v>2126</v>
      </c>
      <c r="B2130" s="25"/>
      <c r="C2130" s="25"/>
      <c r="D2130" s="14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</row>
    <row r="2131" spans="1:19" ht="14.4">
      <c r="A2131" s="14">
        <f t="shared" si="21"/>
        <v>2127</v>
      </c>
      <c r="B2131" s="25"/>
      <c r="C2131" s="25"/>
      <c r="D2131" s="14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</row>
    <row r="2132" spans="1:19" ht="14.4">
      <c r="A2132" s="14">
        <f t="shared" si="21"/>
        <v>2128</v>
      </c>
      <c r="B2132" s="25"/>
      <c r="C2132" s="25"/>
      <c r="D2132" s="14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</row>
    <row r="2133" spans="1:19" ht="14.4">
      <c r="A2133" s="14">
        <f t="shared" si="21"/>
        <v>2129</v>
      </c>
      <c r="B2133" s="25"/>
      <c r="C2133" s="25"/>
      <c r="D2133" s="14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</row>
    <row r="2134" spans="1:19" ht="14.4">
      <c r="A2134" s="14">
        <f t="shared" si="21"/>
        <v>2130</v>
      </c>
      <c r="B2134" s="25"/>
      <c r="C2134" s="25"/>
      <c r="D2134" s="14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</row>
    <row r="2135" spans="1:19" ht="14.4">
      <c r="A2135" s="14">
        <f t="shared" si="21"/>
        <v>2131</v>
      </c>
      <c r="B2135" s="25"/>
      <c r="C2135" s="25"/>
      <c r="D2135" s="14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</row>
    <row r="2136" spans="1:19" ht="14.4">
      <c r="A2136" s="14">
        <f t="shared" si="21"/>
        <v>2132</v>
      </c>
      <c r="B2136" s="25"/>
      <c r="C2136" s="25"/>
      <c r="D2136" s="14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</row>
    <row r="2137" spans="1:19" ht="14.4">
      <c r="A2137" s="14">
        <f t="shared" si="21"/>
        <v>2133</v>
      </c>
      <c r="B2137" s="25"/>
      <c r="C2137" s="25"/>
      <c r="D2137" s="14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</row>
    <row r="2138" spans="1:19" ht="14.4">
      <c r="A2138" s="14">
        <f t="shared" si="21"/>
        <v>2134</v>
      </c>
      <c r="B2138" s="25"/>
      <c r="C2138" s="25"/>
      <c r="D2138" s="14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</row>
    <row r="2139" spans="1:19" ht="14.4">
      <c r="A2139" s="14">
        <f t="shared" si="21"/>
        <v>2135</v>
      </c>
      <c r="B2139" s="25"/>
      <c r="C2139" s="25"/>
      <c r="D2139" s="14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</row>
    <row r="2140" spans="1:19" ht="14.4">
      <c r="A2140" s="14">
        <f t="shared" si="21"/>
        <v>2136</v>
      </c>
      <c r="B2140" s="25"/>
      <c r="C2140" s="25"/>
      <c r="D2140" s="14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</row>
    <row r="2141" spans="1:19" ht="14.4">
      <c r="A2141" s="14">
        <f t="shared" si="21"/>
        <v>2137</v>
      </c>
      <c r="B2141" s="25"/>
      <c r="C2141" s="25"/>
      <c r="D2141" s="14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</row>
    <row r="2142" spans="1:19" ht="14.4">
      <c r="A2142" s="14">
        <f t="shared" si="21"/>
        <v>2138</v>
      </c>
      <c r="B2142" s="25"/>
      <c r="C2142" s="25"/>
      <c r="D2142" s="14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</row>
    <row r="2143" spans="1:19" ht="14.4">
      <c r="A2143" s="14">
        <f t="shared" si="21"/>
        <v>2139</v>
      </c>
      <c r="B2143" s="25"/>
      <c r="C2143" s="25"/>
      <c r="D2143" s="14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</row>
    <row r="2144" spans="1:19" ht="14.4">
      <c r="A2144" s="14">
        <f t="shared" si="21"/>
        <v>2140</v>
      </c>
      <c r="B2144" s="25"/>
      <c r="C2144" s="25"/>
      <c r="D2144" s="14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</row>
    <row r="2145" spans="1:19" ht="14.4">
      <c r="A2145" s="14">
        <f t="shared" si="21"/>
        <v>2141</v>
      </c>
      <c r="B2145" s="25"/>
      <c r="C2145" s="25"/>
      <c r="D2145" s="14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</row>
    <row r="2146" spans="1:19" ht="14.4">
      <c r="A2146" s="14">
        <f t="shared" si="21"/>
        <v>2142</v>
      </c>
      <c r="B2146" s="25"/>
      <c r="C2146" s="25"/>
      <c r="D2146" s="14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</row>
    <row r="2147" spans="1:19" ht="14.4">
      <c r="A2147" s="14">
        <f t="shared" si="21"/>
        <v>2143</v>
      </c>
      <c r="B2147" s="25"/>
      <c r="C2147" s="25"/>
      <c r="D2147" s="14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</row>
    <row r="2148" spans="1:19" ht="14.4">
      <c r="A2148" s="14">
        <f t="shared" si="21"/>
        <v>2144</v>
      </c>
      <c r="B2148" s="25"/>
      <c r="C2148" s="25"/>
      <c r="D2148" s="14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</row>
    <row r="2149" spans="1:19" ht="14.4">
      <c r="A2149" s="14">
        <f t="shared" si="21"/>
        <v>2145</v>
      </c>
      <c r="B2149" s="25"/>
      <c r="C2149" s="25"/>
      <c r="D2149" s="14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</row>
    <row r="2150" spans="1:19" ht="14.4">
      <c r="A2150" s="14">
        <f t="shared" si="21"/>
        <v>2146</v>
      </c>
      <c r="B2150" s="25"/>
      <c r="C2150" s="25"/>
      <c r="D2150" s="14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</row>
    <row r="2151" spans="1:19" ht="14.4">
      <c r="A2151" s="14">
        <f t="shared" si="21"/>
        <v>2147</v>
      </c>
      <c r="B2151" s="25"/>
      <c r="C2151" s="25"/>
      <c r="D2151" s="14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</row>
    <row r="2152" spans="1:19" ht="14.4">
      <c r="A2152" s="14">
        <f t="shared" si="21"/>
        <v>2148</v>
      </c>
      <c r="B2152" s="25"/>
      <c r="C2152" s="25"/>
      <c r="D2152" s="14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</row>
    <row r="2153" spans="1:19" ht="14.4">
      <c r="A2153" s="14">
        <f t="shared" si="21"/>
        <v>2149</v>
      </c>
      <c r="B2153" s="25"/>
      <c r="C2153" s="25"/>
      <c r="D2153" s="14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</row>
    <row r="2154" spans="1:19" ht="14.4">
      <c r="A2154" s="14">
        <f t="shared" si="21"/>
        <v>2150</v>
      </c>
      <c r="B2154" s="25"/>
      <c r="C2154" s="25"/>
      <c r="D2154" s="14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</row>
    <row r="2155" spans="1:19" ht="14.4">
      <c r="A2155" s="14">
        <f t="shared" si="21"/>
        <v>2151</v>
      </c>
      <c r="B2155" s="25"/>
      <c r="C2155" s="25"/>
      <c r="D2155" s="14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</row>
    <row r="2156" spans="1:19" ht="14.4">
      <c r="A2156" s="14">
        <f t="shared" si="21"/>
        <v>2152</v>
      </c>
      <c r="B2156" s="25"/>
      <c r="C2156" s="25"/>
      <c r="D2156" s="14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</row>
    <row r="2157" spans="1:19" ht="14.4">
      <c r="A2157" s="14">
        <f t="shared" si="21"/>
        <v>2153</v>
      </c>
      <c r="B2157" s="25"/>
      <c r="C2157" s="25"/>
      <c r="D2157" s="14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</row>
    <row r="2158" spans="1:19" ht="14.4">
      <c r="A2158" s="14">
        <f t="shared" si="21"/>
        <v>2154</v>
      </c>
      <c r="B2158" s="25"/>
      <c r="C2158" s="25"/>
      <c r="D2158" s="14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</row>
    <row r="2159" spans="1:19" ht="14.4">
      <c r="A2159" s="14">
        <f t="shared" si="21"/>
        <v>2155</v>
      </c>
      <c r="B2159" s="25"/>
      <c r="C2159" s="25"/>
      <c r="D2159" s="14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</row>
    <row r="2160" spans="1:19" ht="14.4">
      <c r="A2160" s="14">
        <f t="shared" si="21"/>
        <v>2156</v>
      </c>
      <c r="B2160" s="25"/>
      <c r="C2160" s="25"/>
      <c r="D2160" s="14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</row>
    <row r="2161" spans="1:19" ht="14.4">
      <c r="A2161" s="14">
        <f t="shared" si="21"/>
        <v>2157</v>
      </c>
      <c r="B2161" s="25"/>
      <c r="C2161" s="25"/>
      <c r="D2161" s="14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</row>
    <row r="2162" spans="1:19" ht="14.4">
      <c r="A2162" s="14">
        <f t="shared" si="21"/>
        <v>2158</v>
      </c>
      <c r="B2162" s="25"/>
      <c r="C2162" s="25"/>
      <c r="D2162" s="14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</row>
    <row r="2163" spans="1:19" ht="14.4">
      <c r="A2163" s="14">
        <f t="shared" si="21"/>
        <v>2159</v>
      </c>
      <c r="B2163" s="25"/>
      <c r="C2163" s="25"/>
      <c r="D2163" s="14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</row>
    <row r="2164" spans="1:19" ht="14.4">
      <c r="A2164" s="14">
        <f t="shared" si="21"/>
        <v>2160</v>
      </c>
      <c r="B2164" s="25"/>
      <c r="C2164" s="25"/>
      <c r="D2164" s="14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</row>
    <row r="2165" spans="1:19" ht="14.4">
      <c r="A2165" s="14">
        <f t="shared" si="21"/>
        <v>2161</v>
      </c>
      <c r="B2165" s="25"/>
      <c r="C2165" s="25"/>
      <c r="D2165" s="14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</row>
    <row r="2166" spans="1:19" ht="14.4">
      <c r="A2166" s="14"/>
      <c r="B2166" s="25"/>
      <c r="C2166" s="25"/>
      <c r="D2166" s="14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</row>
    <row r="2167" spans="1:19" ht="14.4">
      <c r="A2167" s="14"/>
      <c r="B2167" s="25"/>
      <c r="C2167" s="25"/>
      <c r="D2167" s="14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</row>
    <row r="2168" spans="1:19" ht="14.4">
      <c r="A2168" s="14"/>
      <c r="B2168" s="25"/>
      <c r="C2168" s="25"/>
      <c r="D2168" s="14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</row>
    <row r="2169" spans="1:19" ht="14.4">
      <c r="A2169" s="14"/>
      <c r="B2169" s="25"/>
      <c r="C2169" s="25"/>
      <c r="D2169" s="14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</row>
    <row r="2170" spans="1:19" ht="14.4">
      <c r="A2170" s="14"/>
      <c r="B2170" s="25"/>
      <c r="C2170" s="25"/>
      <c r="D2170" s="14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</row>
    <row r="2171" spans="1:19" ht="14.4">
      <c r="A2171" s="14"/>
      <c r="B2171" s="25"/>
      <c r="C2171" s="25"/>
      <c r="D2171" s="14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</row>
    <row r="2172" spans="1:19" ht="14.4">
      <c r="A2172" s="14"/>
      <c r="B2172" s="25"/>
      <c r="C2172" s="25"/>
      <c r="D2172" s="14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</row>
    <row r="2173" spans="1:19" ht="14.4">
      <c r="A2173" s="14"/>
      <c r="B2173" s="25"/>
      <c r="C2173" s="25"/>
      <c r="D2173" s="14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</row>
    <row r="2174" spans="1:19" ht="14.4">
      <c r="A2174" s="14"/>
      <c r="B2174" s="25"/>
      <c r="C2174" s="25"/>
      <c r="D2174" s="14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</row>
    <row r="2175" spans="1:19" ht="14.4">
      <c r="A2175" s="14"/>
      <c r="B2175" s="25"/>
      <c r="C2175" s="25"/>
      <c r="D2175" s="14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</row>
    <row r="2176" spans="1:19" ht="14.4">
      <c r="A2176" s="14"/>
      <c r="B2176" s="25"/>
      <c r="C2176" s="25"/>
      <c r="D2176" s="14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</row>
    <row r="2177" spans="1:19" ht="14.4">
      <c r="A2177" s="14"/>
      <c r="B2177" s="25"/>
      <c r="C2177" s="25"/>
      <c r="D2177" s="14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</row>
    <row r="2178" spans="1:19" ht="14.4">
      <c r="A2178" s="14"/>
      <c r="B2178" s="25"/>
      <c r="C2178" s="25"/>
      <c r="D2178" s="14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</row>
    <row r="2179" spans="1:19" ht="14.4">
      <c r="A2179" s="14"/>
      <c r="B2179" s="25"/>
      <c r="C2179" s="25"/>
      <c r="D2179" s="14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</row>
    <row r="2180" spans="1:19" ht="14.4">
      <c r="A2180" s="14"/>
      <c r="B2180" s="25"/>
      <c r="C2180" s="25"/>
      <c r="D2180" s="14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</row>
    <row r="2181" spans="1:19" ht="14.4">
      <c r="A2181" s="14"/>
      <c r="B2181" s="25"/>
      <c r="C2181" s="25"/>
      <c r="D2181" s="14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</row>
    <row r="2182" spans="1:19" ht="14.4">
      <c r="A2182" s="14"/>
      <c r="B2182" s="25"/>
      <c r="C2182" s="25"/>
      <c r="D2182" s="14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</row>
    <row r="2183" spans="1:19" ht="14.4">
      <c r="A2183" s="14"/>
      <c r="B2183" s="25"/>
      <c r="C2183" s="25"/>
      <c r="D2183" s="14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</row>
    <row r="2184" spans="1:19" ht="14.4">
      <c r="A2184" s="14"/>
      <c r="B2184" s="25"/>
      <c r="C2184" s="25"/>
      <c r="D2184" s="14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</row>
    <row r="2185" spans="1:19" ht="14.4">
      <c r="A2185" s="14"/>
      <c r="B2185" s="25"/>
      <c r="C2185" s="25"/>
      <c r="D2185" s="14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</row>
    <row r="2186" spans="1:19" ht="14.4">
      <c r="A2186" s="14"/>
      <c r="B2186" s="25"/>
      <c r="C2186" s="25"/>
      <c r="D2186" s="14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</row>
    <row r="2187" spans="1:19" ht="14.4">
      <c r="A2187" s="14"/>
      <c r="B2187" s="25"/>
      <c r="C2187" s="25"/>
      <c r="D2187" s="14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</row>
    <row r="2188" spans="1:19" ht="14.4">
      <c r="A2188" s="14"/>
      <c r="B2188" s="25"/>
      <c r="C2188" s="25"/>
      <c r="D2188" s="14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</row>
    <row r="2189" spans="1:19" ht="14.4">
      <c r="A2189" s="14"/>
      <c r="B2189" s="25"/>
      <c r="C2189" s="25"/>
      <c r="D2189" s="14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</row>
    <row r="2190" spans="1:19" ht="14.4">
      <c r="A2190" s="14"/>
      <c r="B2190" s="25"/>
      <c r="C2190" s="25"/>
      <c r="D2190" s="14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</row>
    <row r="2191" spans="1:19" ht="14.4">
      <c r="A2191" s="14"/>
      <c r="B2191" s="25"/>
      <c r="C2191" s="25"/>
      <c r="D2191" s="14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</row>
    <row r="2192" spans="1:19" ht="14.4">
      <c r="A2192" s="14"/>
      <c r="B2192" s="25"/>
      <c r="C2192" s="25"/>
      <c r="D2192" s="14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</row>
    <row r="2193" spans="1:19" ht="14.4">
      <c r="A2193" s="14"/>
      <c r="B2193" s="25"/>
      <c r="C2193" s="25"/>
      <c r="D2193" s="14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</row>
    <row r="2194" spans="1:19" ht="14.4">
      <c r="A2194" s="14"/>
      <c r="B2194" s="25"/>
      <c r="C2194" s="25"/>
      <c r="D2194" s="14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</row>
    <row r="2195" spans="1:19" ht="14.4">
      <c r="A2195" s="14"/>
      <c r="B2195" s="25"/>
      <c r="C2195" s="25"/>
      <c r="D2195" s="14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</row>
    <row r="2196" spans="1:19" ht="14.4">
      <c r="A2196" s="14"/>
      <c r="B2196" s="25"/>
      <c r="C2196" s="25"/>
      <c r="D2196" s="14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</row>
    <row r="2197" spans="1:19" ht="14.4">
      <c r="A2197" s="14"/>
      <c r="B2197" s="25"/>
      <c r="C2197" s="25"/>
      <c r="D2197" s="14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</row>
    <row r="2198" spans="1:19" ht="14.4">
      <c r="A2198" s="14"/>
      <c r="B2198" s="25"/>
      <c r="C2198" s="25"/>
      <c r="D2198" s="14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</row>
    <row r="2199" spans="1:19" ht="14.4">
      <c r="A2199" s="14"/>
      <c r="B2199" s="25"/>
      <c r="C2199" s="25"/>
      <c r="D2199" s="14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</row>
    <row r="2200" spans="1:19" ht="14.4">
      <c r="A2200" s="14"/>
      <c r="B2200" s="25"/>
      <c r="C2200" s="25"/>
      <c r="D2200" s="14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</row>
    <row r="2201" spans="1:19" ht="14.4">
      <c r="A2201" s="14"/>
      <c r="B2201" s="25"/>
      <c r="C2201" s="25"/>
      <c r="D2201" s="14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</row>
    <row r="2202" spans="1:19" ht="14.4">
      <c r="A2202" s="14"/>
      <c r="B2202" s="25"/>
      <c r="C2202" s="25"/>
      <c r="D2202" s="14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</row>
    <row r="2203" spans="1:19" ht="14.4">
      <c r="A2203" s="14"/>
      <c r="B2203" s="25"/>
      <c r="C2203" s="25"/>
      <c r="D2203" s="14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</row>
    <row r="2204" spans="1:19" ht="14.4">
      <c r="A2204" s="14"/>
      <c r="B2204" s="25"/>
      <c r="C2204" s="25"/>
      <c r="D2204" s="14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</row>
    <row r="2205" spans="1:19" ht="14.4">
      <c r="A2205" s="14"/>
      <c r="B2205" s="25"/>
      <c r="C2205" s="25"/>
      <c r="D2205" s="14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</row>
    <row r="2206" spans="1:19" ht="14.4">
      <c r="A2206" s="14"/>
      <c r="B2206" s="25"/>
      <c r="C2206" s="25"/>
      <c r="D2206" s="14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</row>
    <row r="2207" spans="1:19" ht="14.4">
      <c r="A2207" s="14"/>
      <c r="B2207" s="25"/>
      <c r="C2207" s="25"/>
      <c r="D2207" s="14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</row>
    <row r="2208" spans="1:19" ht="14.4">
      <c r="A2208" s="14"/>
      <c r="B2208" s="25"/>
      <c r="C2208" s="25"/>
      <c r="D2208" s="14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</row>
    <row r="2209" spans="1:19" ht="14.4">
      <c r="A2209" s="14"/>
      <c r="B2209" s="25"/>
      <c r="C2209" s="25"/>
      <c r="D2209" s="14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</row>
    <row r="2210" spans="1:19" ht="14.4">
      <c r="A2210" s="14"/>
      <c r="B2210" s="25"/>
      <c r="C2210" s="25"/>
      <c r="D2210" s="14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</row>
    <row r="2211" spans="1:19" ht="14.4">
      <c r="A2211" s="14"/>
      <c r="B2211" s="25"/>
      <c r="C2211" s="25"/>
      <c r="D2211" s="14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</row>
    <row r="2212" spans="1:19" ht="14.4">
      <c r="A2212" s="14"/>
      <c r="B2212" s="25"/>
      <c r="C2212" s="25"/>
      <c r="D2212" s="14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</row>
    <row r="2213" spans="1:19" ht="14.4">
      <c r="A2213" s="14"/>
      <c r="B2213" s="25"/>
      <c r="C2213" s="25"/>
      <c r="D2213" s="14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</row>
    <row r="2214" spans="1:19" ht="14.4">
      <c r="A2214" s="14"/>
      <c r="B2214" s="25"/>
      <c r="C2214" s="25"/>
      <c r="D2214" s="14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</row>
    <row r="2215" spans="1:19" ht="14.4">
      <c r="A2215" s="14"/>
      <c r="B2215" s="25"/>
      <c r="C2215" s="25"/>
      <c r="D2215" s="14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</row>
    <row r="2216" spans="1:19" ht="14.4">
      <c r="A2216" s="14"/>
      <c r="B2216" s="25"/>
      <c r="C2216" s="25"/>
      <c r="D2216" s="14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</row>
    <row r="2217" spans="1:19" ht="14.4">
      <c r="A2217" s="14"/>
      <c r="B2217" s="25"/>
      <c r="C2217" s="25"/>
      <c r="D2217" s="14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</row>
    <row r="2218" spans="1:19" ht="14.4">
      <c r="A2218" s="14"/>
      <c r="B2218" s="25"/>
      <c r="C2218" s="25"/>
      <c r="D2218" s="14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</row>
    <row r="2219" spans="1:19" ht="14.4">
      <c r="A2219" s="14"/>
      <c r="B2219" s="25"/>
      <c r="C2219" s="25"/>
      <c r="D2219" s="14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</row>
    <row r="2220" spans="1:19" ht="14.4">
      <c r="A2220" s="14"/>
      <c r="B2220" s="25"/>
      <c r="C2220" s="25"/>
      <c r="D2220" s="14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</row>
    <row r="2221" spans="1:19" ht="14.4">
      <c r="A2221" s="14"/>
      <c r="B2221" s="25"/>
      <c r="C2221" s="25"/>
      <c r="D2221" s="14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</row>
    <row r="2222" spans="1:19" ht="14.4">
      <c r="A2222" s="14"/>
      <c r="B2222" s="25"/>
      <c r="C2222" s="25"/>
      <c r="D2222" s="14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</row>
    <row r="2223" spans="1:19" ht="14.4">
      <c r="A2223" s="14"/>
      <c r="B2223" s="25"/>
      <c r="C2223" s="25"/>
      <c r="D2223" s="14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</row>
    <row r="2224" spans="1:19" ht="14.4">
      <c r="A2224" s="14"/>
      <c r="B2224" s="25"/>
      <c r="C2224" s="25"/>
      <c r="D2224" s="14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</row>
    <row r="2225" spans="1:19" ht="14.4">
      <c r="A2225" s="14"/>
      <c r="B2225" s="25"/>
      <c r="C2225" s="25"/>
      <c r="D2225" s="14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</row>
    <row r="2226" spans="1:19" ht="14.4">
      <c r="A2226" s="14"/>
      <c r="B2226" s="25"/>
      <c r="C2226" s="25"/>
      <c r="D2226" s="14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</row>
    <row r="2227" spans="1:19" ht="14.4">
      <c r="A2227" s="14"/>
      <c r="B2227" s="25"/>
      <c r="C2227" s="25"/>
      <c r="D2227" s="14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</row>
    <row r="2228" spans="1:19" ht="14.4">
      <c r="A2228" s="14"/>
      <c r="B2228" s="25"/>
      <c r="C2228" s="25"/>
      <c r="D2228" s="14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</row>
    <row r="2229" spans="1:19" ht="14.4">
      <c r="A2229" s="14"/>
      <c r="B2229" s="25"/>
      <c r="C2229" s="25"/>
      <c r="D2229" s="14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</row>
    <row r="2230" spans="1:19" ht="14.4">
      <c r="A2230" s="14"/>
      <c r="B2230" s="25"/>
      <c r="C2230" s="25"/>
      <c r="D2230" s="14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</row>
    <row r="2231" spans="1:19" ht="14.4">
      <c r="A2231" s="14"/>
      <c r="B2231" s="25"/>
      <c r="C2231" s="25"/>
      <c r="D2231" s="14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</row>
    <row r="2232" spans="1:19" ht="14.4">
      <c r="A2232" s="14"/>
      <c r="B2232" s="25"/>
      <c r="C2232" s="25"/>
      <c r="D2232" s="14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</row>
    <row r="2233" spans="1:19" ht="14.4">
      <c r="A2233" s="14"/>
      <c r="B2233" s="25"/>
      <c r="C2233" s="25"/>
      <c r="D2233" s="14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</row>
    <row r="2234" spans="1:19" ht="14.4">
      <c r="A2234" s="14"/>
      <c r="B2234" s="25"/>
      <c r="C2234" s="25"/>
      <c r="D2234" s="14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</row>
    <row r="2235" spans="1:19" ht="14.4">
      <c r="A2235" s="14"/>
      <c r="B2235" s="25"/>
      <c r="C2235" s="25"/>
      <c r="D2235" s="14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</row>
    <row r="2236" spans="1:19" ht="14.4">
      <c r="A2236" s="14"/>
      <c r="B2236" s="25"/>
      <c r="C2236" s="25"/>
      <c r="D2236" s="14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</row>
    <row r="2237" spans="1:19" ht="14.4">
      <c r="A2237" s="14"/>
      <c r="B2237" s="25"/>
      <c r="C2237" s="25"/>
      <c r="D2237" s="14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</row>
    <row r="2238" spans="1:19" ht="14.4">
      <c r="A2238" s="14"/>
      <c r="B2238" s="25"/>
      <c r="C2238" s="25"/>
      <c r="D2238" s="14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</row>
    <row r="2239" spans="1:19" ht="14.4">
      <c r="A2239" s="14"/>
      <c r="B2239" s="25"/>
      <c r="C2239" s="25"/>
      <c r="D2239" s="14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</row>
    <row r="2240" spans="1:19" ht="14.4">
      <c r="A2240" s="14"/>
      <c r="B2240" s="25"/>
      <c r="C2240" s="25"/>
      <c r="D2240" s="14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</row>
    <row r="2241" spans="1:19" ht="14.4">
      <c r="A2241" s="14"/>
      <c r="B2241" s="25"/>
      <c r="C2241" s="25"/>
      <c r="D2241" s="14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</row>
    <row r="2242" spans="1:19" ht="14.4">
      <c r="A2242" s="14"/>
      <c r="B2242" s="25"/>
      <c r="C2242" s="25"/>
      <c r="D2242" s="14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</row>
    <row r="2243" spans="1:19" ht="14.4">
      <c r="A2243" s="14"/>
      <c r="B2243" s="25"/>
      <c r="C2243" s="25"/>
      <c r="D2243" s="14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</row>
    <row r="2244" spans="1:19" ht="14.4">
      <c r="A2244" s="14"/>
      <c r="B2244" s="25"/>
      <c r="C2244" s="25"/>
      <c r="D2244" s="14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</row>
    <row r="2245" spans="1:19" ht="14.4">
      <c r="A2245" s="14"/>
      <c r="B2245" s="25"/>
      <c r="C2245" s="25"/>
      <c r="D2245" s="14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</row>
    <row r="2246" spans="1:19" ht="14.4">
      <c r="A2246" s="14"/>
      <c r="B2246" s="25"/>
      <c r="C2246" s="25"/>
      <c r="D2246" s="14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</row>
    <row r="2247" spans="1:19" ht="14.4">
      <c r="A2247" s="14"/>
      <c r="B2247" s="25"/>
      <c r="C2247" s="25"/>
      <c r="D2247" s="14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</row>
    <row r="2248" spans="1:19" ht="14.4">
      <c r="A2248" s="14"/>
      <c r="B2248" s="25"/>
      <c r="C2248" s="25"/>
      <c r="D2248" s="14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</row>
    <row r="2249" spans="1:19" ht="14.4">
      <c r="A2249" s="14"/>
      <c r="B2249" s="25"/>
      <c r="C2249" s="25"/>
      <c r="D2249" s="14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</row>
    <row r="2250" spans="1:19" ht="14.4">
      <c r="A2250" s="14"/>
      <c r="B2250" s="25"/>
      <c r="C2250" s="25"/>
      <c r="D2250" s="14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</row>
    <row r="2251" spans="1:19" ht="14.4">
      <c r="A2251" s="14"/>
      <c r="B2251" s="25"/>
      <c r="C2251" s="25"/>
      <c r="D2251" s="14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</row>
    <row r="2252" spans="1:19" ht="14.4">
      <c r="A2252" s="14"/>
      <c r="B2252" s="25"/>
      <c r="C2252" s="25"/>
      <c r="D2252" s="14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</row>
    <row r="2253" spans="1:19" ht="14.4">
      <c r="A2253" s="14"/>
      <c r="B2253" s="25"/>
      <c r="C2253" s="25"/>
      <c r="D2253" s="14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</row>
    <row r="2254" spans="1:19" ht="14.4">
      <c r="A2254" s="14"/>
      <c r="B2254" s="25"/>
      <c r="C2254" s="25"/>
      <c r="D2254" s="14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</row>
    <row r="2255" spans="1:19" ht="14.4">
      <c r="A2255" s="14"/>
      <c r="B2255" s="25"/>
      <c r="C2255" s="25"/>
      <c r="D2255" s="14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</row>
    <row r="2256" spans="1:19" ht="14.4">
      <c r="A2256" s="14"/>
      <c r="B2256" s="25"/>
      <c r="C2256" s="25"/>
      <c r="D2256" s="14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</row>
    <row r="2257" spans="1:19" ht="14.4">
      <c r="A2257" s="14"/>
      <c r="B2257" s="25"/>
      <c r="C2257" s="25"/>
      <c r="D2257" s="14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</row>
    <row r="2258" spans="1:19" ht="14.4">
      <c r="A2258" s="14"/>
      <c r="B2258" s="25"/>
      <c r="C2258" s="25"/>
      <c r="D2258" s="14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</row>
    <row r="2259" spans="1:19" ht="14.4">
      <c r="A2259" s="14"/>
      <c r="B2259" s="25"/>
      <c r="C2259" s="25"/>
      <c r="D2259" s="14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</row>
    <row r="2260" spans="1:19" ht="14.4">
      <c r="A2260" s="14"/>
      <c r="B2260" s="25"/>
      <c r="C2260" s="25"/>
      <c r="D2260" s="14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</row>
    <row r="2261" spans="1:19" ht="14.4">
      <c r="A2261" s="14"/>
      <c r="B2261" s="25"/>
      <c r="C2261" s="25"/>
      <c r="D2261" s="14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</row>
    <row r="2262" spans="1:19" ht="14.4">
      <c r="A2262" s="14"/>
      <c r="B2262" s="25"/>
      <c r="C2262" s="25"/>
      <c r="D2262" s="14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</row>
    <row r="2263" spans="1:19" ht="14.4">
      <c r="A2263" s="14"/>
      <c r="B2263" s="25"/>
      <c r="C2263" s="25"/>
      <c r="D2263" s="14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</row>
    <row r="2264" spans="1:19" ht="14.4">
      <c r="A2264" s="14"/>
      <c r="B2264" s="25"/>
      <c r="C2264" s="25"/>
      <c r="D2264" s="14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</row>
    <row r="2265" spans="1:19" ht="14.4">
      <c r="A2265" s="14"/>
      <c r="B2265" s="25"/>
      <c r="C2265" s="25"/>
      <c r="D2265" s="14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</row>
    <row r="2266" spans="1:19" ht="14.4">
      <c r="A2266" s="14"/>
      <c r="B2266" s="25"/>
      <c r="C2266" s="25"/>
      <c r="D2266" s="14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</row>
    <row r="2267" spans="1:19" ht="14.4">
      <c r="A2267" s="14"/>
      <c r="B2267" s="25"/>
      <c r="C2267" s="25"/>
      <c r="D2267" s="14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</row>
    <row r="2268" spans="1:19" ht="14.4">
      <c r="A2268" s="14"/>
      <c r="B2268" s="25"/>
      <c r="C2268" s="25"/>
      <c r="D2268" s="14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</row>
    <row r="2269" spans="1:19" ht="14.4">
      <c r="A2269" s="14"/>
      <c r="B2269" s="25"/>
      <c r="C2269" s="25"/>
      <c r="D2269" s="14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</row>
    <row r="2270" spans="1:19" ht="14.4">
      <c r="A2270" s="14"/>
      <c r="B2270" s="25"/>
      <c r="C2270" s="25"/>
      <c r="D2270" s="14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</row>
    <row r="2271" spans="1:19" ht="14.4">
      <c r="A2271" s="14"/>
      <c r="B2271" s="25"/>
      <c r="C2271" s="25"/>
      <c r="D2271" s="14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</row>
    <row r="2272" spans="1:19" ht="14.4">
      <c r="A2272" s="14"/>
      <c r="B2272" s="25"/>
      <c r="C2272" s="25"/>
      <c r="D2272" s="14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</row>
    <row r="2273" spans="1:19" ht="14.4">
      <c r="A2273" s="14"/>
      <c r="B2273" s="25"/>
      <c r="C2273" s="25"/>
      <c r="D2273" s="14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</row>
    <row r="2274" spans="1:19" ht="14.4">
      <c r="A2274" s="14"/>
      <c r="B2274" s="25"/>
      <c r="C2274" s="25"/>
      <c r="D2274" s="14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</row>
    <row r="2275" spans="1:19" ht="14.4">
      <c r="A2275" s="14"/>
      <c r="B2275" s="25"/>
      <c r="C2275" s="25"/>
      <c r="D2275" s="14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</row>
    <row r="2276" spans="1:19" ht="14.4">
      <c r="A2276" s="14"/>
      <c r="B2276" s="25"/>
      <c r="C2276" s="25"/>
      <c r="D2276" s="14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</row>
    <row r="2277" spans="1:19" ht="14.4">
      <c r="A2277" s="14"/>
      <c r="B2277" s="25"/>
      <c r="C2277" s="25"/>
      <c r="D2277" s="14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</row>
    <row r="2278" spans="1:19" ht="14.4">
      <c r="A2278" s="14"/>
      <c r="B2278" s="25"/>
      <c r="C2278" s="25"/>
      <c r="D2278" s="14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</row>
    <row r="2279" spans="1:19" ht="14.4">
      <c r="A2279" s="14"/>
      <c r="B2279" s="25"/>
      <c r="C2279" s="25"/>
      <c r="D2279" s="14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</row>
    <row r="2280" spans="1:19" ht="14.4">
      <c r="A2280" s="14"/>
      <c r="B2280" s="25"/>
      <c r="C2280" s="25"/>
      <c r="D2280" s="14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</row>
    <row r="2281" spans="1:19" ht="14.4">
      <c r="A2281" s="14"/>
      <c r="B2281" s="25"/>
      <c r="C2281" s="25"/>
      <c r="D2281" s="14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</row>
    <row r="2282" spans="1:19" ht="14.4">
      <c r="A2282" s="14"/>
      <c r="B2282" s="25"/>
      <c r="C2282" s="25"/>
      <c r="D2282" s="14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</row>
    <row r="2283" spans="1:19" ht="14.4">
      <c r="A2283" s="14"/>
      <c r="B2283" s="25"/>
      <c r="C2283" s="25"/>
      <c r="D2283" s="14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</row>
    <row r="2284" spans="1:19" ht="14.4">
      <c r="A2284" s="14"/>
      <c r="B2284" s="25"/>
      <c r="C2284" s="25"/>
      <c r="D2284" s="14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</row>
    <row r="2285" spans="1:19" ht="14.4">
      <c r="A2285" s="14"/>
      <c r="B2285" s="25"/>
      <c r="C2285" s="25"/>
      <c r="D2285" s="14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</row>
    <row r="2286" spans="1:19" ht="14.4">
      <c r="A2286" s="14"/>
      <c r="B2286" s="25"/>
      <c r="C2286" s="25"/>
      <c r="D2286" s="14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</row>
    <row r="2287" spans="1:19" ht="14.4">
      <c r="A2287" s="14"/>
      <c r="B2287" s="25"/>
      <c r="C2287" s="25"/>
      <c r="D2287" s="14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</row>
    <row r="2288" spans="1:19" ht="14.4">
      <c r="A2288" s="14"/>
      <c r="B2288" s="25"/>
      <c r="C2288" s="25"/>
      <c r="D2288" s="14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</row>
    <row r="2289" spans="1:19" ht="14.4">
      <c r="A2289" s="14"/>
      <c r="B2289" s="25"/>
      <c r="C2289" s="25"/>
      <c r="D2289" s="14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</row>
    <row r="2290" spans="1:19" ht="14.4">
      <c r="A2290" s="14"/>
      <c r="B2290" s="25"/>
      <c r="C2290" s="25"/>
      <c r="D2290" s="14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</row>
    <row r="2291" spans="1:19" ht="14.4">
      <c r="A2291" s="14"/>
      <c r="B2291" s="25"/>
      <c r="C2291" s="25"/>
      <c r="D2291" s="14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</row>
    <row r="2292" spans="1:19" ht="14.4">
      <c r="A2292" s="14"/>
      <c r="B2292" s="25"/>
      <c r="C2292" s="25"/>
      <c r="D2292" s="14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</row>
    <row r="2293" spans="1:19" ht="14.4">
      <c r="A2293" s="14"/>
      <c r="B2293" s="25"/>
      <c r="C2293" s="25"/>
      <c r="D2293" s="14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</row>
    <row r="2294" spans="1:19" ht="14.4">
      <c r="A2294" s="14"/>
      <c r="B2294" s="25"/>
      <c r="C2294" s="25"/>
      <c r="D2294" s="14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</row>
    <row r="2295" spans="1:19" ht="14.4">
      <c r="A2295" s="14"/>
      <c r="B2295" s="25"/>
      <c r="C2295" s="25"/>
      <c r="D2295" s="14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</row>
    <row r="2296" spans="1:19" ht="14.4">
      <c r="A2296" s="14"/>
      <c r="B2296" s="25"/>
      <c r="C2296" s="25"/>
      <c r="D2296" s="14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</row>
    <row r="2297" spans="1:19" ht="14.4">
      <c r="A2297" s="14"/>
      <c r="B2297" s="25"/>
      <c r="C2297" s="25"/>
      <c r="D2297" s="14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</row>
    <row r="2298" spans="1:19" ht="14.4">
      <c r="A2298" s="14"/>
      <c r="B2298" s="25"/>
      <c r="C2298" s="25"/>
      <c r="D2298" s="14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</row>
    <row r="2299" spans="1:19" ht="14.4">
      <c r="A2299" s="14"/>
      <c r="B2299" s="25"/>
      <c r="C2299" s="25"/>
      <c r="D2299" s="14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</row>
    <row r="2300" spans="1:19" ht="14.4">
      <c r="A2300" s="14"/>
      <c r="B2300" s="25"/>
      <c r="C2300" s="25"/>
      <c r="D2300" s="14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</row>
    <row r="2301" spans="1:19" ht="14.4">
      <c r="A2301" s="14"/>
      <c r="B2301" s="25"/>
      <c r="C2301" s="25"/>
      <c r="D2301" s="14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</row>
    <row r="2302" spans="1:19" ht="14.4">
      <c r="A2302" s="14"/>
      <c r="B2302" s="25"/>
      <c r="C2302" s="25"/>
      <c r="D2302" s="14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</row>
    <row r="2303" spans="1:19" ht="14.4">
      <c r="A2303" s="14"/>
      <c r="B2303" s="25"/>
      <c r="C2303" s="25"/>
      <c r="D2303" s="14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</row>
    <row r="2304" spans="1:19" ht="14.4">
      <c r="A2304" s="14"/>
      <c r="B2304" s="25"/>
      <c r="C2304" s="25"/>
      <c r="D2304" s="14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</row>
    <row r="2305" spans="1:19" ht="14.4">
      <c r="A2305" s="14"/>
      <c r="B2305" s="25"/>
      <c r="C2305" s="25"/>
      <c r="D2305" s="14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</row>
    <row r="2306" spans="1:19" ht="14.4">
      <c r="A2306" s="14"/>
      <c r="B2306" s="25"/>
      <c r="C2306" s="25"/>
      <c r="D2306" s="14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</row>
    <row r="2307" spans="1:19" ht="14.4">
      <c r="A2307" s="14"/>
      <c r="B2307" s="25"/>
      <c r="C2307" s="25"/>
      <c r="D2307" s="14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</row>
    <row r="2308" spans="1:19" ht="14.4">
      <c r="A2308" s="14"/>
      <c r="B2308" s="25"/>
      <c r="C2308" s="25"/>
      <c r="D2308" s="14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</row>
    <row r="2309" spans="1:19" ht="14.4">
      <c r="A2309" s="14"/>
      <c r="B2309" s="25"/>
      <c r="C2309" s="25"/>
      <c r="D2309" s="14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</row>
    <row r="2310" spans="1:19" ht="14.4">
      <c r="A2310" s="14"/>
      <c r="B2310" s="25"/>
      <c r="C2310" s="25"/>
      <c r="D2310" s="14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</row>
    <row r="2311" spans="1:19" ht="14.4">
      <c r="A2311" s="14"/>
      <c r="B2311" s="25"/>
      <c r="C2311" s="25"/>
      <c r="D2311" s="14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</row>
    <row r="2312" spans="1:19" ht="14.4">
      <c r="A2312" s="14"/>
      <c r="B2312" s="25"/>
      <c r="C2312" s="25"/>
      <c r="D2312" s="14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</row>
    <row r="2313" spans="1:19" ht="14.4">
      <c r="A2313" s="14"/>
      <c r="B2313" s="25"/>
      <c r="C2313" s="25"/>
      <c r="D2313" s="14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</row>
    <row r="2314" spans="1:19" ht="14.4">
      <c r="A2314" s="14"/>
      <c r="B2314" s="25"/>
      <c r="C2314" s="25"/>
      <c r="D2314" s="14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</row>
    <row r="2315" spans="1:19" ht="14.4">
      <c r="A2315" s="14"/>
      <c r="B2315" s="25"/>
      <c r="C2315" s="25"/>
      <c r="D2315" s="14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</row>
    <row r="2316" spans="1:19" ht="14.4">
      <c r="A2316" s="14"/>
      <c r="B2316" s="25"/>
      <c r="C2316" s="25"/>
      <c r="D2316" s="14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</row>
    <row r="2317" spans="1:19" ht="14.4">
      <c r="A2317" s="14"/>
      <c r="B2317" s="25"/>
      <c r="C2317" s="25"/>
      <c r="D2317" s="14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</row>
    <row r="2318" spans="1:19" ht="14.4">
      <c r="A2318" s="14"/>
      <c r="B2318" s="25"/>
      <c r="C2318" s="25"/>
      <c r="D2318" s="14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</row>
    <row r="2319" spans="1:19" ht="14.4">
      <c r="A2319" s="14"/>
      <c r="B2319" s="25"/>
      <c r="C2319" s="25"/>
      <c r="D2319" s="14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</row>
    <row r="2320" spans="1:19" ht="14.4">
      <c r="A2320" s="14"/>
      <c r="B2320" s="25"/>
      <c r="C2320" s="25"/>
      <c r="D2320" s="14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</row>
    <row r="2321" spans="1:19" ht="14.4">
      <c r="A2321" s="14"/>
      <c r="B2321" s="25"/>
      <c r="C2321" s="25"/>
      <c r="D2321" s="14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</row>
    <row r="2322" spans="1:19" ht="14.4">
      <c r="A2322" s="14"/>
      <c r="B2322" s="25"/>
      <c r="C2322" s="25"/>
      <c r="D2322" s="14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</row>
    <row r="2323" spans="1:19" ht="14.4">
      <c r="A2323" s="14"/>
      <c r="B2323" s="25"/>
      <c r="C2323" s="25"/>
      <c r="D2323" s="14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</row>
    <row r="2324" spans="1:19" ht="14.4">
      <c r="A2324" s="14"/>
      <c r="B2324" s="25"/>
      <c r="C2324" s="25"/>
      <c r="D2324" s="14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</row>
    <row r="2325" spans="1:19" ht="14.4">
      <c r="A2325" s="14"/>
      <c r="B2325" s="25"/>
      <c r="C2325" s="25"/>
      <c r="D2325" s="14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</row>
    <row r="2326" spans="1:19" ht="14.4">
      <c r="A2326" s="14"/>
      <c r="B2326" s="25"/>
      <c r="C2326" s="25"/>
      <c r="D2326" s="14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</row>
    <row r="2327" spans="1:19" ht="14.4">
      <c r="A2327" s="14"/>
      <c r="B2327" s="25"/>
      <c r="C2327" s="25"/>
      <c r="D2327" s="14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</row>
    <row r="2328" spans="1:19" ht="14.4">
      <c r="A2328" s="14"/>
      <c r="B2328" s="25"/>
      <c r="C2328" s="25"/>
      <c r="D2328" s="14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</row>
    <row r="2329" spans="1:19" ht="14.4">
      <c r="A2329" s="14"/>
      <c r="B2329" s="25"/>
      <c r="C2329" s="25"/>
      <c r="D2329" s="14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</row>
    <row r="2330" spans="1:19" ht="14.4">
      <c r="A2330" s="14"/>
      <c r="B2330" s="25"/>
      <c r="C2330" s="25"/>
      <c r="D2330" s="14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</row>
    <row r="2331" spans="1:19" ht="14.4">
      <c r="A2331" s="14"/>
      <c r="B2331" s="25"/>
      <c r="C2331" s="25"/>
      <c r="D2331" s="14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</row>
    <row r="2332" spans="1:19" ht="14.4">
      <c r="A2332" s="14"/>
      <c r="B2332" s="25"/>
      <c r="C2332" s="25"/>
      <c r="D2332" s="14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</row>
    <row r="2333" spans="1:19" ht="14.4">
      <c r="A2333" s="14"/>
      <c r="B2333" s="25"/>
      <c r="C2333" s="25"/>
      <c r="D2333" s="14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</row>
    <row r="2334" spans="1:19" ht="14.4">
      <c r="A2334" s="14"/>
      <c r="B2334" s="25"/>
      <c r="C2334" s="25"/>
      <c r="D2334" s="14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</row>
    <row r="2335" spans="1:19" ht="14.4">
      <c r="A2335" s="14"/>
      <c r="B2335" s="25"/>
      <c r="C2335" s="25"/>
      <c r="D2335" s="14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</row>
    <row r="2336" spans="1:19" ht="14.4">
      <c r="A2336" s="14"/>
      <c r="B2336" s="25"/>
      <c r="C2336" s="25"/>
      <c r="D2336" s="14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</row>
    <row r="2337" spans="1:19" ht="14.4">
      <c r="A2337" s="14"/>
      <c r="B2337" s="25"/>
      <c r="C2337" s="25"/>
      <c r="D2337" s="14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</row>
    <row r="2338" spans="1:19" ht="14.4">
      <c r="A2338" s="14"/>
      <c r="B2338" s="25"/>
      <c r="C2338" s="25"/>
      <c r="D2338" s="14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</row>
    <row r="2339" spans="1:19" ht="14.4">
      <c r="A2339" s="14"/>
      <c r="B2339" s="25"/>
      <c r="C2339" s="25"/>
      <c r="D2339" s="14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</row>
    <row r="2340" spans="1:19" ht="14.4">
      <c r="A2340" s="14"/>
      <c r="B2340" s="25"/>
      <c r="C2340" s="25"/>
      <c r="D2340" s="14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</row>
    <row r="2341" spans="1:19" ht="14.4">
      <c r="A2341" s="14"/>
      <c r="B2341" s="25"/>
      <c r="C2341" s="25"/>
      <c r="D2341" s="14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</row>
    <row r="2342" spans="1:19" ht="14.4">
      <c r="A2342" s="14"/>
      <c r="B2342" s="25"/>
      <c r="C2342" s="25"/>
      <c r="D2342" s="14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</row>
    <row r="2343" spans="1:19" ht="14.4">
      <c r="A2343" s="14"/>
      <c r="B2343" s="25"/>
      <c r="C2343" s="25"/>
      <c r="D2343" s="14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</row>
    <row r="2344" spans="1:19" ht="14.4">
      <c r="A2344" s="14"/>
      <c r="B2344" s="25"/>
      <c r="C2344" s="25"/>
      <c r="D2344" s="14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</row>
    <row r="2345" spans="1:19" ht="14.4">
      <c r="A2345" s="14"/>
      <c r="B2345" s="25"/>
      <c r="C2345" s="25"/>
      <c r="D2345" s="14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</row>
    <row r="2346" spans="1:19" ht="14.4">
      <c r="A2346" s="14"/>
      <c r="B2346" s="25"/>
      <c r="C2346" s="25"/>
      <c r="D2346" s="14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</row>
    <row r="2347" spans="1:19" ht="14.4">
      <c r="A2347" s="14"/>
      <c r="B2347" s="25"/>
      <c r="C2347" s="25"/>
      <c r="D2347" s="14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</row>
    <row r="2348" spans="1:19" ht="14.4">
      <c r="A2348" s="14"/>
      <c r="B2348" s="25"/>
      <c r="C2348" s="25"/>
      <c r="D2348" s="14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</row>
    <row r="2349" spans="1:19" ht="14.4">
      <c r="A2349" s="14"/>
      <c r="B2349" s="25"/>
      <c r="C2349" s="25"/>
      <c r="D2349" s="14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</row>
    <row r="2350" spans="1:19" ht="14.4">
      <c r="A2350" s="14"/>
      <c r="B2350" s="25"/>
      <c r="C2350" s="25"/>
      <c r="D2350" s="14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</row>
    <row r="2351" spans="1:19" ht="14.4">
      <c r="A2351" s="14"/>
      <c r="B2351" s="25"/>
      <c r="C2351" s="25"/>
      <c r="D2351" s="14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</row>
    <row r="2352" spans="1:19" ht="14.4">
      <c r="A2352" s="14"/>
      <c r="B2352" s="25"/>
      <c r="C2352" s="25"/>
      <c r="D2352" s="14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</row>
    <row r="2353" spans="1:19" ht="14.4">
      <c r="A2353" s="14"/>
      <c r="B2353" s="25"/>
      <c r="C2353" s="25"/>
      <c r="D2353" s="14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</row>
    <row r="2354" spans="1:19" ht="14.4">
      <c r="A2354" s="14"/>
      <c r="B2354" s="25"/>
      <c r="C2354" s="25"/>
      <c r="D2354" s="14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</row>
    <row r="2355" spans="1:19" ht="14.4">
      <c r="A2355" s="14"/>
      <c r="B2355" s="25"/>
      <c r="C2355" s="25"/>
      <c r="D2355" s="14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</row>
    <row r="2356" spans="1:19" ht="14.4">
      <c r="A2356" s="14"/>
      <c r="B2356" s="25"/>
      <c r="C2356" s="25"/>
      <c r="D2356" s="14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</row>
    <row r="2357" spans="1:19" ht="14.4">
      <c r="A2357" s="14"/>
      <c r="B2357" s="25"/>
      <c r="C2357" s="25"/>
      <c r="D2357" s="14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</row>
    <row r="2358" spans="1:19" ht="14.4">
      <c r="A2358" s="14"/>
      <c r="B2358" s="25"/>
      <c r="C2358" s="25"/>
      <c r="D2358" s="14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</row>
    <row r="2359" spans="1:19" ht="14.4">
      <c r="A2359" s="14"/>
      <c r="B2359" s="25"/>
      <c r="C2359" s="25"/>
      <c r="D2359" s="14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</row>
    <row r="2360" spans="1:19" ht="14.4">
      <c r="A2360" s="14"/>
      <c r="B2360" s="25"/>
      <c r="C2360" s="25"/>
      <c r="D2360" s="14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</row>
    <row r="2361" spans="1:19" ht="14.4">
      <c r="A2361" s="14"/>
      <c r="B2361" s="25"/>
      <c r="C2361" s="25"/>
      <c r="D2361" s="14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</row>
    <row r="2362" spans="1:19" ht="14.4">
      <c r="A2362" s="14"/>
      <c r="B2362" s="25"/>
      <c r="C2362" s="25"/>
      <c r="D2362" s="14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</row>
    <row r="2363" spans="1:19" ht="14.4">
      <c r="A2363" s="14"/>
      <c r="B2363" s="25"/>
      <c r="C2363" s="25"/>
      <c r="D2363" s="14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</row>
    <row r="2364" spans="1:19" ht="14.4">
      <c r="A2364" s="14"/>
      <c r="B2364" s="25"/>
      <c r="C2364" s="25"/>
      <c r="D2364" s="14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</row>
    <row r="2365" spans="1:19" ht="14.4">
      <c r="A2365" s="14"/>
      <c r="B2365" s="25"/>
      <c r="C2365" s="25"/>
      <c r="D2365" s="14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</row>
    <row r="2366" spans="1:19" ht="14.4">
      <c r="A2366" s="14"/>
      <c r="B2366" s="25"/>
      <c r="C2366" s="25"/>
      <c r="D2366" s="14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</row>
    <row r="2367" spans="1:19" ht="14.4">
      <c r="A2367" s="14"/>
      <c r="B2367" s="25"/>
      <c r="C2367" s="25"/>
      <c r="D2367" s="14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</row>
    <row r="2368" spans="1:19" ht="14.4">
      <c r="A2368" s="14"/>
      <c r="B2368" s="25"/>
      <c r="C2368" s="25"/>
      <c r="D2368" s="14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</row>
    <row r="2369" spans="1:19" ht="14.4">
      <c r="A2369" s="14"/>
      <c r="B2369" s="25"/>
      <c r="C2369" s="25"/>
      <c r="D2369" s="14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</row>
    <row r="2370" spans="1:19" ht="14.4">
      <c r="A2370" s="14"/>
      <c r="B2370" s="25"/>
      <c r="C2370" s="25"/>
      <c r="D2370" s="14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</row>
    <row r="2371" spans="1:19" ht="14.4">
      <c r="A2371" s="14"/>
      <c r="B2371" s="25"/>
      <c r="C2371" s="25"/>
      <c r="D2371" s="14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</row>
    <row r="2372" spans="1:19" ht="14.4">
      <c r="A2372" s="14"/>
      <c r="B2372" s="25"/>
      <c r="C2372" s="25"/>
      <c r="D2372" s="14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</row>
    <row r="2373" spans="1:19" ht="14.4">
      <c r="A2373" s="14"/>
      <c r="B2373" s="25"/>
      <c r="C2373" s="25"/>
      <c r="D2373" s="14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</row>
    <row r="2374" spans="1:19" ht="14.4">
      <c r="A2374" s="14"/>
      <c r="B2374" s="25"/>
      <c r="C2374" s="25"/>
      <c r="D2374" s="14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</row>
    <row r="2375" spans="1:19" ht="14.4">
      <c r="A2375" s="14"/>
      <c r="B2375" s="25"/>
      <c r="C2375" s="25"/>
      <c r="D2375" s="14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</row>
    <row r="2376" spans="1:19" ht="14.4">
      <c r="A2376" s="14"/>
      <c r="B2376" s="25"/>
      <c r="C2376" s="25"/>
      <c r="D2376" s="14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</row>
    <row r="2377" spans="1:19" ht="14.4">
      <c r="A2377" s="14"/>
      <c r="B2377" s="25"/>
      <c r="C2377" s="25"/>
      <c r="D2377" s="14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</row>
    <row r="2378" spans="1:19" ht="14.4">
      <c r="A2378" s="14"/>
      <c r="B2378" s="25"/>
      <c r="C2378" s="25"/>
      <c r="D2378" s="14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</row>
    <row r="2379" spans="1:19" ht="14.4">
      <c r="A2379" s="14"/>
      <c r="B2379" s="25"/>
      <c r="C2379" s="25"/>
      <c r="D2379" s="14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</row>
    <row r="2380" spans="1:19" ht="14.4">
      <c r="A2380" s="14"/>
      <c r="B2380" s="25"/>
      <c r="C2380" s="25"/>
      <c r="D2380" s="14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</row>
    <row r="2381" spans="1:19" ht="14.4">
      <c r="A2381" s="14"/>
      <c r="B2381" s="25"/>
      <c r="C2381" s="25"/>
      <c r="D2381" s="14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</row>
    <row r="2382" spans="1:19" ht="14.4">
      <c r="A2382" s="14"/>
      <c r="B2382" s="25"/>
      <c r="C2382" s="25"/>
      <c r="D2382" s="14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</row>
    <row r="2383" spans="1:19" ht="14.4">
      <c r="A2383" s="14"/>
      <c r="B2383" s="25"/>
      <c r="C2383" s="25"/>
      <c r="D2383" s="14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</row>
    <row r="2384" spans="1:19" ht="14.4">
      <c r="A2384" s="14"/>
      <c r="B2384" s="25"/>
      <c r="C2384" s="25"/>
      <c r="D2384" s="14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</row>
    <row r="2385" spans="1:19" ht="14.4">
      <c r="A2385" s="14"/>
      <c r="B2385" s="25"/>
      <c r="C2385" s="25"/>
      <c r="D2385" s="14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</row>
    <row r="2386" spans="1:19" ht="14.4">
      <c r="A2386" s="14"/>
      <c r="B2386" s="25"/>
      <c r="C2386" s="25"/>
      <c r="D2386" s="14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</row>
    <row r="2387" spans="1:19" ht="14.4">
      <c r="A2387" s="14"/>
      <c r="B2387" s="25"/>
      <c r="C2387" s="25"/>
      <c r="D2387" s="14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</row>
    <row r="2388" spans="1:19" ht="14.4">
      <c r="A2388" s="14"/>
      <c r="B2388" s="25"/>
      <c r="C2388" s="25"/>
      <c r="D2388" s="14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</row>
    <row r="2389" spans="1:19" ht="14.4">
      <c r="A2389" s="14"/>
      <c r="B2389" s="25"/>
      <c r="C2389" s="25"/>
      <c r="D2389" s="14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</row>
    <row r="2390" spans="1:19" ht="14.4">
      <c r="A2390" s="14"/>
      <c r="B2390" s="25"/>
      <c r="C2390" s="25"/>
      <c r="D2390" s="14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</row>
    <row r="2391" spans="1:19" ht="14.4">
      <c r="A2391" s="14"/>
      <c r="B2391" s="25"/>
      <c r="C2391" s="25"/>
      <c r="D2391" s="14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</row>
    <row r="2392" spans="1:19" ht="14.4">
      <c r="A2392" s="14"/>
      <c r="B2392" s="25"/>
      <c r="C2392" s="25"/>
      <c r="D2392" s="14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</row>
    <row r="2393" spans="1:19" ht="14.4">
      <c r="A2393" s="14"/>
      <c r="B2393" s="25"/>
      <c r="C2393" s="25"/>
      <c r="D2393" s="14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</row>
    <row r="2394" spans="1:19" ht="14.4">
      <c r="A2394" s="14"/>
      <c r="B2394" s="25"/>
      <c r="C2394" s="25"/>
      <c r="D2394" s="14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</row>
    <row r="2395" spans="1:19" ht="14.4">
      <c r="A2395" s="14"/>
      <c r="B2395" s="25"/>
      <c r="C2395" s="25"/>
      <c r="D2395" s="14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</row>
    <row r="2396" spans="1:19" ht="14.4">
      <c r="A2396" s="14"/>
      <c r="B2396" s="25"/>
      <c r="C2396" s="25"/>
      <c r="D2396" s="14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</row>
    <row r="2397" spans="1:19" ht="14.4">
      <c r="A2397" s="14"/>
      <c r="B2397" s="25"/>
      <c r="C2397" s="25"/>
      <c r="D2397" s="14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</row>
    <row r="2398" spans="1:19" ht="14.4">
      <c r="A2398" s="14"/>
      <c r="B2398" s="25"/>
      <c r="C2398" s="25"/>
      <c r="D2398" s="14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</row>
    <row r="2399" spans="1:19" ht="14.4">
      <c r="A2399" s="14"/>
      <c r="B2399" s="25"/>
      <c r="C2399" s="25"/>
      <c r="D2399" s="14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</row>
    <row r="2400" spans="1:19" ht="14.4">
      <c r="A2400" s="14"/>
      <c r="B2400" s="25"/>
      <c r="C2400" s="25"/>
      <c r="D2400" s="14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</row>
    <row r="2401" spans="1:19" ht="14.4">
      <c r="A2401" s="14"/>
      <c r="B2401" s="25"/>
      <c r="C2401" s="25"/>
      <c r="D2401" s="14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</row>
    <row r="2402" spans="1:19" ht="14.4">
      <c r="A2402" s="14"/>
      <c r="B2402" s="25"/>
      <c r="C2402" s="25"/>
      <c r="D2402" s="14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</row>
    <row r="2403" spans="1:19" ht="14.4">
      <c r="A2403" s="14"/>
      <c r="B2403" s="25"/>
      <c r="C2403" s="25"/>
      <c r="D2403" s="14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</row>
    <row r="2404" spans="1:19" ht="14.4">
      <c r="A2404" s="14"/>
      <c r="B2404" s="25"/>
      <c r="C2404" s="25"/>
      <c r="D2404" s="14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</row>
    <row r="2405" spans="1:19" ht="14.4">
      <c r="A2405" s="14"/>
      <c r="B2405" s="25"/>
      <c r="C2405" s="25"/>
      <c r="D2405" s="14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</row>
    <row r="2406" spans="1:19" ht="14.4">
      <c r="A2406" s="14"/>
      <c r="B2406" s="25"/>
      <c r="C2406" s="25"/>
      <c r="D2406" s="14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</row>
    <row r="2407" spans="1:19" ht="14.4">
      <c r="A2407" s="14"/>
      <c r="B2407" s="25"/>
      <c r="C2407" s="25"/>
      <c r="D2407" s="14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</row>
    <row r="2408" spans="1:19" ht="14.4">
      <c r="A2408" s="14"/>
      <c r="B2408" s="25"/>
      <c r="C2408" s="25"/>
      <c r="D2408" s="14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</row>
    <row r="2409" spans="1:19" ht="14.4">
      <c r="A2409" s="14"/>
      <c r="B2409" s="25"/>
      <c r="C2409" s="25"/>
      <c r="D2409" s="14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</row>
    <row r="2410" spans="1:19" ht="14.4">
      <c r="A2410" s="14"/>
      <c r="B2410" s="25"/>
      <c r="C2410" s="25"/>
      <c r="D2410" s="14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</row>
    <row r="2411" spans="1:19" ht="14.4">
      <c r="A2411" s="14"/>
      <c r="B2411" s="25"/>
      <c r="C2411" s="25"/>
      <c r="D2411" s="14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</row>
    <row r="2412" spans="1:19" ht="14.4">
      <c r="A2412" s="14"/>
      <c r="B2412" s="25"/>
      <c r="C2412" s="25"/>
      <c r="D2412" s="14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</row>
    <row r="2413" spans="1:19" ht="14.4">
      <c r="A2413" s="14"/>
      <c r="B2413" s="25"/>
      <c r="C2413" s="25"/>
      <c r="D2413" s="14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</row>
    <row r="2414" spans="1:19" ht="14.4">
      <c r="A2414" s="14"/>
      <c r="B2414" s="25"/>
      <c r="C2414" s="25"/>
      <c r="D2414" s="14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</row>
    <row r="2415" spans="1:19" ht="14.4">
      <c r="A2415" s="14"/>
      <c r="B2415" s="25"/>
      <c r="C2415" s="25"/>
      <c r="D2415" s="14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</row>
    <row r="2416" spans="1:19" ht="14.4">
      <c r="A2416" s="14"/>
      <c r="B2416" s="25"/>
      <c r="C2416" s="25"/>
      <c r="D2416" s="14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</row>
    <row r="2417" spans="1:19" ht="14.4">
      <c r="A2417" s="14"/>
      <c r="B2417" s="25"/>
      <c r="C2417" s="25"/>
      <c r="D2417" s="14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</row>
    <row r="2418" spans="1:19" ht="14.4">
      <c r="A2418" s="14"/>
      <c r="B2418" s="25"/>
      <c r="C2418" s="25"/>
      <c r="D2418" s="14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</row>
    <row r="2419" spans="1:19" ht="14.4">
      <c r="A2419" s="14"/>
      <c r="B2419" s="25"/>
      <c r="C2419" s="25"/>
      <c r="D2419" s="14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</row>
    <row r="2420" spans="1:19" ht="14.4">
      <c r="A2420" s="14"/>
      <c r="B2420" s="25"/>
      <c r="C2420" s="25"/>
      <c r="D2420" s="14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</row>
    <row r="2421" spans="1:19" ht="14.4">
      <c r="A2421" s="14"/>
      <c r="B2421" s="25"/>
      <c r="C2421" s="25"/>
      <c r="D2421" s="14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</row>
    <row r="2422" spans="1:19" ht="14.4">
      <c r="A2422" s="14"/>
      <c r="B2422" s="25"/>
      <c r="C2422" s="25"/>
      <c r="D2422" s="14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</row>
    <row r="2423" spans="1:19" ht="14.4">
      <c r="A2423" s="14"/>
      <c r="B2423" s="25"/>
      <c r="C2423" s="25"/>
      <c r="D2423" s="14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</row>
    <row r="2424" spans="1:19" ht="14.4">
      <c r="A2424" s="14"/>
      <c r="B2424" s="25"/>
      <c r="C2424" s="25"/>
      <c r="D2424" s="14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</row>
    <row r="2425" spans="1:19" ht="14.4">
      <c r="A2425" s="14"/>
      <c r="B2425" s="25"/>
      <c r="C2425" s="25"/>
      <c r="D2425" s="14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</row>
    <row r="2426" spans="1:19" ht="14.4">
      <c r="A2426" s="14"/>
      <c r="B2426" s="25"/>
      <c r="C2426" s="25"/>
      <c r="D2426" s="14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</row>
    <row r="2427" spans="1:19" ht="14.4">
      <c r="A2427" s="14"/>
      <c r="B2427" s="25"/>
      <c r="C2427" s="25"/>
      <c r="D2427" s="14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</row>
    <row r="2428" spans="1:19" ht="14.4">
      <c r="A2428" s="14"/>
      <c r="B2428" s="25"/>
      <c r="C2428" s="25"/>
      <c r="D2428" s="14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</row>
    <row r="2429" spans="1:19" ht="14.4">
      <c r="A2429" s="14"/>
      <c r="B2429" s="25"/>
      <c r="C2429" s="25"/>
      <c r="D2429" s="14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</row>
    <row r="2430" spans="1:19" ht="14.4">
      <c r="A2430" s="14"/>
      <c r="B2430" s="25"/>
      <c r="C2430" s="25"/>
      <c r="D2430" s="14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</row>
    <row r="2431" spans="1:19" ht="14.4">
      <c r="A2431" s="14"/>
      <c r="B2431" s="25"/>
      <c r="C2431" s="25"/>
      <c r="D2431" s="14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</row>
    <row r="2432" spans="1:19" ht="14.4">
      <c r="A2432" s="14"/>
      <c r="B2432" s="25"/>
      <c r="C2432" s="25"/>
      <c r="D2432" s="14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</row>
    <row r="2433" spans="1:19" ht="14.4">
      <c r="A2433" s="14"/>
      <c r="B2433" s="25"/>
      <c r="C2433" s="25"/>
      <c r="D2433" s="14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</row>
    <row r="2434" spans="1:19" ht="14.4">
      <c r="A2434" s="14"/>
      <c r="B2434" s="25"/>
      <c r="C2434" s="25"/>
      <c r="D2434" s="14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</row>
    <row r="2435" spans="1:19" ht="14.4">
      <c r="A2435" s="14"/>
      <c r="B2435" s="25"/>
      <c r="C2435" s="25"/>
      <c r="D2435" s="14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</row>
    <row r="2436" spans="1:19" ht="14.4">
      <c r="A2436" s="14"/>
      <c r="B2436" s="25"/>
      <c r="C2436" s="25"/>
      <c r="D2436" s="14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</row>
    <row r="2437" spans="1:19" ht="14.4">
      <c r="A2437" s="14"/>
      <c r="B2437" s="25"/>
      <c r="C2437" s="25"/>
      <c r="D2437" s="14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</row>
    <row r="2438" spans="1:19" ht="14.4">
      <c r="A2438" s="14"/>
      <c r="B2438" s="25"/>
      <c r="C2438" s="25"/>
      <c r="D2438" s="14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</row>
    <row r="2439" spans="1:19" ht="14.4">
      <c r="A2439" s="14"/>
      <c r="B2439" s="25"/>
      <c r="C2439" s="25"/>
      <c r="D2439" s="14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</row>
    <row r="2440" spans="1:19" ht="14.4">
      <c r="A2440" s="14"/>
      <c r="B2440" s="25"/>
      <c r="C2440" s="25"/>
      <c r="D2440" s="14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</row>
    <row r="2441" spans="1:19" ht="14.4">
      <c r="A2441" s="14"/>
      <c r="B2441" s="25"/>
      <c r="C2441" s="25"/>
      <c r="D2441" s="14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</row>
    <row r="2442" spans="1:19" ht="14.4">
      <c r="A2442" s="14"/>
      <c r="B2442" s="25"/>
      <c r="C2442" s="25"/>
      <c r="D2442" s="14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</row>
    <row r="2443" spans="1:19" ht="14.4">
      <c r="A2443" s="14"/>
      <c r="B2443" s="25"/>
      <c r="C2443" s="25"/>
      <c r="D2443" s="14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</row>
    <row r="2444" spans="1:19" ht="14.4">
      <c r="A2444" s="14"/>
      <c r="B2444" s="25"/>
      <c r="C2444" s="25"/>
      <c r="D2444" s="14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</row>
    <row r="2445" spans="1:19" ht="14.4">
      <c r="A2445" s="14"/>
      <c r="B2445" s="25"/>
      <c r="C2445" s="25"/>
      <c r="D2445" s="14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</row>
    <row r="2446" spans="1:19" ht="14.4">
      <c r="A2446" s="14"/>
      <c r="B2446" s="25"/>
      <c r="C2446" s="25"/>
      <c r="D2446" s="14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</row>
    <row r="2447" spans="1:19" ht="14.4">
      <c r="A2447" s="14"/>
      <c r="B2447" s="25"/>
      <c r="C2447" s="25"/>
      <c r="D2447" s="14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</row>
    <row r="2448" spans="1:19" ht="14.4">
      <c r="A2448" s="14"/>
      <c r="B2448" s="25"/>
      <c r="C2448" s="25"/>
      <c r="D2448" s="14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</row>
    <row r="2449" spans="1:19" ht="14.4">
      <c r="A2449" s="14"/>
      <c r="B2449" s="25"/>
      <c r="C2449" s="25"/>
      <c r="D2449" s="14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</row>
    <row r="2450" spans="1:19" ht="14.4">
      <c r="A2450" s="14"/>
      <c r="B2450" s="25"/>
      <c r="C2450" s="25"/>
      <c r="D2450" s="14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</row>
    <row r="2451" spans="1:19" ht="14.4">
      <c r="A2451" s="14"/>
      <c r="B2451" s="25"/>
      <c r="C2451" s="25"/>
      <c r="D2451" s="14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</row>
    <row r="2452" spans="1:19" ht="14.4">
      <c r="A2452" s="14"/>
      <c r="B2452" s="25"/>
      <c r="C2452" s="25"/>
      <c r="D2452" s="14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</row>
    <row r="2453" spans="1:19" ht="14.4">
      <c r="A2453" s="14"/>
      <c r="B2453" s="25"/>
      <c r="C2453" s="25"/>
      <c r="D2453" s="14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</row>
    <row r="2454" spans="1:19" ht="14.4">
      <c r="A2454" s="14"/>
      <c r="B2454" s="25"/>
      <c r="C2454" s="25"/>
      <c r="D2454" s="14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</row>
    <row r="2455" spans="1:19" ht="14.4">
      <c r="A2455" s="14"/>
      <c r="B2455" s="25"/>
      <c r="C2455" s="25"/>
      <c r="D2455" s="14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</row>
    <row r="2456" spans="1:19" ht="14.4">
      <c r="A2456" s="14"/>
      <c r="B2456" s="25"/>
      <c r="C2456" s="25"/>
      <c r="D2456" s="14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</row>
    <row r="2457" spans="1:19" ht="14.4">
      <c r="A2457" s="14"/>
      <c r="B2457" s="25"/>
      <c r="C2457" s="25"/>
      <c r="D2457" s="14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</row>
    <row r="2458" spans="1:19" ht="14.4">
      <c r="A2458" s="14"/>
      <c r="B2458" s="25"/>
      <c r="C2458" s="25"/>
      <c r="D2458" s="14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</row>
    <row r="2459" spans="1:19" ht="14.4">
      <c r="A2459" s="14"/>
      <c r="B2459" s="25"/>
      <c r="C2459" s="25"/>
      <c r="D2459" s="14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</row>
    <row r="2460" spans="1:19" ht="14.4">
      <c r="A2460" s="14"/>
      <c r="B2460" s="25"/>
      <c r="C2460" s="25"/>
      <c r="D2460" s="14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</row>
    <row r="2461" spans="1:19" ht="14.4">
      <c r="A2461" s="14"/>
      <c r="B2461" s="25"/>
      <c r="C2461" s="25"/>
      <c r="D2461" s="14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</row>
    <row r="2462" spans="1:19" ht="14.4">
      <c r="A2462" s="14"/>
      <c r="B2462" s="25"/>
      <c r="C2462" s="25"/>
      <c r="D2462" s="14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</row>
    <row r="2463" spans="1:19" ht="14.4">
      <c r="A2463" s="14"/>
      <c r="B2463" s="25"/>
      <c r="C2463" s="25"/>
      <c r="D2463" s="14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</row>
    <row r="2464" spans="1:19" ht="14.4">
      <c r="A2464" s="14"/>
      <c r="B2464" s="25"/>
      <c r="C2464" s="25"/>
      <c r="D2464" s="14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</row>
    <row r="2465" spans="1:19" ht="14.4">
      <c r="A2465" s="14"/>
      <c r="B2465" s="25"/>
      <c r="C2465" s="25"/>
      <c r="D2465" s="14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</row>
    <row r="2466" spans="1:19" ht="14.4">
      <c r="A2466" s="14"/>
      <c r="B2466" s="25"/>
      <c r="C2466" s="25"/>
      <c r="D2466" s="14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</row>
    <row r="2467" spans="1:19" ht="14.4">
      <c r="A2467" s="14"/>
      <c r="B2467" s="25"/>
      <c r="C2467" s="25"/>
      <c r="D2467" s="14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</row>
    <row r="2468" spans="1:19" ht="14.4">
      <c r="A2468" s="14"/>
      <c r="B2468" s="25"/>
      <c r="C2468" s="25"/>
      <c r="D2468" s="14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</row>
    <row r="2469" spans="1:19" ht="14.4">
      <c r="A2469" s="14"/>
      <c r="B2469" s="25"/>
      <c r="C2469" s="25"/>
      <c r="D2469" s="14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</row>
    <row r="2470" spans="1:19" ht="14.4">
      <c r="A2470" s="14"/>
      <c r="B2470" s="25"/>
      <c r="C2470" s="25"/>
      <c r="D2470" s="14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</row>
    <row r="2471" spans="1:19" ht="14.4">
      <c r="A2471" s="14"/>
      <c r="B2471" s="25"/>
      <c r="C2471" s="25"/>
      <c r="D2471" s="14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</row>
    <row r="2472" spans="1:19" ht="14.4">
      <c r="A2472" s="14"/>
      <c r="B2472" s="25"/>
      <c r="C2472" s="25"/>
      <c r="D2472" s="14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</row>
    <row r="2473" spans="1:19" ht="14.4">
      <c r="A2473" s="14"/>
      <c r="B2473" s="25"/>
      <c r="C2473" s="25"/>
      <c r="D2473" s="14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</row>
    <row r="2474" spans="1:19" ht="14.4">
      <c r="A2474" s="14"/>
      <c r="B2474" s="25"/>
      <c r="C2474" s="25"/>
      <c r="D2474" s="14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</row>
    <row r="2475" spans="1:19" ht="14.4">
      <c r="A2475" s="14"/>
      <c r="B2475" s="25"/>
      <c r="C2475" s="25"/>
      <c r="D2475" s="14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</row>
    <row r="2476" spans="1:19" ht="14.4">
      <c r="A2476" s="14"/>
      <c r="B2476" s="25"/>
      <c r="C2476" s="25"/>
      <c r="D2476" s="14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</row>
    <row r="2477" spans="1:19" ht="14.4">
      <c r="A2477" s="14"/>
      <c r="B2477" s="25"/>
      <c r="C2477" s="25"/>
      <c r="D2477" s="14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</row>
    <row r="2478" spans="1:19" ht="14.4">
      <c r="A2478" s="14"/>
      <c r="B2478" s="25"/>
      <c r="C2478" s="25"/>
      <c r="D2478" s="14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</row>
    <row r="2479" spans="1:19" ht="14.4">
      <c r="A2479" s="14"/>
      <c r="B2479" s="25"/>
      <c r="C2479" s="25"/>
      <c r="D2479" s="14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</row>
    <row r="2480" spans="1:19" ht="14.4">
      <c r="A2480" s="14"/>
      <c r="B2480" s="25"/>
      <c r="C2480" s="25"/>
      <c r="D2480" s="14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</row>
    <row r="2481" spans="1:19" ht="14.4">
      <c r="A2481" s="14"/>
      <c r="B2481" s="25"/>
      <c r="C2481" s="25"/>
      <c r="D2481" s="14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</row>
    <row r="2482" spans="1:19" ht="14.4">
      <c r="A2482" s="14"/>
      <c r="B2482" s="25"/>
      <c r="C2482" s="25"/>
      <c r="D2482" s="14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</row>
    <row r="2483" spans="1:19" ht="14.4">
      <c r="A2483" s="14"/>
      <c r="B2483" s="25"/>
      <c r="C2483" s="25"/>
      <c r="D2483" s="14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</row>
    <row r="2484" spans="1:19" ht="14.4">
      <c r="A2484" s="14"/>
      <c r="B2484" s="25"/>
      <c r="C2484" s="25"/>
      <c r="D2484" s="14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</row>
    <row r="2485" spans="1:19" ht="14.4">
      <c r="A2485" s="14"/>
      <c r="B2485" s="25"/>
      <c r="C2485" s="25"/>
      <c r="D2485" s="14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</row>
    <row r="2486" spans="1:19" ht="14.4">
      <c r="A2486" s="14"/>
      <c r="B2486" s="25"/>
      <c r="C2486" s="25"/>
      <c r="D2486" s="14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</row>
    <row r="2487" spans="1:19" ht="14.4">
      <c r="A2487" s="14"/>
      <c r="B2487" s="25"/>
      <c r="C2487" s="25"/>
      <c r="D2487" s="14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</row>
    <row r="2488" spans="1:19" ht="14.4">
      <c r="A2488" s="14"/>
      <c r="B2488" s="25"/>
      <c r="C2488" s="25"/>
      <c r="D2488" s="14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</row>
    <row r="2489" spans="1:19" ht="14.4">
      <c r="A2489" s="14"/>
      <c r="B2489" s="25"/>
      <c r="C2489" s="25"/>
      <c r="D2489" s="14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</row>
    <row r="2490" spans="1:19" ht="14.4">
      <c r="A2490" s="14"/>
      <c r="B2490" s="25"/>
      <c r="C2490" s="25"/>
      <c r="D2490" s="14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</row>
    <row r="2491" spans="1:19" ht="14.4">
      <c r="A2491" s="14"/>
      <c r="B2491" s="25"/>
      <c r="C2491" s="25"/>
      <c r="D2491" s="14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</row>
    <row r="2492" spans="1:19" ht="14.4">
      <c r="A2492" s="14"/>
      <c r="B2492" s="25"/>
      <c r="C2492" s="25"/>
      <c r="D2492" s="14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</row>
    <row r="2493" spans="1:19" ht="14.4">
      <c r="A2493" s="14"/>
      <c r="B2493" s="25"/>
      <c r="C2493" s="25"/>
      <c r="D2493" s="14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</row>
    <row r="2494" spans="1:19" ht="14.4">
      <c r="A2494" s="14"/>
      <c r="B2494" s="25"/>
      <c r="C2494" s="25"/>
      <c r="D2494" s="14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</row>
    <row r="2495" spans="1:19" ht="14.4">
      <c r="A2495" s="14"/>
      <c r="B2495" s="25"/>
      <c r="C2495" s="25"/>
      <c r="D2495" s="14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</row>
    <row r="2496" spans="1:19" ht="14.4">
      <c r="A2496" s="14"/>
      <c r="B2496" s="25"/>
      <c r="C2496" s="25"/>
      <c r="D2496" s="14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</row>
    <row r="2497" spans="1:19" ht="14.4">
      <c r="A2497" s="14"/>
      <c r="B2497" s="25"/>
      <c r="C2497" s="25"/>
      <c r="D2497" s="14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</row>
    <row r="2498" spans="1:19" ht="14.4">
      <c r="A2498" s="14"/>
      <c r="B2498" s="25"/>
      <c r="C2498" s="25"/>
      <c r="D2498" s="14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</row>
    <row r="2499" spans="1:19" ht="14.4">
      <c r="A2499" s="14"/>
      <c r="B2499" s="25"/>
      <c r="C2499" s="25"/>
      <c r="D2499" s="14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</row>
    <row r="2500" spans="1:19" ht="14.4">
      <c r="A2500" s="14"/>
      <c r="B2500" s="25"/>
      <c r="C2500" s="25"/>
      <c r="D2500" s="14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</row>
    <row r="2501" spans="1:19" ht="14.4">
      <c r="A2501" s="14"/>
      <c r="B2501" s="25"/>
      <c r="C2501" s="25"/>
      <c r="D2501" s="14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</row>
    <row r="2502" spans="1:19" ht="14.4">
      <c r="A2502" s="14"/>
      <c r="B2502" s="25"/>
      <c r="C2502" s="25"/>
      <c r="D2502" s="14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</row>
    <row r="2503" spans="1:19" ht="14.4">
      <c r="A2503" s="14"/>
      <c r="B2503" s="25"/>
      <c r="C2503" s="25"/>
      <c r="D2503" s="14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</row>
    <row r="2504" spans="1:19" ht="14.4">
      <c r="A2504" s="14"/>
      <c r="B2504" s="25"/>
      <c r="C2504" s="25"/>
      <c r="D2504" s="14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</row>
    <row r="2505" spans="1:19" ht="14.4">
      <c r="A2505" s="14"/>
      <c r="B2505" s="25"/>
      <c r="C2505" s="25"/>
      <c r="D2505" s="14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</row>
    <row r="2506" spans="1:19" ht="14.4">
      <c r="A2506" s="14"/>
      <c r="B2506" s="25"/>
      <c r="C2506" s="25"/>
      <c r="D2506" s="14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</row>
    <row r="2507" spans="1:19" ht="14.4">
      <c r="A2507" s="14"/>
      <c r="B2507" s="25"/>
      <c r="C2507" s="25"/>
      <c r="D2507" s="14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</row>
    <row r="2508" spans="1:19" ht="14.4">
      <c r="A2508" s="14"/>
      <c r="B2508" s="25"/>
      <c r="C2508" s="25"/>
      <c r="D2508" s="14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</row>
    <row r="2509" spans="1:19" ht="14.4">
      <c r="A2509" s="14"/>
      <c r="B2509" s="25"/>
      <c r="C2509" s="25"/>
      <c r="D2509" s="14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</row>
    <row r="2510" spans="1:19" ht="14.4">
      <c r="A2510" s="14"/>
      <c r="B2510" s="25"/>
      <c r="C2510" s="25"/>
      <c r="D2510" s="14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</row>
    <row r="2511" spans="1:19" ht="14.4">
      <c r="A2511" s="14"/>
      <c r="B2511" s="25"/>
      <c r="C2511" s="25"/>
      <c r="D2511" s="14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</row>
    <row r="2512" spans="1:19" ht="14.4">
      <c r="A2512" s="14"/>
      <c r="B2512" s="25"/>
      <c r="C2512" s="25"/>
      <c r="D2512" s="14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</row>
    <row r="2513" spans="1:19" ht="14.4">
      <c r="A2513" s="14"/>
      <c r="B2513" s="25"/>
      <c r="C2513" s="25"/>
      <c r="D2513" s="14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</row>
    <row r="2514" spans="1:19" ht="14.4">
      <c r="A2514" s="14"/>
      <c r="B2514" s="25"/>
      <c r="C2514" s="25"/>
      <c r="D2514" s="14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</row>
    <row r="2515" spans="1:19" ht="14.4">
      <c r="A2515" s="14"/>
      <c r="B2515" s="25"/>
      <c r="C2515" s="25"/>
      <c r="D2515" s="14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</row>
    <row r="2516" spans="1:19" ht="14.4">
      <c r="A2516" s="14"/>
      <c r="B2516" s="25"/>
      <c r="C2516" s="25"/>
      <c r="D2516" s="14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</row>
    <row r="2517" spans="1:19" ht="14.4">
      <c r="A2517" s="14"/>
      <c r="B2517" s="25"/>
      <c r="C2517" s="25"/>
      <c r="D2517" s="14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</row>
    <row r="2518" spans="1:19" ht="14.4">
      <c r="A2518" s="14"/>
      <c r="B2518" s="25"/>
      <c r="C2518" s="25"/>
      <c r="D2518" s="14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</row>
    <row r="2519" spans="1:19" ht="14.4">
      <c r="A2519" s="14"/>
      <c r="B2519" s="25"/>
      <c r="C2519" s="25"/>
      <c r="D2519" s="14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</row>
    <row r="2520" spans="1:19" ht="14.4">
      <c r="A2520" s="14"/>
      <c r="B2520" s="25"/>
      <c r="C2520" s="25"/>
      <c r="D2520" s="14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</row>
    <row r="2521" spans="1:19" ht="14.4">
      <c r="A2521" s="14"/>
      <c r="B2521" s="25"/>
      <c r="C2521" s="25"/>
      <c r="D2521" s="14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</row>
    <row r="2522" spans="1:19" ht="14.4">
      <c r="A2522" s="14"/>
      <c r="B2522" s="25"/>
      <c r="C2522" s="25"/>
      <c r="D2522" s="14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</row>
    <row r="2523" spans="1:19" ht="14.4">
      <c r="A2523" s="14"/>
      <c r="B2523" s="25"/>
      <c r="C2523" s="25"/>
      <c r="D2523" s="14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</row>
    <row r="2524" spans="1:19" ht="14.4">
      <c r="A2524" s="14"/>
      <c r="B2524" s="25"/>
      <c r="C2524" s="25"/>
      <c r="D2524" s="14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</row>
    <row r="2525" spans="1:19" ht="14.4">
      <c r="A2525" s="14"/>
      <c r="B2525" s="25"/>
      <c r="C2525" s="25"/>
      <c r="D2525" s="14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</row>
    <row r="2526" spans="1:19" ht="14.4">
      <c r="A2526" s="14"/>
      <c r="B2526" s="25"/>
      <c r="C2526" s="25"/>
      <c r="D2526" s="14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</row>
    <row r="2527" spans="1:19" ht="14.4">
      <c r="A2527" s="14"/>
      <c r="B2527" s="25"/>
      <c r="C2527" s="25"/>
      <c r="D2527" s="14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</row>
    <row r="2528" spans="1:19" ht="14.4">
      <c r="A2528" s="14"/>
      <c r="B2528" s="25"/>
      <c r="C2528" s="25"/>
      <c r="D2528" s="14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</row>
    <row r="2529" spans="1:19" ht="14.4">
      <c r="A2529" s="14"/>
      <c r="B2529" s="25"/>
      <c r="C2529" s="25"/>
      <c r="D2529" s="14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</row>
    <row r="2530" spans="1:19" ht="14.4">
      <c r="A2530" s="14"/>
      <c r="B2530" s="25"/>
      <c r="C2530" s="25"/>
      <c r="D2530" s="14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</row>
    <row r="2531" spans="1:19" ht="14.4">
      <c r="A2531" s="14"/>
      <c r="B2531" s="25"/>
      <c r="C2531" s="25"/>
      <c r="D2531" s="14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</row>
    <row r="2532" spans="1:19" ht="14.4">
      <c r="A2532" s="14"/>
      <c r="B2532" s="25"/>
      <c r="C2532" s="25"/>
      <c r="D2532" s="14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</row>
    <row r="2533" spans="1:19" ht="14.4">
      <c r="A2533" s="14"/>
      <c r="B2533" s="25"/>
      <c r="C2533" s="25"/>
      <c r="D2533" s="14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</row>
    <row r="2534" spans="1:19" ht="14.4">
      <c r="A2534" s="14"/>
      <c r="B2534" s="25"/>
      <c r="C2534" s="25"/>
      <c r="D2534" s="14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</row>
    <row r="2535" spans="1:19" ht="14.4">
      <c r="A2535" s="14"/>
      <c r="B2535" s="25"/>
      <c r="C2535" s="25"/>
      <c r="D2535" s="14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</row>
    <row r="2536" spans="1:19" ht="14.4">
      <c r="A2536" s="14"/>
      <c r="B2536" s="25"/>
      <c r="C2536" s="25"/>
      <c r="D2536" s="14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</row>
    <row r="2537" spans="1:19" ht="14.4">
      <c r="A2537" s="14"/>
      <c r="B2537" s="25"/>
      <c r="C2537" s="25"/>
      <c r="D2537" s="14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</row>
    <row r="2538" spans="1:19" ht="14.4">
      <c r="A2538" s="14"/>
      <c r="B2538" s="25"/>
      <c r="C2538" s="25"/>
      <c r="D2538" s="14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</row>
    <row r="2539" spans="1:19" ht="14.4">
      <c r="A2539" s="14"/>
      <c r="B2539" s="25"/>
      <c r="C2539" s="25"/>
      <c r="D2539" s="14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</row>
    <row r="2540" spans="1:19" ht="14.4">
      <c r="A2540" s="14"/>
      <c r="B2540" s="25"/>
      <c r="C2540" s="25"/>
      <c r="D2540" s="14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</row>
    <row r="2541" spans="1:19" ht="14.4">
      <c r="A2541" s="14"/>
      <c r="B2541" s="25"/>
      <c r="C2541" s="25"/>
      <c r="D2541" s="14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</row>
    <row r="2542" spans="1:19" ht="14.4">
      <c r="A2542" s="14"/>
      <c r="B2542" s="25"/>
      <c r="C2542" s="25"/>
      <c r="D2542" s="14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</row>
    <row r="2543" spans="1:19" ht="14.4">
      <c r="A2543" s="14"/>
      <c r="B2543" s="25"/>
      <c r="C2543" s="25"/>
      <c r="D2543" s="14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</row>
    <row r="2544" spans="1:19" ht="14.4">
      <c r="A2544" s="14"/>
      <c r="B2544" s="25"/>
      <c r="C2544" s="25"/>
      <c r="D2544" s="14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</row>
    <row r="2545" spans="1:19" ht="14.4">
      <c r="A2545" s="14"/>
      <c r="B2545" s="25"/>
      <c r="C2545" s="25"/>
      <c r="D2545" s="14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</row>
    <row r="2546" spans="1:19" ht="14.4">
      <c r="A2546" s="14"/>
      <c r="B2546" s="25"/>
      <c r="C2546" s="25"/>
      <c r="D2546" s="14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</row>
    <row r="2547" spans="1:19" ht="14.4">
      <c r="A2547" s="14"/>
      <c r="B2547" s="25"/>
      <c r="C2547" s="25"/>
      <c r="D2547" s="14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</row>
    <row r="2548" spans="1:19" ht="14.4">
      <c r="A2548" s="14"/>
      <c r="B2548" s="25"/>
      <c r="C2548" s="25"/>
      <c r="D2548" s="14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</row>
    <row r="2549" spans="1:19" ht="14.4">
      <c r="A2549" s="14"/>
      <c r="B2549" s="25"/>
      <c r="C2549" s="25"/>
      <c r="D2549" s="14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</row>
    <row r="2550" spans="1:19" ht="14.4">
      <c r="A2550" s="14"/>
      <c r="B2550" s="25"/>
      <c r="C2550" s="25"/>
      <c r="D2550" s="14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</row>
    <row r="2551" spans="1:19" ht="14.4">
      <c r="A2551" s="14"/>
      <c r="B2551" s="25"/>
      <c r="C2551" s="25"/>
      <c r="D2551" s="14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</row>
    <row r="2552" spans="1:19" ht="14.4">
      <c r="A2552" s="14"/>
      <c r="B2552" s="25"/>
      <c r="C2552" s="25"/>
      <c r="D2552" s="14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</row>
    <row r="2553" spans="1:19" ht="14.4">
      <c r="A2553" s="14"/>
      <c r="B2553" s="25"/>
      <c r="C2553" s="25"/>
      <c r="D2553" s="14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</row>
    <row r="2554" spans="1:19" ht="14.4">
      <c r="A2554" s="14"/>
      <c r="B2554" s="25"/>
      <c r="C2554" s="25"/>
      <c r="D2554" s="14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</row>
    <row r="2555" spans="1:19" ht="14.4">
      <c r="A2555" s="14"/>
      <c r="B2555" s="25"/>
      <c r="C2555" s="25"/>
      <c r="D2555" s="14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</row>
    <row r="2556" spans="1:19" ht="14.4">
      <c r="A2556" s="14"/>
      <c r="B2556" s="25"/>
      <c r="C2556" s="25"/>
      <c r="D2556" s="14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</row>
    <row r="2557" spans="1:19" ht="14.4">
      <c r="A2557" s="14"/>
      <c r="B2557" s="25"/>
      <c r="C2557" s="25"/>
      <c r="D2557" s="14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</row>
    <row r="2558" spans="1:19" ht="14.4">
      <c r="A2558" s="14"/>
      <c r="B2558" s="25"/>
      <c r="C2558" s="25"/>
      <c r="D2558" s="14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</row>
    <row r="2559" spans="1:19" ht="14.4">
      <c r="A2559" s="14"/>
      <c r="B2559" s="25"/>
      <c r="C2559" s="25"/>
      <c r="D2559" s="14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</row>
    <row r="2560" spans="1:19" ht="14.4">
      <c r="A2560" s="14"/>
      <c r="B2560" s="25"/>
      <c r="C2560" s="25"/>
      <c r="D2560" s="14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</row>
    <row r="2561" spans="1:19" ht="14.4">
      <c r="A2561" s="14"/>
      <c r="B2561" s="25"/>
      <c r="C2561" s="25"/>
      <c r="D2561" s="14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</row>
    <row r="2562" spans="1:19" ht="14.4">
      <c r="A2562" s="14"/>
      <c r="B2562" s="25"/>
      <c r="C2562" s="25"/>
      <c r="D2562" s="14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</row>
    <row r="2563" spans="1:19" ht="14.4">
      <c r="A2563" s="14"/>
      <c r="B2563" s="25"/>
      <c r="C2563" s="25"/>
      <c r="D2563" s="14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</row>
    <row r="2564" spans="1:19" ht="14.4">
      <c r="A2564" s="14"/>
      <c r="B2564" s="25"/>
      <c r="C2564" s="25"/>
      <c r="D2564" s="14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</row>
    <row r="2565" spans="1:19" ht="14.4">
      <c r="A2565" s="14"/>
      <c r="B2565" s="25"/>
      <c r="C2565" s="25"/>
      <c r="D2565" s="14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</row>
    <row r="2566" spans="1:19" ht="14.4">
      <c r="A2566" s="14"/>
      <c r="B2566" s="25"/>
      <c r="C2566" s="25"/>
      <c r="D2566" s="14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</row>
    <row r="2567" spans="1:19" ht="14.4">
      <c r="A2567" s="14"/>
      <c r="B2567" s="25"/>
      <c r="C2567" s="25"/>
      <c r="D2567" s="14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</row>
    <row r="2568" spans="1:19" ht="14.4">
      <c r="A2568" s="14"/>
      <c r="B2568" s="25"/>
      <c r="C2568" s="25"/>
      <c r="D2568" s="14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</row>
    <row r="2569" spans="1:19" ht="14.4">
      <c r="A2569" s="14"/>
      <c r="B2569" s="25"/>
      <c r="C2569" s="25"/>
      <c r="D2569" s="14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</row>
    <row r="2570" spans="1:19" ht="14.4">
      <c r="A2570" s="14"/>
      <c r="B2570" s="25"/>
      <c r="C2570" s="25"/>
      <c r="D2570" s="14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</row>
    <row r="2571" spans="1:19" ht="14.4">
      <c r="A2571" s="14"/>
      <c r="B2571" s="25"/>
      <c r="C2571" s="25"/>
      <c r="D2571" s="14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</row>
    <row r="2572" spans="1:19" ht="14.4">
      <c r="A2572" s="14"/>
      <c r="B2572" s="25"/>
      <c r="C2572" s="25"/>
      <c r="D2572" s="14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</row>
    <row r="2573" spans="1:19" ht="14.4">
      <c r="A2573" s="14"/>
      <c r="B2573" s="25"/>
      <c r="C2573" s="25"/>
      <c r="D2573" s="14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</row>
    <row r="2574" spans="1:19" ht="14.4">
      <c r="A2574" s="14"/>
      <c r="B2574" s="25"/>
      <c r="C2574" s="25"/>
      <c r="D2574" s="14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</row>
    <row r="2575" spans="1:19" ht="14.4">
      <c r="A2575" s="14"/>
      <c r="B2575" s="25"/>
      <c r="C2575" s="25"/>
      <c r="D2575" s="14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</row>
    <row r="2576" spans="1:19" ht="14.4">
      <c r="A2576" s="14"/>
      <c r="B2576" s="25"/>
      <c r="C2576" s="25"/>
      <c r="D2576" s="14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</row>
    <row r="2577" spans="1:19" ht="14.4">
      <c r="A2577" s="14"/>
      <c r="B2577" s="25"/>
      <c r="C2577" s="25"/>
      <c r="D2577" s="14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</row>
    <row r="2578" spans="1:19" ht="14.4">
      <c r="A2578" s="14"/>
      <c r="B2578" s="25"/>
      <c r="C2578" s="25"/>
      <c r="D2578" s="14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</row>
    <row r="2579" spans="1:19" ht="14.4">
      <c r="A2579" s="14"/>
      <c r="B2579" s="25"/>
      <c r="C2579" s="25"/>
      <c r="D2579" s="14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</row>
    <row r="2580" spans="1:19" ht="14.4">
      <c r="A2580" s="14"/>
      <c r="B2580" s="25"/>
      <c r="C2580" s="25"/>
      <c r="D2580" s="14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</row>
    <row r="2581" spans="1:19" ht="14.4">
      <c r="A2581" s="14"/>
      <c r="B2581" s="25"/>
      <c r="C2581" s="25"/>
      <c r="D2581" s="14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</row>
    <row r="2582" spans="1:19" ht="14.4">
      <c r="A2582" s="14"/>
      <c r="B2582" s="25"/>
      <c r="C2582" s="25"/>
      <c r="D2582" s="14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</row>
    <row r="2583" spans="1:19" ht="14.4">
      <c r="A2583" s="14"/>
      <c r="B2583" s="25"/>
      <c r="C2583" s="25"/>
      <c r="D2583" s="14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</row>
    <row r="2584" spans="1:19" ht="14.4">
      <c r="A2584" s="14"/>
      <c r="B2584" s="25"/>
      <c r="C2584" s="25"/>
      <c r="D2584" s="14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</row>
    <row r="2585" spans="1:19" ht="14.4">
      <c r="A2585" s="14"/>
      <c r="B2585" s="25"/>
      <c r="C2585" s="25"/>
      <c r="D2585" s="14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</row>
    <row r="2586" spans="1:19" ht="14.4">
      <c r="A2586" s="14"/>
      <c r="B2586" s="25"/>
      <c r="C2586" s="25"/>
      <c r="D2586" s="14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</row>
    <row r="2587" spans="1:19" ht="14.4">
      <c r="A2587" s="14"/>
      <c r="B2587" s="25"/>
      <c r="C2587" s="25"/>
      <c r="D2587" s="14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</row>
    <row r="2588" spans="1:19" ht="14.4">
      <c r="A2588" s="14"/>
      <c r="B2588" s="25"/>
      <c r="C2588" s="25"/>
      <c r="D2588" s="14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</row>
    <row r="2589" spans="1:19" ht="14.4">
      <c r="A2589" s="14"/>
      <c r="B2589" s="25"/>
      <c r="C2589" s="25"/>
      <c r="D2589" s="14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</row>
    <row r="2590" spans="1:19" ht="14.4">
      <c r="A2590" s="14"/>
      <c r="B2590" s="25"/>
      <c r="C2590" s="25"/>
      <c r="D2590" s="14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</row>
    <row r="2591" spans="1:19" ht="14.4">
      <c r="A2591" s="14"/>
      <c r="B2591" s="25"/>
      <c r="C2591" s="25"/>
      <c r="D2591" s="14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</row>
    <row r="2592" spans="1:19" ht="14.4">
      <c r="A2592" s="14"/>
      <c r="B2592" s="25"/>
      <c r="C2592" s="25"/>
      <c r="D2592" s="14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</row>
    <row r="2593" spans="1:19" ht="14.4">
      <c r="A2593" s="14"/>
      <c r="B2593" s="25"/>
      <c r="C2593" s="25"/>
      <c r="D2593" s="14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</row>
    <row r="2594" spans="1:19" ht="14.4">
      <c r="A2594" s="14"/>
      <c r="B2594" s="25"/>
      <c r="C2594" s="25"/>
      <c r="D2594" s="14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</row>
    <row r="2595" spans="1:19" ht="14.4">
      <c r="A2595" s="14"/>
      <c r="B2595" s="25"/>
      <c r="C2595" s="25"/>
      <c r="D2595" s="14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</row>
    <row r="2596" spans="1:19" ht="14.4">
      <c r="A2596" s="14"/>
      <c r="B2596" s="25"/>
      <c r="C2596" s="25"/>
      <c r="D2596" s="14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</row>
    <row r="2597" spans="1:19" ht="14.4">
      <c r="A2597" s="14"/>
      <c r="B2597" s="25"/>
      <c r="C2597" s="25"/>
      <c r="D2597" s="14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</row>
    <row r="2598" spans="1:19" ht="14.4">
      <c r="A2598" s="14"/>
      <c r="B2598" s="25"/>
      <c r="C2598" s="25"/>
      <c r="D2598" s="14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</row>
    <row r="2599" spans="1:19" ht="14.4">
      <c r="A2599" s="14"/>
      <c r="B2599" s="25"/>
      <c r="C2599" s="25"/>
      <c r="D2599" s="14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</row>
    <row r="2600" spans="1:19" ht="14.4">
      <c r="A2600" s="14"/>
      <c r="B2600" s="25"/>
      <c r="C2600" s="25"/>
      <c r="D2600" s="14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</row>
    <row r="2601" spans="1:19" ht="14.4">
      <c r="A2601" s="14"/>
      <c r="B2601" s="25"/>
      <c r="C2601" s="25"/>
      <c r="D2601" s="14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</row>
    <row r="2602" spans="1:19" ht="14.4">
      <c r="A2602" s="14"/>
      <c r="B2602" s="25"/>
      <c r="C2602" s="25"/>
      <c r="D2602" s="14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</row>
    <row r="2603" spans="1:19" ht="14.4">
      <c r="A2603" s="14"/>
      <c r="B2603" s="25"/>
      <c r="C2603" s="25"/>
      <c r="D2603" s="14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</row>
    <row r="2604" spans="1:19" ht="14.4">
      <c r="A2604" s="14"/>
      <c r="B2604" s="25"/>
      <c r="C2604" s="25"/>
      <c r="D2604" s="14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</row>
    <row r="2605" spans="1:19" ht="14.4">
      <c r="A2605" s="14"/>
      <c r="B2605" s="25"/>
      <c r="C2605" s="25"/>
      <c r="D2605" s="14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</row>
    <row r="2606" spans="1:19" ht="14.4">
      <c r="A2606" s="14"/>
      <c r="B2606" s="25"/>
      <c r="C2606" s="25"/>
      <c r="D2606" s="14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</row>
    <row r="2607" spans="1:19" ht="14.4">
      <c r="A2607" s="14"/>
      <c r="B2607" s="25"/>
      <c r="C2607" s="25"/>
      <c r="D2607" s="14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</row>
    <row r="2608" spans="1:19" ht="14.4">
      <c r="A2608" s="14"/>
      <c r="B2608" s="25"/>
      <c r="C2608" s="25"/>
      <c r="D2608" s="14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</row>
    <row r="2609" spans="1:19" ht="14.4">
      <c r="A2609" s="14"/>
      <c r="B2609" s="25"/>
      <c r="C2609" s="25"/>
      <c r="D2609" s="14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</row>
    <row r="2610" spans="1:19" ht="14.4">
      <c r="A2610" s="14"/>
      <c r="B2610" s="25"/>
      <c r="C2610" s="25"/>
      <c r="D2610" s="14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</row>
    <row r="2611" spans="1:19" ht="14.4">
      <c r="A2611" s="14"/>
      <c r="B2611" s="25"/>
      <c r="C2611" s="25"/>
      <c r="D2611" s="14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</row>
    <row r="2612" spans="1:19" ht="14.4">
      <c r="A2612" s="14"/>
      <c r="B2612" s="25"/>
      <c r="C2612" s="25"/>
      <c r="D2612" s="14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</row>
    <row r="2613" spans="1:19" ht="14.4">
      <c r="A2613" s="14"/>
      <c r="B2613" s="25"/>
      <c r="C2613" s="25"/>
      <c r="D2613" s="14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</row>
    <row r="2614" spans="1:19" ht="14.4">
      <c r="A2614" s="14"/>
      <c r="B2614" s="25"/>
      <c r="C2614" s="25"/>
      <c r="D2614" s="14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</row>
    <row r="2615" spans="1:19" ht="14.4">
      <c r="A2615" s="14"/>
      <c r="B2615" s="25"/>
      <c r="C2615" s="25"/>
      <c r="D2615" s="14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</row>
    <row r="2616" spans="1:19" ht="14.4">
      <c r="A2616" s="14"/>
      <c r="B2616" s="25"/>
      <c r="C2616" s="25"/>
      <c r="D2616" s="14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</row>
    <row r="2617" spans="1:19" ht="14.4">
      <c r="A2617" s="14"/>
      <c r="B2617" s="25"/>
      <c r="C2617" s="25"/>
      <c r="D2617" s="14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</row>
    <row r="2618" spans="1:19" ht="14.4">
      <c r="A2618" s="14"/>
      <c r="B2618" s="25"/>
      <c r="C2618" s="25"/>
      <c r="D2618" s="14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</row>
    <row r="2619" spans="1:19" ht="14.4">
      <c r="A2619" s="14"/>
      <c r="B2619" s="25"/>
      <c r="C2619" s="25"/>
      <c r="D2619" s="14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</row>
    <row r="2620" spans="1:19" ht="14.4">
      <c r="A2620" s="14"/>
      <c r="B2620" s="25"/>
      <c r="C2620" s="25"/>
      <c r="D2620" s="14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</row>
    <row r="2621" spans="1:19" ht="14.4">
      <c r="A2621" s="14"/>
      <c r="B2621" s="25"/>
      <c r="C2621" s="25"/>
      <c r="D2621" s="14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</row>
    <row r="2622" spans="1:19" ht="14.4">
      <c r="A2622" s="14"/>
      <c r="B2622" s="25"/>
      <c r="C2622" s="25"/>
      <c r="D2622" s="14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</row>
    <row r="2623" spans="1:19" ht="14.4">
      <c r="A2623" s="14"/>
      <c r="B2623" s="25"/>
      <c r="C2623" s="25"/>
      <c r="D2623" s="14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</row>
    <row r="2624" spans="1:19" ht="14.4">
      <c r="A2624" s="14"/>
      <c r="B2624" s="25"/>
      <c r="C2624" s="25"/>
      <c r="D2624" s="14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</row>
    <row r="2625" spans="1:19" ht="14.4">
      <c r="A2625" s="14"/>
      <c r="B2625" s="25"/>
      <c r="C2625" s="25"/>
      <c r="D2625" s="14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</row>
    <row r="2626" spans="1:19" ht="14.4">
      <c r="A2626" s="14"/>
      <c r="B2626" s="25"/>
      <c r="C2626" s="25"/>
      <c r="D2626" s="14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</row>
    <row r="2627" spans="1:19" ht="14.4">
      <c r="A2627" s="14"/>
      <c r="B2627" s="25"/>
      <c r="C2627" s="25"/>
      <c r="D2627" s="14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</row>
    <row r="2628" spans="1:19" ht="14.4">
      <c r="A2628" s="14"/>
      <c r="B2628" s="25"/>
      <c r="C2628" s="25"/>
      <c r="D2628" s="14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</row>
    <row r="2629" spans="1:19" ht="14.4">
      <c r="A2629" s="14"/>
      <c r="B2629" s="25"/>
      <c r="C2629" s="25"/>
      <c r="D2629" s="14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</row>
    <row r="2630" spans="1:19" ht="14.4">
      <c r="A2630" s="14"/>
      <c r="B2630" s="25"/>
      <c r="C2630" s="25"/>
      <c r="D2630" s="14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</row>
    <row r="2631" spans="1:19" ht="14.4">
      <c r="A2631" s="14"/>
      <c r="B2631" s="25"/>
      <c r="C2631" s="25"/>
      <c r="D2631" s="14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</row>
    <row r="2632" spans="1:19" ht="14.4">
      <c r="A2632" s="14"/>
      <c r="B2632" s="25"/>
      <c r="C2632" s="25"/>
      <c r="D2632" s="14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</row>
    <row r="2633" spans="1:19" ht="14.4">
      <c r="A2633" s="14"/>
      <c r="B2633" s="25"/>
      <c r="C2633" s="25"/>
      <c r="D2633" s="14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</row>
    <row r="2634" spans="1:19" ht="14.4">
      <c r="A2634" s="14"/>
      <c r="B2634" s="25"/>
      <c r="C2634" s="25"/>
      <c r="D2634" s="14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</row>
    <row r="2635" spans="1:19" ht="14.4">
      <c r="A2635" s="14"/>
      <c r="B2635" s="25"/>
      <c r="C2635" s="25"/>
      <c r="D2635" s="14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</row>
    <row r="2636" spans="1:19" ht="14.4">
      <c r="A2636" s="14"/>
      <c r="B2636" s="25"/>
      <c r="C2636" s="25"/>
      <c r="D2636" s="14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</row>
    <row r="2637" spans="1:19" ht="14.4">
      <c r="A2637" s="14"/>
      <c r="B2637" s="25"/>
      <c r="C2637" s="25"/>
      <c r="D2637" s="14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</row>
    <row r="2638" spans="1:19" ht="14.4">
      <c r="A2638" s="14"/>
      <c r="B2638" s="25"/>
      <c r="C2638" s="25"/>
      <c r="D2638" s="14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</row>
    <row r="2639" spans="1:19" ht="14.4">
      <c r="A2639" s="14"/>
      <c r="B2639" s="25"/>
      <c r="C2639" s="25"/>
      <c r="D2639" s="14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</row>
    <row r="2640" spans="1:19" ht="14.4">
      <c r="A2640" s="14"/>
      <c r="B2640" s="25"/>
      <c r="C2640" s="25"/>
      <c r="D2640" s="14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</row>
    <row r="2641" spans="1:19" ht="14.4">
      <c r="A2641" s="14"/>
      <c r="B2641" s="25"/>
      <c r="C2641" s="25"/>
      <c r="D2641" s="14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</row>
    <row r="2642" spans="1:19" ht="14.4">
      <c r="A2642" s="14"/>
      <c r="B2642" s="25"/>
      <c r="C2642" s="25"/>
      <c r="D2642" s="14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</row>
    <row r="2643" spans="1:19" ht="14.4">
      <c r="A2643" s="14"/>
      <c r="B2643" s="25"/>
      <c r="C2643" s="25"/>
      <c r="D2643" s="14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</row>
    <row r="2644" spans="1:19" ht="14.4">
      <c r="A2644" s="14"/>
      <c r="B2644" s="25"/>
      <c r="C2644" s="25"/>
      <c r="D2644" s="14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</row>
    <row r="2645" spans="1:19" ht="14.4">
      <c r="A2645" s="14"/>
      <c r="B2645" s="25"/>
      <c r="C2645" s="25"/>
      <c r="D2645" s="14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</row>
    <row r="2646" spans="1:19" ht="14.4">
      <c r="A2646" s="14"/>
      <c r="B2646" s="25"/>
      <c r="C2646" s="25"/>
      <c r="D2646" s="14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</row>
    <row r="2647" spans="1:19" ht="14.4">
      <c r="A2647" s="14"/>
      <c r="B2647" s="25"/>
      <c r="C2647" s="25"/>
      <c r="D2647" s="14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</row>
    <row r="2648" spans="1:19" ht="14.4">
      <c r="A2648" s="14"/>
      <c r="B2648" s="25"/>
      <c r="C2648" s="25"/>
      <c r="D2648" s="14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</row>
    <row r="2649" spans="1:19" ht="14.4">
      <c r="A2649" s="14"/>
      <c r="B2649" s="25"/>
      <c r="C2649" s="25"/>
      <c r="D2649" s="14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</row>
    <row r="2650" spans="1:19" ht="14.4">
      <c r="A2650" s="14"/>
      <c r="B2650" s="25"/>
      <c r="C2650" s="25"/>
      <c r="D2650" s="14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</row>
    <row r="2651" spans="1:19" ht="14.4">
      <c r="A2651" s="14"/>
      <c r="B2651" s="25"/>
      <c r="C2651" s="25"/>
      <c r="D2651" s="14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</row>
    <row r="2652" spans="1:19" ht="14.4">
      <c r="A2652" s="14"/>
      <c r="B2652" s="25"/>
      <c r="C2652" s="25"/>
      <c r="D2652" s="14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</row>
    <row r="2653" spans="1:19" ht="14.4">
      <c r="A2653" s="14"/>
      <c r="B2653" s="25"/>
      <c r="C2653" s="25"/>
      <c r="D2653" s="14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</row>
    <row r="2654" spans="1:19" ht="14.4">
      <c r="A2654" s="14"/>
      <c r="B2654" s="25"/>
      <c r="C2654" s="25"/>
      <c r="D2654" s="14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</row>
    <row r="2655" spans="1:19" ht="14.4">
      <c r="A2655" s="14"/>
      <c r="B2655" s="25"/>
      <c r="C2655" s="25"/>
      <c r="D2655" s="14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</row>
    <row r="2656" spans="1:19" ht="14.4">
      <c r="A2656" s="14"/>
      <c r="B2656" s="25"/>
      <c r="C2656" s="25"/>
      <c r="D2656" s="14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</row>
    <row r="2657" spans="1:19" ht="14.4">
      <c r="A2657" s="14"/>
      <c r="B2657" s="25"/>
      <c r="C2657" s="25"/>
      <c r="D2657" s="14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</row>
    <row r="2658" spans="1:19" ht="14.4">
      <c r="A2658" s="14"/>
      <c r="B2658" s="25"/>
      <c r="C2658" s="25"/>
      <c r="D2658" s="14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</row>
    <row r="2659" spans="1:19" ht="14.4">
      <c r="A2659" s="14"/>
      <c r="B2659" s="25"/>
      <c r="C2659" s="25"/>
      <c r="D2659" s="14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</row>
    <row r="2660" spans="1:19" ht="14.4">
      <c r="A2660" s="14"/>
      <c r="B2660" s="25"/>
      <c r="C2660" s="25"/>
      <c r="D2660" s="14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</row>
    <row r="2661" spans="1:19" ht="14.4">
      <c r="A2661" s="14"/>
      <c r="B2661" s="25"/>
      <c r="C2661" s="25"/>
      <c r="D2661" s="14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</row>
    <row r="2662" spans="1:19" ht="14.4">
      <c r="A2662" s="14"/>
      <c r="B2662" s="25"/>
      <c r="C2662" s="25"/>
      <c r="D2662" s="14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</row>
    <row r="2663" spans="1:19" ht="14.4">
      <c r="A2663" s="14"/>
      <c r="B2663" s="25"/>
      <c r="C2663" s="25"/>
      <c r="D2663" s="14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</row>
    <row r="2664" spans="1:19" ht="14.4">
      <c r="A2664" s="14"/>
      <c r="B2664" s="25"/>
      <c r="C2664" s="25"/>
      <c r="D2664" s="14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</row>
    <row r="2665" spans="1:19" ht="14.4">
      <c r="A2665" s="14"/>
      <c r="B2665" s="25"/>
      <c r="C2665" s="25"/>
      <c r="D2665" s="14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</row>
    <row r="2666" spans="1:19" ht="14.4">
      <c r="A2666" s="14"/>
      <c r="B2666" s="25"/>
      <c r="C2666" s="25"/>
      <c r="D2666" s="14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</row>
    <row r="2667" spans="1:19" ht="14.4">
      <c r="A2667" s="14"/>
      <c r="B2667" s="25"/>
      <c r="C2667" s="25"/>
      <c r="D2667" s="14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</row>
    <row r="2668" spans="1:19" ht="14.4">
      <c r="A2668" s="14"/>
      <c r="B2668" s="25"/>
      <c r="C2668" s="25"/>
      <c r="D2668" s="14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</row>
    <row r="2669" spans="1:19" ht="14.4">
      <c r="A2669" s="14"/>
      <c r="B2669" s="25"/>
      <c r="C2669" s="25"/>
      <c r="D2669" s="14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</row>
    <row r="2670" spans="1:19" ht="14.4">
      <c r="A2670" s="14"/>
      <c r="B2670" s="25"/>
      <c r="C2670" s="25"/>
      <c r="D2670" s="14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</row>
    <row r="2671" spans="1:19" ht="14.4">
      <c r="A2671" s="14"/>
      <c r="B2671" s="25"/>
      <c r="C2671" s="25"/>
      <c r="D2671" s="14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</row>
    <row r="2672" spans="1:19" ht="14.4">
      <c r="A2672" s="14"/>
      <c r="B2672" s="25"/>
      <c r="C2672" s="25"/>
      <c r="D2672" s="14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</row>
    <row r="2673" spans="1:19" ht="14.4">
      <c r="A2673" s="14"/>
      <c r="B2673" s="25"/>
      <c r="C2673" s="25"/>
      <c r="D2673" s="14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</row>
    <row r="2674" spans="1:19" ht="14.4">
      <c r="A2674" s="14"/>
      <c r="B2674" s="25"/>
      <c r="C2674" s="25"/>
      <c r="D2674" s="14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</row>
    <row r="2675" spans="1:19" ht="14.4">
      <c r="A2675" s="14"/>
      <c r="B2675" s="25"/>
      <c r="C2675" s="25"/>
      <c r="D2675" s="14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</row>
    <row r="2676" spans="1:19" ht="14.4">
      <c r="A2676" s="14"/>
      <c r="B2676" s="25"/>
      <c r="C2676" s="25"/>
      <c r="D2676" s="14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</row>
    <row r="2677" spans="1:19" ht="14.4">
      <c r="A2677" s="14"/>
      <c r="B2677" s="25"/>
      <c r="C2677" s="25"/>
      <c r="D2677" s="14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</row>
    <row r="2678" spans="1:19" ht="14.4">
      <c r="A2678" s="14"/>
      <c r="B2678" s="25"/>
      <c r="C2678" s="25"/>
      <c r="D2678" s="14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</row>
    <row r="2679" spans="1:19" ht="14.4">
      <c r="A2679" s="14"/>
      <c r="B2679" s="25"/>
      <c r="C2679" s="25"/>
      <c r="D2679" s="14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</row>
    <row r="2680" spans="1:19" ht="14.4">
      <c r="A2680" s="14"/>
      <c r="B2680" s="25"/>
      <c r="C2680" s="25"/>
      <c r="D2680" s="14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</row>
    <row r="2681" spans="1:19" ht="14.4">
      <c r="A2681" s="14"/>
      <c r="B2681" s="25"/>
      <c r="C2681" s="25"/>
      <c r="D2681" s="14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</row>
    <row r="2682" spans="1:19" ht="14.4">
      <c r="A2682" s="14"/>
      <c r="B2682" s="25"/>
      <c r="C2682" s="25"/>
      <c r="D2682" s="14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</row>
    <row r="2683" spans="1:19" ht="14.4">
      <c r="A2683" s="14"/>
      <c r="B2683" s="25"/>
      <c r="C2683" s="25"/>
      <c r="D2683" s="14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</row>
    <row r="2684" spans="1:19" ht="14.4">
      <c r="A2684" s="14"/>
      <c r="B2684" s="25"/>
      <c r="C2684" s="25"/>
      <c r="D2684" s="14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</row>
    <row r="2685" spans="1:19" ht="14.4">
      <c r="A2685" s="14"/>
      <c r="B2685" s="25"/>
      <c r="C2685" s="25"/>
      <c r="D2685" s="14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</row>
    <row r="2686" spans="1:19" ht="14.4">
      <c r="A2686" s="14"/>
      <c r="B2686" s="25"/>
      <c r="C2686" s="25"/>
      <c r="D2686" s="14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</row>
    <row r="2687" spans="1:19" ht="14.4">
      <c r="A2687" s="14"/>
      <c r="B2687" s="25"/>
      <c r="C2687" s="25"/>
      <c r="D2687" s="14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</row>
    <row r="2688" spans="1:19" ht="14.4">
      <c r="A2688" s="14"/>
      <c r="B2688" s="25"/>
      <c r="C2688" s="25"/>
      <c r="D2688" s="14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</row>
    <row r="2689" spans="1:19" ht="14.4">
      <c r="A2689" s="14"/>
      <c r="B2689" s="25"/>
      <c r="C2689" s="25"/>
      <c r="D2689" s="14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</row>
    <row r="2690" spans="1:19" ht="14.4">
      <c r="A2690" s="14"/>
      <c r="B2690" s="25"/>
      <c r="C2690" s="25"/>
      <c r="D2690" s="14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</row>
    <row r="2691" spans="1:19" ht="14.4">
      <c r="A2691" s="14"/>
      <c r="B2691" s="25"/>
      <c r="C2691" s="25"/>
      <c r="D2691" s="14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</row>
    <row r="2692" spans="1:19" ht="14.4">
      <c r="A2692" s="14"/>
      <c r="B2692" s="25"/>
      <c r="C2692" s="25"/>
      <c r="D2692" s="14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</row>
    <row r="2693" spans="1:19" ht="14.4">
      <c r="A2693" s="14"/>
      <c r="B2693" s="25"/>
      <c r="C2693" s="25"/>
      <c r="D2693" s="14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</row>
    <row r="2694" spans="1:19" ht="14.4">
      <c r="A2694" s="14"/>
      <c r="B2694" s="25"/>
      <c r="C2694" s="25"/>
      <c r="D2694" s="14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</row>
    <row r="2695" spans="1:19" ht="14.4">
      <c r="A2695" s="14"/>
      <c r="B2695" s="25"/>
      <c r="C2695" s="25"/>
      <c r="D2695" s="14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</row>
    <row r="2696" spans="1:19" ht="14.4">
      <c r="A2696" s="14"/>
      <c r="B2696" s="25"/>
      <c r="C2696" s="25"/>
      <c r="D2696" s="14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</row>
    <row r="2697" spans="1:19" ht="14.4">
      <c r="A2697" s="14"/>
      <c r="B2697" s="25"/>
      <c r="C2697" s="25"/>
      <c r="D2697" s="14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</row>
    <row r="2698" spans="1:19" ht="14.4">
      <c r="A2698" s="14"/>
      <c r="B2698" s="25"/>
      <c r="C2698" s="25"/>
      <c r="D2698" s="14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</row>
    <row r="2699" spans="1:19" ht="14.4">
      <c r="A2699" s="14"/>
      <c r="B2699" s="25"/>
      <c r="C2699" s="25"/>
      <c r="D2699" s="14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</row>
    <row r="2700" spans="1:19" ht="14.4">
      <c r="A2700" s="14"/>
      <c r="B2700" s="25"/>
      <c r="C2700" s="25"/>
      <c r="D2700" s="14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</row>
    <row r="2701" spans="1:19" ht="14.4">
      <c r="A2701" s="14"/>
      <c r="B2701" s="25"/>
      <c r="C2701" s="25"/>
      <c r="D2701" s="14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</row>
    <row r="2702" spans="1:19" ht="14.4">
      <c r="A2702" s="14"/>
      <c r="B2702" s="25"/>
      <c r="C2702" s="25"/>
      <c r="D2702" s="14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</row>
    <row r="2703" spans="1:19" ht="14.4">
      <c r="A2703" s="14"/>
      <c r="B2703" s="25"/>
      <c r="C2703" s="25"/>
      <c r="D2703" s="14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</row>
    <row r="2704" spans="1:19" ht="14.4">
      <c r="A2704" s="14"/>
      <c r="B2704" s="25"/>
      <c r="C2704" s="25"/>
      <c r="D2704" s="14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</row>
    <row r="2705" spans="1:19" ht="14.4">
      <c r="A2705" s="14"/>
      <c r="B2705" s="25"/>
      <c r="C2705" s="25"/>
      <c r="D2705" s="14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</row>
    <row r="2706" spans="1:19" ht="14.4">
      <c r="A2706" s="14"/>
      <c r="B2706" s="25"/>
      <c r="C2706" s="25"/>
      <c r="D2706" s="14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</row>
    <row r="2707" spans="1:19" ht="14.4">
      <c r="A2707" s="14"/>
      <c r="B2707" s="25"/>
      <c r="C2707" s="25"/>
      <c r="D2707" s="14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</row>
    <row r="2708" spans="1:19" ht="14.4">
      <c r="A2708" s="14"/>
      <c r="B2708" s="25"/>
      <c r="C2708" s="25"/>
      <c r="D2708" s="14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</row>
    <row r="2709" spans="1:19" ht="14.4">
      <c r="A2709" s="14"/>
      <c r="B2709" s="25"/>
      <c r="C2709" s="25"/>
      <c r="D2709" s="14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</row>
    <row r="2710" spans="1:19" ht="14.4">
      <c r="A2710" s="14"/>
      <c r="B2710" s="25"/>
      <c r="C2710" s="25"/>
      <c r="D2710" s="14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</row>
    <row r="2711" spans="1:19" ht="14.4">
      <c r="A2711" s="14"/>
      <c r="B2711" s="25"/>
      <c r="C2711" s="25"/>
      <c r="D2711" s="14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</row>
    <row r="2712" spans="1:19" ht="14.4">
      <c r="A2712" s="14"/>
      <c r="B2712" s="25"/>
      <c r="C2712" s="25"/>
      <c r="D2712" s="14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</row>
    <row r="2713" spans="1:19" ht="14.4">
      <c r="A2713" s="14"/>
      <c r="B2713" s="25"/>
      <c r="C2713" s="25"/>
      <c r="D2713" s="14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</row>
    <row r="2714" spans="1:19" ht="14.4">
      <c r="A2714" s="14"/>
      <c r="B2714" s="25"/>
      <c r="C2714" s="25"/>
      <c r="D2714" s="14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</row>
    <row r="2715" spans="1:19" ht="14.4">
      <c r="A2715" s="14"/>
      <c r="B2715" s="25"/>
      <c r="C2715" s="25"/>
      <c r="D2715" s="14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</row>
    <row r="2716" spans="1:19" ht="14.4">
      <c r="A2716" s="14"/>
      <c r="B2716" s="25"/>
      <c r="C2716" s="25"/>
      <c r="D2716" s="14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</row>
    <row r="2717" spans="1:19" ht="14.4">
      <c r="A2717" s="14"/>
      <c r="B2717" s="25"/>
      <c r="C2717" s="25"/>
      <c r="D2717" s="14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</row>
    <row r="2718" spans="1:19" ht="14.4">
      <c r="A2718" s="14"/>
      <c r="B2718" s="25"/>
      <c r="C2718" s="25"/>
      <c r="D2718" s="14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</row>
    <row r="2719" spans="1:19" ht="14.4">
      <c r="A2719" s="14"/>
      <c r="B2719" s="25"/>
      <c r="C2719" s="25"/>
      <c r="D2719" s="14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</row>
    <row r="2720" spans="1:19" ht="14.4">
      <c r="A2720" s="14"/>
      <c r="B2720" s="25"/>
      <c r="C2720" s="25"/>
      <c r="D2720" s="14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</row>
    <row r="2721" spans="1:19" ht="14.4">
      <c r="A2721" s="14"/>
      <c r="B2721" s="25"/>
      <c r="C2721" s="25"/>
      <c r="D2721" s="14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</row>
    <row r="2722" spans="1:19" ht="14.4">
      <c r="A2722" s="14"/>
      <c r="B2722" s="25"/>
      <c r="C2722" s="25"/>
      <c r="D2722" s="14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</row>
    <row r="2723" spans="1:19" ht="14.4">
      <c r="A2723" s="14"/>
      <c r="B2723" s="25"/>
      <c r="C2723" s="25"/>
      <c r="D2723" s="14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</row>
    <row r="2724" spans="1:19" ht="14.4">
      <c r="A2724" s="14"/>
      <c r="B2724" s="25"/>
      <c r="C2724" s="25"/>
      <c r="D2724" s="14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</row>
    <row r="2725" spans="1:19" ht="14.4">
      <c r="A2725" s="14"/>
      <c r="B2725" s="25"/>
      <c r="C2725" s="25"/>
      <c r="D2725" s="14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</row>
    <row r="2726" spans="1:19" ht="14.4">
      <c r="A2726" s="14"/>
      <c r="B2726" s="25"/>
      <c r="C2726" s="25"/>
      <c r="D2726" s="14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</row>
    <row r="2727" spans="1:19" ht="14.4">
      <c r="A2727" s="14"/>
      <c r="B2727" s="25"/>
      <c r="C2727" s="25"/>
      <c r="D2727" s="14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</row>
    <row r="2728" spans="1:19" ht="14.4">
      <c r="A2728" s="14"/>
      <c r="B2728" s="25"/>
      <c r="C2728" s="25"/>
      <c r="D2728" s="14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</row>
    <row r="2729" spans="1:19" ht="14.4">
      <c r="A2729" s="14"/>
      <c r="B2729" s="25"/>
      <c r="C2729" s="25"/>
      <c r="D2729" s="14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</row>
    <row r="2730" spans="1:19" ht="14.4">
      <c r="A2730" s="14"/>
      <c r="B2730" s="25"/>
      <c r="C2730" s="25"/>
      <c r="D2730" s="14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</row>
    <row r="2731" spans="1:19" ht="14.4">
      <c r="A2731" s="14"/>
      <c r="B2731" s="25"/>
      <c r="C2731" s="25"/>
      <c r="D2731" s="14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</row>
    <row r="2732" spans="1:19" ht="14.4">
      <c r="A2732" s="14"/>
      <c r="B2732" s="25"/>
      <c r="C2732" s="25"/>
      <c r="D2732" s="14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</row>
    <row r="2733" spans="1:19" ht="14.4">
      <c r="A2733" s="14"/>
      <c r="B2733" s="25"/>
      <c r="C2733" s="25"/>
      <c r="D2733" s="14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</row>
    <row r="2734" spans="1:19" ht="14.4">
      <c r="A2734" s="14"/>
      <c r="B2734" s="25"/>
      <c r="C2734" s="25"/>
      <c r="D2734" s="14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</row>
    <row r="2735" spans="1:19" ht="14.4">
      <c r="A2735" s="14"/>
      <c r="B2735" s="25"/>
      <c r="C2735" s="25"/>
      <c r="D2735" s="14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</row>
    <row r="2736" spans="1:19" ht="14.4">
      <c r="A2736" s="14"/>
      <c r="B2736" s="25"/>
      <c r="C2736" s="25"/>
      <c r="D2736" s="14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</row>
    <row r="2737" spans="1:19" ht="14.4">
      <c r="A2737" s="14"/>
      <c r="B2737" s="25"/>
      <c r="C2737" s="25"/>
      <c r="D2737" s="14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</row>
    <row r="2738" spans="1:19" ht="14.4">
      <c r="A2738" s="14"/>
      <c r="B2738" s="25"/>
      <c r="C2738" s="25"/>
      <c r="D2738" s="14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</row>
    <row r="2739" spans="1:19" ht="14.4">
      <c r="A2739" s="14"/>
      <c r="B2739" s="25"/>
      <c r="C2739" s="25"/>
      <c r="D2739" s="14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</row>
    <row r="2740" spans="1:19" ht="14.4">
      <c r="A2740" s="14"/>
      <c r="B2740" s="25"/>
      <c r="C2740" s="25"/>
      <c r="D2740" s="14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</row>
    <row r="2741" spans="1:19" ht="14.4">
      <c r="A2741" s="14"/>
      <c r="B2741" s="25"/>
      <c r="C2741" s="25"/>
      <c r="D2741" s="14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</row>
    <row r="2742" spans="1:19" ht="14.4">
      <c r="A2742" s="14"/>
      <c r="B2742" s="25"/>
      <c r="C2742" s="25"/>
      <c r="D2742" s="14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</row>
    <row r="2743" spans="1:19" ht="14.4">
      <c r="A2743" s="14"/>
      <c r="B2743" s="25"/>
      <c r="C2743" s="25"/>
      <c r="D2743" s="14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</row>
    <row r="2744" spans="1:19" ht="14.4">
      <c r="A2744" s="14"/>
      <c r="B2744" s="25"/>
      <c r="C2744" s="25"/>
      <c r="D2744" s="14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</row>
    <row r="2745" spans="1:19" ht="14.4">
      <c r="A2745" s="14"/>
      <c r="B2745" s="25"/>
      <c r="C2745" s="25"/>
      <c r="D2745" s="14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</row>
    <row r="2746" spans="1:19" ht="14.4">
      <c r="A2746" s="14"/>
      <c r="B2746" s="25"/>
      <c r="C2746" s="25"/>
      <c r="D2746" s="14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</row>
    <row r="2747" spans="1:19" ht="14.4">
      <c r="A2747" s="14"/>
      <c r="B2747" s="25"/>
      <c r="C2747" s="25"/>
      <c r="D2747" s="14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</row>
    <row r="2748" spans="1:19" ht="14.4">
      <c r="A2748" s="14"/>
      <c r="B2748" s="25"/>
      <c r="C2748" s="25"/>
      <c r="D2748" s="14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</row>
    <row r="2749" spans="1:19" ht="14.4">
      <c r="A2749" s="14"/>
      <c r="B2749" s="25"/>
      <c r="C2749" s="25"/>
      <c r="D2749" s="14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</row>
    <row r="2750" spans="1:19" ht="14.4">
      <c r="A2750" s="14"/>
      <c r="B2750" s="25"/>
      <c r="C2750" s="25"/>
      <c r="D2750" s="14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</row>
    <row r="2751" spans="1:19" ht="14.4">
      <c r="A2751" s="14"/>
      <c r="B2751" s="25"/>
      <c r="C2751" s="25"/>
      <c r="D2751" s="14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</row>
    <row r="2752" spans="1:19" ht="14.4">
      <c r="A2752" s="14"/>
      <c r="B2752" s="25"/>
      <c r="C2752" s="25"/>
      <c r="D2752" s="14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</row>
    <row r="2753" spans="1:19" ht="14.4">
      <c r="A2753" s="14"/>
      <c r="B2753" s="25"/>
      <c r="C2753" s="25"/>
      <c r="D2753" s="14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</row>
    <row r="2754" spans="1:19" ht="14.4">
      <c r="A2754" s="14"/>
      <c r="B2754" s="25"/>
      <c r="C2754" s="25"/>
      <c r="D2754" s="14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</row>
    <row r="2755" spans="1:19" ht="14.4">
      <c r="A2755" s="14"/>
      <c r="B2755" s="25"/>
      <c r="C2755" s="25"/>
      <c r="D2755" s="14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</row>
    <row r="2756" spans="1:19" ht="14.4">
      <c r="A2756" s="14"/>
      <c r="B2756" s="25"/>
      <c r="C2756" s="25"/>
      <c r="D2756" s="14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</row>
    <row r="2757" spans="1:19" ht="14.4">
      <c r="A2757" s="14"/>
      <c r="B2757" s="25"/>
      <c r="C2757" s="25"/>
      <c r="D2757" s="14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</row>
    <row r="2758" spans="1:19" ht="14.4">
      <c r="A2758" s="14"/>
      <c r="B2758" s="25"/>
      <c r="C2758" s="25"/>
      <c r="D2758" s="14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</row>
    <row r="2759" spans="1:19" ht="14.4">
      <c r="A2759" s="14"/>
      <c r="B2759" s="25"/>
      <c r="C2759" s="25"/>
      <c r="D2759" s="14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</row>
    <row r="2760" spans="1:19" ht="14.4">
      <c r="A2760" s="14"/>
      <c r="B2760" s="25"/>
      <c r="C2760" s="25"/>
      <c r="D2760" s="14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</row>
    <row r="2761" spans="1:19" ht="14.4">
      <c r="A2761" s="14"/>
      <c r="B2761" s="25"/>
      <c r="C2761" s="25"/>
      <c r="D2761" s="14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</row>
    <row r="2762" spans="1:19" ht="14.4">
      <c r="A2762" s="14"/>
      <c r="B2762" s="25"/>
      <c r="C2762" s="25"/>
      <c r="D2762" s="14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</row>
    <row r="2763" spans="1:19" ht="14.4">
      <c r="A2763" s="14"/>
      <c r="B2763" s="25"/>
      <c r="C2763" s="25"/>
      <c r="D2763" s="14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</row>
    <row r="2764" spans="1:19" ht="14.4">
      <c r="A2764" s="14"/>
      <c r="B2764" s="25"/>
      <c r="C2764" s="25"/>
      <c r="D2764" s="14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</row>
    <row r="2765" spans="1:19" ht="14.4">
      <c r="A2765" s="14"/>
      <c r="B2765" s="25"/>
      <c r="C2765" s="25"/>
      <c r="D2765" s="14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</row>
    <row r="2766" spans="1:19" ht="14.4">
      <c r="A2766" s="14"/>
      <c r="B2766" s="25"/>
      <c r="C2766" s="25"/>
      <c r="D2766" s="14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</row>
    <row r="2767" spans="1:19" ht="14.4">
      <c r="A2767" s="14"/>
      <c r="B2767" s="25"/>
      <c r="C2767" s="25"/>
      <c r="D2767" s="14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</row>
    <row r="2768" spans="1:19" ht="14.4">
      <c r="A2768" s="14"/>
      <c r="B2768" s="25"/>
      <c r="C2768" s="25"/>
      <c r="D2768" s="14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</row>
    <row r="2769" spans="1:19" ht="14.4">
      <c r="A2769" s="14"/>
      <c r="B2769" s="25"/>
      <c r="C2769" s="25"/>
      <c r="D2769" s="14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</row>
    <row r="2770" spans="1:19" ht="14.4">
      <c r="A2770" s="14"/>
      <c r="B2770" s="25"/>
      <c r="C2770" s="25"/>
      <c r="D2770" s="14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</row>
    <row r="2771" spans="1:19" ht="14.4">
      <c r="A2771" s="14"/>
      <c r="B2771" s="25"/>
      <c r="C2771" s="25"/>
      <c r="D2771" s="14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</row>
    <row r="2772" spans="1:19" ht="14.4">
      <c r="A2772" s="14"/>
      <c r="B2772" s="25"/>
      <c r="C2772" s="25"/>
      <c r="D2772" s="14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</row>
    <row r="2773" spans="1:19" ht="14.4">
      <c r="A2773" s="14"/>
      <c r="B2773" s="25"/>
      <c r="C2773" s="25"/>
      <c r="D2773" s="14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</row>
    <row r="2774" spans="1:19" ht="14.4">
      <c r="A2774" s="14"/>
      <c r="B2774" s="25"/>
      <c r="C2774" s="25"/>
      <c r="D2774" s="14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</row>
    <row r="2775" spans="1:19" ht="14.4">
      <c r="A2775" s="14"/>
      <c r="B2775" s="25"/>
      <c r="C2775" s="25"/>
      <c r="D2775" s="14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</row>
    <row r="2776" spans="1:19" ht="14.4">
      <c r="A2776" s="14"/>
      <c r="B2776" s="25"/>
      <c r="C2776" s="25"/>
      <c r="D2776" s="14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</row>
    <row r="2777" spans="1:19" ht="14.4">
      <c r="A2777" s="14"/>
      <c r="B2777" s="25"/>
      <c r="C2777" s="25"/>
      <c r="D2777" s="14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</row>
    <row r="2778" spans="1:19" ht="14.4">
      <c r="A2778" s="14"/>
      <c r="B2778" s="25"/>
      <c r="C2778" s="25"/>
      <c r="D2778" s="14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</row>
    <row r="2779" spans="1:19" ht="14.4">
      <c r="A2779" s="14"/>
      <c r="B2779" s="25"/>
      <c r="C2779" s="25"/>
      <c r="D2779" s="14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</row>
    <row r="2780" spans="1:19" ht="14.4">
      <c r="A2780" s="14"/>
      <c r="B2780" s="25"/>
      <c r="C2780" s="25"/>
      <c r="D2780" s="14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</row>
    <row r="2781" spans="1:19" ht="14.4">
      <c r="A2781" s="14"/>
      <c r="B2781" s="25"/>
      <c r="C2781" s="25"/>
      <c r="D2781" s="14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</row>
    <row r="2782" spans="1:19" ht="14.4">
      <c r="A2782" s="14"/>
      <c r="B2782" s="25"/>
      <c r="C2782" s="25"/>
      <c r="D2782" s="14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</row>
    <row r="2783" spans="1:19" ht="14.4">
      <c r="A2783" s="14"/>
      <c r="B2783" s="25"/>
      <c r="C2783" s="25"/>
      <c r="D2783" s="14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</row>
    <row r="2784" spans="1:19" ht="14.4">
      <c r="A2784" s="14"/>
      <c r="B2784" s="25"/>
      <c r="C2784" s="25"/>
      <c r="D2784" s="14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</row>
    <row r="2785" spans="1:19" ht="14.4">
      <c r="A2785" s="14"/>
      <c r="B2785" s="25"/>
      <c r="C2785" s="25"/>
      <c r="D2785" s="14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</row>
    <row r="2786" spans="1:19" ht="14.4">
      <c r="A2786" s="14"/>
      <c r="B2786" s="25"/>
      <c r="C2786" s="25"/>
      <c r="D2786" s="14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</row>
    <row r="2787" spans="1:19" ht="14.4">
      <c r="A2787" s="14"/>
      <c r="B2787" s="25"/>
      <c r="C2787" s="25"/>
      <c r="D2787" s="14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</row>
    <row r="2788" spans="1:19" ht="14.4">
      <c r="A2788" s="14"/>
      <c r="B2788" s="25"/>
      <c r="C2788" s="25"/>
      <c r="D2788" s="14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</row>
    <row r="2789" spans="1:19" ht="14.4">
      <c r="A2789" s="14"/>
      <c r="B2789" s="25"/>
      <c r="C2789" s="25"/>
      <c r="D2789" s="14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</row>
    <row r="2790" spans="1:19" ht="14.4">
      <c r="A2790" s="14"/>
      <c r="B2790" s="25"/>
      <c r="C2790" s="25"/>
      <c r="D2790" s="14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</row>
    <row r="2791" spans="1:19" ht="14.4">
      <c r="A2791" s="14"/>
      <c r="B2791" s="25"/>
      <c r="C2791" s="25"/>
      <c r="D2791" s="14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</row>
    <row r="2792" spans="1:19" ht="14.4">
      <c r="A2792" s="14"/>
      <c r="B2792" s="25"/>
      <c r="C2792" s="25"/>
      <c r="D2792" s="14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</row>
    <row r="2793" spans="1:19" ht="14.4">
      <c r="A2793" s="14"/>
      <c r="B2793" s="25"/>
      <c r="C2793" s="25"/>
      <c r="D2793" s="14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</row>
    <row r="2794" spans="1:19" ht="14.4">
      <c r="A2794" s="14"/>
      <c r="B2794" s="25"/>
      <c r="C2794" s="25"/>
      <c r="D2794" s="14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</row>
    <row r="2795" spans="1:19" ht="14.4">
      <c r="A2795" s="14"/>
      <c r="B2795" s="25"/>
      <c r="C2795" s="25"/>
      <c r="D2795" s="14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</row>
    <row r="2796" spans="1:19" ht="14.4">
      <c r="A2796" s="14"/>
      <c r="B2796" s="25"/>
      <c r="C2796" s="25"/>
      <c r="D2796" s="14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</row>
    <row r="2797" spans="1:19" ht="14.4">
      <c r="A2797" s="14"/>
      <c r="B2797" s="25"/>
      <c r="C2797" s="25"/>
      <c r="D2797" s="14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</row>
    <row r="2798" spans="1:19" ht="14.4">
      <c r="A2798" s="14"/>
      <c r="B2798" s="25"/>
      <c r="C2798" s="25"/>
      <c r="D2798" s="14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</row>
    <row r="2799" spans="1:19" ht="14.4">
      <c r="A2799" s="14"/>
      <c r="B2799" s="25"/>
      <c r="C2799" s="25"/>
      <c r="D2799" s="14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</row>
    <row r="2800" spans="1:19" ht="14.4">
      <c r="A2800" s="14"/>
      <c r="B2800" s="25"/>
      <c r="C2800" s="25"/>
      <c r="D2800" s="14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</row>
    <row r="2801" spans="1:19" ht="14.4">
      <c r="A2801" s="14"/>
      <c r="B2801" s="25"/>
      <c r="C2801" s="25"/>
      <c r="D2801" s="14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</row>
    <row r="2802" spans="1:19" ht="14.4">
      <c r="A2802" s="14"/>
      <c r="B2802" s="25"/>
      <c r="C2802" s="25"/>
      <c r="D2802" s="14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</row>
    <row r="2803" spans="1:19" ht="14.4">
      <c r="A2803" s="14"/>
      <c r="B2803" s="25"/>
      <c r="C2803" s="25"/>
      <c r="D2803" s="14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</row>
    <row r="2804" spans="1:19" ht="14.4">
      <c r="A2804" s="14"/>
      <c r="B2804" s="25"/>
      <c r="C2804" s="25"/>
      <c r="D2804" s="14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</row>
    <row r="2805" spans="1:19" ht="14.4">
      <c r="A2805" s="14"/>
      <c r="B2805" s="25"/>
      <c r="C2805" s="25"/>
      <c r="D2805" s="14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</row>
    <row r="2806" spans="1:19" ht="14.4">
      <c r="A2806" s="14"/>
      <c r="B2806" s="25"/>
      <c r="C2806" s="25"/>
      <c r="D2806" s="14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</row>
    <row r="2807" spans="1:19" ht="14.4">
      <c r="A2807" s="14"/>
      <c r="B2807" s="25"/>
      <c r="C2807" s="25"/>
      <c r="D2807" s="14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</row>
    <row r="2808" spans="1:19" ht="14.4">
      <c r="A2808" s="14"/>
      <c r="B2808" s="25"/>
      <c r="C2808" s="25"/>
      <c r="D2808" s="14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</row>
    <row r="2809" spans="1:19" ht="14.4">
      <c r="A2809" s="14"/>
      <c r="B2809" s="25"/>
      <c r="C2809" s="25"/>
      <c r="D2809" s="14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</row>
    <row r="2810" spans="1:19" ht="14.4">
      <c r="A2810" s="14"/>
      <c r="B2810" s="25"/>
      <c r="C2810" s="25"/>
      <c r="D2810" s="14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</row>
    <row r="2811" spans="1:19" ht="14.4">
      <c r="A2811" s="14"/>
      <c r="B2811" s="25"/>
      <c r="C2811" s="25"/>
      <c r="D2811" s="14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</row>
    <row r="2812" spans="1:19" ht="14.4">
      <c r="A2812" s="14"/>
      <c r="B2812" s="25"/>
      <c r="C2812" s="25"/>
      <c r="D2812" s="14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</row>
    <row r="2813" spans="1:19" ht="14.4">
      <c r="A2813" s="14"/>
      <c r="B2813" s="25"/>
      <c r="C2813" s="25"/>
      <c r="D2813" s="14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</row>
    <row r="2814" spans="1:19" ht="14.4">
      <c r="A2814" s="14"/>
      <c r="B2814" s="25"/>
      <c r="C2814" s="25"/>
      <c r="D2814" s="14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</row>
    <row r="2815" spans="1:19" ht="14.4">
      <c r="A2815" s="14"/>
      <c r="B2815" s="25"/>
      <c r="C2815" s="25"/>
      <c r="D2815" s="14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</row>
    <row r="2816" spans="1:19" ht="14.4">
      <c r="A2816" s="14"/>
      <c r="B2816" s="25"/>
      <c r="C2816" s="25"/>
      <c r="D2816" s="14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</row>
    <row r="2817" spans="1:19" ht="14.4">
      <c r="A2817" s="14"/>
      <c r="B2817" s="25"/>
      <c r="C2817" s="25"/>
      <c r="D2817" s="14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</row>
    <row r="2818" spans="1:19" ht="14.4">
      <c r="A2818" s="14"/>
      <c r="B2818" s="25"/>
      <c r="C2818" s="25"/>
      <c r="D2818" s="14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</row>
    <row r="2819" spans="1:19" ht="14.4">
      <c r="A2819" s="14"/>
      <c r="B2819" s="25"/>
      <c r="C2819" s="25"/>
      <c r="D2819" s="14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</row>
    <row r="2820" spans="1:19" ht="14.4">
      <c r="A2820" s="14"/>
      <c r="B2820" s="25"/>
      <c r="C2820" s="25"/>
      <c r="D2820" s="14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</row>
    <row r="2821" spans="1:19" ht="14.4">
      <c r="A2821" s="14"/>
      <c r="B2821" s="25"/>
      <c r="C2821" s="25"/>
      <c r="D2821" s="14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</row>
    <row r="2822" spans="1:19" ht="14.4">
      <c r="A2822" s="14"/>
      <c r="B2822" s="25"/>
      <c r="C2822" s="25"/>
      <c r="D2822" s="14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</row>
    <row r="2823" spans="1:19" ht="14.4">
      <c r="A2823" s="14"/>
      <c r="B2823" s="25"/>
      <c r="C2823" s="25"/>
      <c r="D2823" s="14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</row>
    <row r="2824" spans="1:19" ht="14.4">
      <c r="A2824" s="14"/>
      <c r="B2824" s="25"/>
      <c r="C2824" s="25"/>
      <c r="D2824" s="14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</row>
    <row r="2825" spans="1:19" ht="14.4">
      <c r="A2825" s="14"/>
      <c r="B2825" s="25"/>
      <c r="C2825" s="25"/>
      <c r="D2825" s="14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</row>
    <row r="2826" spans="1:19" ht="14.4">
      <c r="A2826" s="14"/>
      <c r="B2826" s="25"/>
      <c r="C2826" s="25"/>
      <c r="D2826" s="14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</row>
    <row r="2827" spans="1:19" ht="14.4">
      <c r="A2827" s="14"/>
      <c r="B2827" s="25"/>
      <c r="C2827" s="25"/>
      <c r="D2827" s="14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</row>
    <row r="2828" spans="1:19" ht="14.4">
      <c r="A2828" s="14"/>
      <c r="B2828" s="25"/>
      <c r="C2828" s="25"/>
      <c r="D2828" s="14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</row>
    <row r="2829" spans="1:19" ht="14.4">
      <c r="A2829" s="14"/>
      <c r="B2829" s="25"/>
      <c r="C2829" s="25"/>
      <c r="D2829" s="14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</row>
    <row r="2830" spans="1:19" ht="14.4">
      <c r="A2830" s="14"/>
      <c r="B2830" s="25"/>
      <c r="C2830" s="25"/>
      <c r="D2830" s="14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</row>
    <row r="2831" spans="1:19" ht="14.4">
      <c r="A2831" s="14"/>
      <c r="B2831" s="25"/>
      <c r="C2831" s="25"/>
      <c r="D2831" s="14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</row>
    <row r="2832" spans="1:19" ht="14.4">
      <c r="A2832" s="14"/>
      <c r="B2832" s="25"/>
      <c r="C2832" s="25"/>
      <c r="D2832" s="14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</row>
    <row r="2833" spans="1:19" ht="14.4">
      <c r="A2833" s="14"/>
      <c r="B2833" s="25"/>
      <c r="C2833" s="25"/>
      <c r="D2833" s="14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</row>
    <row r="2834" spans="1:19" ht="14.4">
      <c r="A2834" s="14"/>
      <c r="B2834" s="25"/>
      <c r="C2834" s="25"/>
      <c r="D2834" s="14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</row>
    <row r="2835" spans="1:19" ht="14.4">
      <c r="A2835" s="14"/>
      <c r="B2835" s="25"/>
      <c r="C2835" s="25"/>
      <c r="D2835" s="14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</row>
    <row r="2836" spans="1:19" ht="14.4">
      <c r="A2836" s="14"/>
      <c r="B2836" s="25"/>
      <c r="C2836" s="25"/>
      <c r="D2836" s="14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</row>
    <row r="2837" spans="1:19" ht="14.4">
      <c r="A2837" s="14"/>
      <c r="B2837" s="25"/>
      <c r="C2837" s="25"/>
      <c r="D2837" s="14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</row>
    <row r="2838" spans="1:19" ht="14.4">
      <c r="A2838" s="14"/>
      <c r="B2838" s="25"/>
      <c r="C2838" s="25"/>
      <c r="D2838" s="14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</row>
    <row r="2839" spans="1:19" ht="14.4">
      <c r="A2839" s="14"/>
      <c r="B2839" s="25"/>
      <c r="C2839" s="25"/>
      <c r="D2839" s="14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</row>
    <row r="2840" spans="1:19" ht="14.4">
      <c r="A2840" s="14"/>
      <c r="B2840" s="25"/>
      <c r="C2840" s="25"/>
      <c r="D2840" s="14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</row>
    <row r="2841" spans="1:19" ht="14.4">
      <c r="A2841" s="14"/>
      <c r="B2841" s="25"/>
      <c r="C2841" s="25"/>
      <c r="D2841" s="14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</row>
    <row r="2842" spans="1:19" ht="14.4">
      <c r="A2842" s="14"/>
      <c r="B2842" s="25"/>
      <c r="C2842" s="25"/>
      <c r="D2842" s="14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</row>
    <row r="2843" spans="1:19" ht="14.4">
      <c r="A2843" s="14"/>
      <c r="B2843" s="25"/>
      <c r="C2843" s="25"/>
      <c r="D2843" s="14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</row>
    <row r="2844" spans="1:19" ht="14.4">
      <c r="A2844" s="14"/>
      <c r="B2844" s="25"/>
      <c r="C2844" s="25"/>
      <c r="D2844" s="14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</row>
    <row r="2845" spans="1:19" ht="14.4">
      <c r="A2845" s="14"/>
      <c r="B2845" s="25"/>
      <c r="C2845" s="25"/>
      <c r="D2845" s="14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</row>
    <row r="2846" spans="1:19" ht="14.4">
      <c r="A2846" s="14"/>
      <c r="B2846" s="25"/>
      <c r="C2846" s="25"/>
      <c r="D2846" s="14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</row>
    <row r="2847" spans="1:19" ht="14.4">
      <c r="A2847" s="14"/>
      <c r="B2847" s="25"/>
      <c r="C2847" s="25"/>
      <c r="D2847" s="14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</row>
    <row r="2848" spans="1:19" ht="14.4">
      <c r="A2848" s="14"/>
      <c r="B2848" s="25"/>
      <c r="C2848" s="25"/>
      <c r="D2848" s="14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</row>
    <row r="2849" spans="1:19" ht="14.4">
      <c r="A2849" s="14"/>
      <c r="B2849" s="25"/>
      <c r="C2849" s="25"/>
      <c r="D2849" s="14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</row>
    <row r="2850" spans="1:19" ht="14.4">
      <c r="A2850" s="14"/>
      <c r="B2850" s="25"/>
      <c r="C2850" s="25"/>
      <c r="D2850" s="14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</row>
    <row r="2851" spans="1:19" ht="14.4">
      <c r="A2851" s="14"/>
      <c r="B2851" s="25"/>
      <c r="C2851" s="25"/>
      <c r="D2851" s="14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</row>
    <row r="2852" spans="1:19" ht="14.4">
      <c r="A2852" s="14"/>
      <c r="B2852" s="25"/>
      <c r="C2852" s="25"/>
      <c r="D2852" s="14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</row>
    <row r="2853" spans="1:19" ht="14.4">
      <c r="A2853" s="14"/>
      <c r="B2853" s="25"/>
      <c r="C2853" s="25"/>
      <c r="D2853" s="14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</row>
    <row r="2854" spans="1:19" ht="14.4">
      <c r="A2854" s="14"/>
      <c r="B2854" s="25"/>
      <c r="C2854" s="25"/>
      <c r="D2854" s="14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</row>
    <row r="2855" spans="1:19" ht="14.4">
      <c r="A2855" s="14"/>
      <c r="B2855" s="25"/>
      <c r="C2855" s="25"/>
      <c r="D2855" s="14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</row>
    <row r="2856" spans="1:19" ht="14.4">
      <c r="A2856" s="14"/>
      <c r="B2856" s="25"/>
      <c r="C2856" s="25"/>
      <c r="D2856" s="14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</row>
    <row r="2857" spans="1:19" ht="14.4">
      <c r="A2857" s="14"/>
      <c r="B2857" s="25"/>
      <c r="C2857" s="25"/>
      <c r="D2857" s="14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</row>
    <row r="2858" spans="1:19" ht="14.4">
      <c r="A2858" s="14"/>
      <c r="B2858" s="25"/>
      <c r="C2858" s="25"/>
      <c r="D2858" s="14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</row>
    <row r="2859" spans="1:19" ht="14.4">
      <c r="A2859" s="14"/>
      <c r="B2859" s="25"/>
      <c r="C2859" s="25"/>
      <c r="D2859" s="14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</row>
    <row r="2860" spans="1:19" ht="14.4">
      <c r="A2860" s="14"/>
      <c r="B2860" s="25"/>
      <c r="C2860" s="25"/>
      <c r="D2860" s="14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</row>
    <row r="2861" spans="1:19" ht="14.4">
      <c r="A2861" s="14"/>
      <c r="B2861" s="25"/>
      <c r="C2861" s="25"/>
      <c r="D2861" s="14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</row>
    <row r="2862" spans="1:19" ht="14.4">
      <c r="A2862" s="14"/>
      <c r="B2862" s="25"/>
      <c r="C2862" s="25"/>
      <c r="D2862" s="14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</row>
    <row r="2863" spans="1:19" ht="14.4">
      <c r="A2863" s="14"/>
      <c r="B2863" s="25"/>
      <c r="C2863" s="25"/>
      <c r="D2863" s="14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</row>
    <row r="2864" spans="1:19" ht="14.4">
      <c r="A2864" s="14"/>
      <c r="B2864" s="25"/>
      <c r="C2864" s="25"/>
      <c r="D2864" s="14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</row>
    <row r="2865" spans="1:19" ht="14.4">
      <c r="A2865" s="14"/>
      <c r="B2865" s="25"/>
      <c r="C2865" s="25"/>
      <c r="D2865" s="14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</row>
    <row r="2866" spans="1:19" ht="14.4">
      <c r="A2866" s="14"/>
      <c r="B2866" s="25"/>
      <c r="C2866" s="25"/>
      <c r="D2866" s="14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</row>
    <row r="2867" spans="1:19" ht="14.4">
      <c r="A2867" s="14"/>
      <c r="B2867" s="25"/>
      <c r="C2867" s="25"/>
      <c r="D2867" s="14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</row>
    <row r="2868" spans="1:19" ht="14.4">
      <c r="A2868" s="14"/>
      <c r="B2868" s="25"/>
      <c r="C2868" s="25"/>
      <c r="D2868" s="14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</row>
    <row r="2869" spans="1:19" ht="14.4">
      <c r="A2869" s="14"/>
      <c r="B2869" s="25"/>
      <c r="C2869" s="25"/>
      <c r="D2869" s="14"/>
      <c r="E2869" s="25"/>
      <c r="F2869" s="25"/>
      <c r="G2869" s="25"/>
      <c r="H2869" s="25"/>
      <c r="I2869" s="25"/>
      <c r="J2869" s="25"/>
      <c r="K2869" s="25"/>
      <c r="L2869" s="25"/>
      <c r="M2869" s="25"/>
      <c r="N2869" s="25"/>
      <c r="O2869" s="25"/>
      <c r="P2869" s="25"/>
      <c r="Q2869" s="25"/>
      <c r="R2869" s="25"/>
      <c r="S2869" s="25"/>
    </row>
    <row r="2870" spans="1:19" ht="14.4">
      <c r="A2870" s="14"/>
      <c r="B2870" s="25"/>
      <c r="C2870" s="25"/>
      <c r="D2870" s="14"/>
      <c r="E2870" s="25"/>
      <c r="F2870" s="25"/>
      <c r="G2870" s="25"/>
      <c r="H2870" s="25"/>
      <c r="I2870" s="25"/>
      <c r="J2870" s="25"/>
      <c r="K2870" s="25"/>
      <c r="L2870" s="25"/>
      <c r="M2870" s="25"/>
      <c r="N2870" s="25"/>
      <c r="O2870" s="25"/>
      <c r="P2870" s="25"/>
      <c r="Q2870" s="25"/>
      <c r="R2870" s="25"/>
      <c r="S2870" s="25"/>
    </row>
    <row r="2871" spans="1:19" ht="14.4">
      <c r="A2871" s="14"/>
      <c r="B2871" s="25"/>
      <c r="C2871" s="25"/>
      <c r="D2871" s="14"/>
      <c r="E2871" s="25"/>
      <c r="F2871" s="25"/>
      <c r="G2871" s="25"/>
      <c r="H2871" s="25"/>
      <c r="I2871" s="25"/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</row>
    <row r="2872" spans="1:19" ht="14.4">
      <c r="A2872" s="14"/>
      <c r="B2872" s="25"/>
      <c r="C2872" s="25"/>
      <c r="D2872" s="14"/>
      <c r="E2872" s="25"/>
      <c r="F2872" s="25"/>
      <c r="G2872" s="25"/>
      <c r="H2872" s="25"/>
      <c r="I2872" s="25"/>
      <c r="J2872" s="25"/>
      <c r="K2872" s="25"/>
      <c r="L2872" s="25"/>
      <c r="M2872" s="25"/>
      <c r="N2872" s="25"/>
      <c r="O2872" s="25"/>
      <c r="P2872" s="25"/>
      <c r="Q2872" s="25"/>
      <c r="R2872" s="25"/>
      <c r="S2872" s="25"/>
    </row>
    <row r="2873" spans="1:19" ht="14.4">
      <c r="A2873" s="14"/>
      <c r="B2873" s="25"/>
      <c r="C2873" s="25"/>
      <c r="D2873" s="14"/>
      <c r="E2873" s="25"/>
      <c r="F2873" s="25"/>
      <c r="G2873" s="25"/>
      <c r="H2873" s="25"/>
      <c r="I2873" s="25"/>
      <c r="J2873" s="25"/>
      <c r="K2873" s="25"/>
      <c r="L2873" s="25"/>
      <c r="M2873" s="25"/>
      <c r="N2873" s="25"/>
      <c r="O2873" s="25"/>
      <c r="P2873" s="25"/>
      <c r="Q2873" s="25"/>
      <c r="R2873" s="25"/>
      <c r="S2873" s="25"/>
    </row>
    <row r="2874" spans="1:19" ht="14.4">
      <c r="A2874" s="14"/>
      <c r="B2874" s="25"/>
      <c r="C2874" s="25"/>
      <c r="D2874" s="14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  <c r="O2874" s="25"/>
      <c r="P2874" s="25"/>
      <c r="Q2874" s="25"/>
      <c r="R2874" s="25"/>
      <c r="S2874" s="25"/>
    </row>
    <row r="2875" spans="1:19" ht="14.4">
      <c r="A2875" s="14"/>
      <c r="B2875" s="25"/>
      <c r="C2875" s="25"/>
      <c r="D2875" s="14"/>
      <c r="E2875" s="25"/>
      <c r="F2875" s="25"/>
      <c r="G2875" s="25"/>
      <c r="H2875" s="25"/>
      <c r="I2875" s="25"/>
      <c r="J2875" s="25"/>
      <c r="K2875" s="25"/>
      <c r="L2875" s="25"/>
      <c r="M2875" s="25"/>
      <c r="N2875" s="25"/>
      <c r="O2875" s="25"/>
      <c r="P2875" s="25"/>
      <c r="Q2875" s="25"/>
      <c r="R2875" s="25"/>
      <c r="S2875" s="25"/>
    </row>
    <row r="2876" spans="1:19" ht="14.4">
      <c r="A2876" s="14"/>
      <c r="B2876" s="25"/>
      <c r="C2876" s="25"/>
      <c r="D2876" s="14"/>
      <c r="E2876" s="25"/>
      <c r="F2876" s="25"/>
      <c r="G2876" s="25"/>
      <c r="H2876" s="25"/>
      <c r="I2876" s="25"/>
      <c r="J2876" s="25"/>
      <c r="K2876" s="25"/>
      <c r="L2876" s="25"/>
      <c r="M2876" s="25"/>
      <c r="N2876" s="25"/>
      <c r="O2876" s="25"/>
      <c r="P2876" s="25"/>
      <c r="Q2876" s="25"/>
      <c r="R2876" s="25"/>
      <c r="S2876" s="25"/>
    </row>
    <row r="2877" spans="1:19" ht="14.4">
      <c r="A2877" s="14"/>
      <c r="B2877" s="25"/>
      <c r="C2877" s="25"/>
      <c r="D2877" s="14"/>
      <c r="E2877" s="25"/>
      <c r="F2877" s="25"/>
      <c r="G2877" s="25"/>
      <c r="H2877" s="25"/>
      <c r="I2877" s="25"/>
      <c r="J2877" s="25"/>
      <c r="K2877" s="25"/>
      <c r="L2877" s="25"/>
      <c r="M2877" s="25"/>
      <c r="N2877" s="25"/>
      <c r="O2877" s="25"/>
      <c r="P2877" s="25"/>
      <c r="Q2877" s="25"/>
      <c r="R2877" s="25"/>
      <c r="S2877" s="25"/>
    </row>
    <row r="2878" spans="1:19" ht="14.4">
      <c r="A2878" s="14"/>
      <c r="B2878" s="25"/>
      <c r="C2878" s="25"/>
      <c r="D2878" s="14"/>
      <c r="E2878" s="25"/>
      <c r="F2878" s="25"/>
      <c r="G2878" s="25"/>
      <c r="H2878" s="25"/>
      <c r="I2878" s="25"/>
      <c r="J2878" s="25"/>
      <c r="K2878" s="25"/>
      <c r="L2878" s="25"/>
      <c r="M2878" s="25"/>
      <c r="N2878" s="25"/>
      <c r="O2878" s="25"/>
      <c r="P2878" s="25"/>
      <c r="Q2878" s="25"/>
      <c r="R2878" s="25"/>
      <c r="S2878" s="25"/>
    </row>
    <row r="2879" spans="1:19" ht="14.4">
      <c r="A2879" s="14"/>
      <c r="B2879" s="25"/>
      <c r="C2879" s="25"/>
      <c r="D2879" s="14"/>
      <c r="E2879" s="25"/>
      <c r="F2879" s="25"/>
      <c r="G2879" s="25"/>
      <c r="H2879" s="25"/>
      <c r="I2879" s="25"/>
      <c r="J2879" s="25"/>
      <c r="K2879" s="25"/>
      <c r="L2879" s="25"/>
      <c r="M2879" s="25"/>
      <c r="N2879" s="25"/>
      <c r="O2879" s="25"/>
      <c r="P2879" s="25"/>
      <c r="Q2879" s="25"/>
      <c r="R2879" s="25"/>
      <c r="S2879" s="25"/>
    </row>
    <row r="2880" spans="1:19" ht="14.4">
      <c r="A2880" s="14"/>
      <c r="B2880" s="25"/>
      <c r="C2880" s="25"/>
      <c r="D2880" s="14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  <c r="O2880" s="25"/>
      <c r="P2880" s="25"/>
      <c r="Q2880" s="25"/>
      <c r="R2880" s="25"/>
      <c r="S2880" s="25"/>
    </row>
    <row r="2881" spans="1:19" ht="14.4">
      <c r="A2881" s="14"/>
      <c r="B2881" s="25"/>
      <c r="C2881" s="25"/>
      <c r="D2881" s="14"/>
      <c r="E2881" s="25"/>
      <c r="F2881" s="25"/>
      <c r="G2881" s="25"/>
      <c r="H2881" s="25"/>
      <c r="I2881" s="25"/>
      <c r="J2881" s="25"/>
      <c r="K2881" s="25"/>
      <c r="L2881" s="25"/>
      <c r="M2881" s="25"/>
      <c r="N2881" s="25"/>
      <c r="O2881" s="25"/>
      <c r="P2881" s="25"/>
      <c r="Q2881" s="25"/>
      <c r="R2881" s="25"/>
      <c r="S2881" s="25"/>
    </row>
    <row r="2882" spans="1:19" ht="14.4">
      <c r="A2882" s="14"/>
      <c r="B2882" s="25"/>
      <c r="C2882" s="25"/>
      <c r="D2882" s="14"/>
      <c r="E2882" s="25"/>
      <c r="F2882" s="25"/>
      <c r="G2882" s="25"/>
      <c r="H2882" s="25"/>
      <c r="I2882" s="25"/>
      <c r="J2882" s="25"/>
      <c r="K2882" s="25"/>
      <c r="L2882" s="25"/>
      <c r="M2882" s="25"/>
      <c r="N2882" s="25"/>
      <c r="O2882" s="25"/>
      <c r="P2882" s="25"/>
      <c r="Q2882" s="25"/>
      <c r="R2882" s="25"/>
      <c r="S2882" s="25"/>
    </row>
    <row r="2883" spans="1:19" ht="14.4">
      <c r="A2883" s="14"/>
      <c r="B2883" s="25"/>
      <c r="C2883" s="25"/>
      <c r="D2883" s="14"/>
      <c r="E2883" s="25"/>
      <c r="F2883" s="25"/>
      <c r="G2883" s="25"/>
      <c r="H2883" s="25"/>
      <c r="I2883" s="25"/>
      <c r="J2883" s="25"/>
      <c r="K2883" s="25"/>
      <c r="L2883" s="25"/>
      <c r="M2883" s="25"/>
      <c r="N2883" s="25"/>
      <c r="O2883" s="25"/>
      <c r="P2883" s="25"/>
      <c r="Q2883" s="25"/>
      <c r="R2883" s="25"/>
      <c r="S2883" s="25"/>
    </row>
    <row r="2884" spans="1:19" ht="14.4">
      <c r="A2884" s="14"/>
      <c r="B2884" s="25"/>
      <c r="C2884" s="25"/>
      <c r="D2884" s="14"/>
      <c r="E2884" s="25"/>
      <c r="F2884" s="25"/>
      <c r="G2884" s="25"/>
      <c r="H2884" s="25"/>
      <c r="I2884" s="25"/>
      <c r="J2884" s="25"/>
      <c r="K2884" s="25"/>
      <c r="L2884" s="25"/>
      <c r="M2884" s="25"/>
      <c r="N2884" s="25"/>
      <c r="O2884" s="25"/>
      <c r="P2884" s="25"/>
      <c r="Q2884" s="25"/>
      <c r="R2884" s="25"/>
      <c r="S2884" s="25"/>
    </row>
    <row r="2885" spans="1:19" ht="14.4">
      <c r="A2885" s="14"/>
      <c r="B2885" s="25"/>
      <c r="C2885" s="25"/>
      <c r="D2885" s="14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</row>
    <row r="2886" spans="1:19" ht="14.4">
      <c r="A2886" s="14"/>
      <c r="B2886" s="25"/>
      <c r="C2886" s="25"/>
      <c r="D2886" s="14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</row>
    <row r="2887" spans="1:19" ht="14.4">
      <c r="A2887" s="14"/>
      <c r="B2887" s="25"/>
      <c r="C2887" s="25"/>
      <c r="D2887" s="14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</row>
    <row r="2888" spans="1:19" ht="14.4">
      <c r="A2888" s="14"/>
      <c r="B2888" s="25"/>
      <c r="C2888" s="25"/>
      <c r="D2888" s="14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</row>
    <row r="2889" spans="1:19" ht="14.4">
      <c r="A2889" s="14"/>
      <c r="B2889" s="25"/>
      <c r="C2889" s="25"/>
      <c r="D2889" s="14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</row>
    <row r="2890" spans="1:19" ht="14.4">
      <c r="A2890" s="14"/>
      <c r="B2890" s="25"/>
      <c r="C2890" s="25"/>
      <c r="D2890" s="14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</row>
    <row r="2891" spans="1:19" ht="14.4">
      <c r="A2891" s="14"/>
      <c r="B2891" s="25"/>
      <c r="C2891" s="25"/>
      <c r="D2891" s="14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</row>
    <row r="2892" spans="1:19" ht="14.4">
      <c r="A2892" s="14"/>
      <c r="B2892" s="25"/>
      <c r="C2892" s="25"/>
      <c r="D2892" s="14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</row>
    <row r="2893" spans="1:19" ht="14.4">
      <c r="A2893" s="14"/>
      <c r="B2893" s="25"/>
      <c r="C2893" s="25"/>
      <c r="D2893" s="14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</row>
    <row r="2894" spans="1:19" ht="14.4">
      <c r="A2894" s="14"/>
      <c r="B2894" s="25"/>
      <c r="C2894" s="25"/>
      <c r="D2894" s="14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</row>
    <row r="2895" spans="1:19" ht="14.4">
      <c r="A2895" s="14"/>
      <c r="B2895" s="25"/>
      <c r="C2895" s="25"/>
      <c r="D2895" s="14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</row>
    <row r="2896" spans="1:19" ht="14.4">
      <c r="A2896" s="14"/>
      <c r="B2896" s="25"/>
      <c r="C2896" s="25"/>
      <c r="D2896" s="14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</row>
    <row r="2897" spans="1:19" ht="14.4">
      <c r="A2897" s="14"/>
      <c r="B2897" s="25"/>
      <c r="C2897" s="25"/>
      <c r="D2897" s="14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</row>
    <row r="2898" spans="1:19" ht="14.4">
      <c r="A2898" s="14"/>
      <c r="B2898" s="25"/>
      <c r="C2898" s="25"/>
      <c r="D2898" s="14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</row>
    <row r="2899" spans="1:19" ht="14.4">
      <c r="A2899" s="14"/>
      <c r="B2899" s="25"/>
      <c r="C2899" s="25"/>
      <c r="D2899" s="14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</row>
    <row r="2900" spans="1:19" ht="14.4">
      <c r="A2900" s="14"/>
      <c r="B2900" s="25"/>
      <c r="C2900" s="25"/>
      <c r="D2900" s="14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</row>
    <row r="2901" spans="1:19" ht="14.4">
      <c r="A2901" s="14"/>
      <c r="B2901" s="25"/>
      <c r="C2901" s="25"/>
      <c r="D2901" s="14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</row>
    <row r="2902" spans="1:19" ht="14.4">
      <c r="A2902" s="14"/>
      <c r="B2902" s="25"/>
      <c r="C2902" s="25"/>
      <c r="D2902" s="14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</row>
    <row r="2903" spans="1:19" ht="14.4">
      <c r="A2903" s="14"/>
      <c r="B2903" s="25"/>
      <c r="C2903" s="25"/>
      <c r="D2903" s="14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</row>
    <row r="2904" spans="1:19" ht="14.4">
      <c r="A2904" s="14"/>
      <c r="B2904" s="25"/>
      <c r="C2904" s="25"/>
      <c r="D2904" s="14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</row>
    <row r="2905" spans="1:19" ht="14.4">
      <c r="A2905" s="14"/>
      <c r="B2905" s="25"/>
      <c r="C2905" s="25"/>
      <c r="D2905" s="14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</row>
    <row r="2906" spans="1:19" ht="14.4">
      <c r="A2906" s="14"/>
      <c r="B2906" s="25"/>
      <c r="C2906" s="25"/>
      <c r="D2906" s="14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</row>
    <row r="2907" spans="1:19" ht="14.4">
      <c r="A2907" s="14"/>
      <c r="B2907" s="25"/>
      <c r="C2907" s="25"/>
      <c r="D2907" s="14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</row>
    <row r="2908" spans="1:19" ht="14.4">
      <c r="A2908" s="14"/>
      <c r="B2908" s="25"/>
      <c r="C2908" s="25"/>
      <c r="D2908" s="14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</row>
    <row r="2909" spans="1:19" ht="14.4">
      <c r="A2909" s="14"/>
      <c r="B2909" s="25"/>
      <c r="C2909" s="25"/>
      <c r="D2909" s="14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</row>
    <row r="2910" spans="1:19" ht="14.4">
      <c r="A2910" s="14"/>
      <c r="B2910" s="25"/>
      <c r="C2910" s="25"/>
      <c r="D2910" s="14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</row>
    <row r="2911" spans="1:19" ht="14.4">
      <c r="A2911" s="14"/>
      <c r="B2911" s="25"/>
      <c r="C2911" s="25"/>
      <c r="D2911" s="14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</row>
    <row r="2912" spans="1:19" ht="14.4">
      <c r="A2912" s="14"/>
      <c r="B2912" s="25"/>
      <c r="C2912" s="25"/>
      <c r="D2912" s="14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</row>
    <row r="2913" spans="1:19" ht="14.4">
      <c r="A2913" s="14"/>
      <c r="B2913" s="25"/>
      <c r="C2913" s="25"/>
      <c r="D2913" s="14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</row>
    <row r="2914" spans="1:19" ht="14.4">
      <c r="A2914" s="14"/>
      <c r="B2914" s="25"/>
      <c r="C2914" s="25"/>
      <c r="D2914" s="14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</row>
    <row r="2915" spans="1:19" ht="14.4">
      <c r="A2915" s="14"/>
      <c r="B2915" s="25"/>
      <c r="C2915" s="25"/>
      <c r="D2915" s="14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</row>
    <row r="2916" spans="1:19" ht="14.4">
      <c r="A2916" s="14"/>
      <c r="B2916" s="25"/>
      <c r="C2916" s="25"/>
      <c r="D2916" s="14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</row>
    <row r="2917" spans="1:19" ht="14.4">
      <c r="A2917" s="14"/>
      <c r="B2917" s="25"/>
      <c r="C2917" s="25"/>
      <c r="D2917" s="14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</row>
    <row r="2918" spans="1:19" ht="14.4">
      <c r="A2918" s="14"/>
      <c r="B2918" s="25"/>
      <c r="C2918" s="25"/>
      <c r="D2918" s="14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</row>
    <row r="2919" spans="1:19" ht="14.4">
      <c r="A2919" s="14"/>
      <c r="B2919" s="25"/>
      <c r="C2919" s="25"/>
      <c r="D2919" s="14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</row>
    <row r="2920" spans="1:19" ht="14.4">
      <c r="A2920" s="14"/>
      <c r="B2920" s="25"/>
      <c r="C2920" s="25"/>
      <c r="D2920" s="14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</row>
    <row r="2921" spans="1:19" ht="14.4">
      <c r="A2921" s="14"/>
      <c r="B2921" s="25"/>
      <c r="C2921" s="25"/>
      <c r="D2921" s="14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</row>
    <row r="2922" spans="1:19" ht="14.4">
      <c r="A2922" s="14"/>
      <c r="B2922" s="25"/>
      <c r="C2922" s="25"/>
      <c r="D2922" s="14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</row>
    <row r="2923" spans="1:19" ht="14.4">
      <c r="A2923" s="14"/>
      <c r="B2923" s="25"/>
      <c r="C2923" s="25"/>
      <c r="D2923" s="14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</row>
    <row r="2924" spans="1:19" ht="14.4">
      <c r="A2924" s="14"/>
      <c r="B2924" s="25"/>
      <c r="C2924" s="25"/>
      <c r="D2924" s="14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</row>
    <row r="2925" spans="1:19" ht="14.4">
      <c r="A2925" s="14"/>
      <c r="B2925" s="25"/>
      <c r="C2925" s="25"/>
      <c r="D2925" s="14"/>
      <c r="E2925" s="25"/>
      <c r="F2925" s="25"/>
      <c r="G2925" s="25"/>
      <c r="H2925" s="25"/>
      <c r="I2925" s="25"/>
      <c r="J2925" s="25"/>
      <c r="K2925" s="25"/>
      <c r="L2925" s="25"/>
      <c r="M2925" s="25"/>
      <c r="N2925" s="25"/>
      <c r="O2925" s="25"/>
      <c r="P2925" s="25"/>
      <c r="Q2925" s="25"/>
      <c r="R2925" s="25"/>
      <c r="S2925" s="25"/>
    </row>
    <row r="2926" spans="1:19" ht="14.4">
      <c r="A2926" s="14"/>
      <c r="B2926" s="25"/>
      <c r="C2926" s="25"/>
      <c r="D2926" s="14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</row>
    <row r="2927" spans="1:19" ht="14.4">
      <c r="A2927" s="14"/>
      <c r="B2927" s="25"/>
      <c r="C2927" s="25"/>
      <c r="D2927" s="14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</row>
    <row r="2928" spans="1:19" ht="14.4">
      <c r="A2928" s="14"/>
      <c r="B2928" s="25"/>
      <c r="C2928" s="25"/>
      <c r="D2928" s="14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</row>
    <row r="2929" spans="1:19" ht="14.4">
      <c r="A2929" s="14"/>
      <c r="B2929" s="25"/>
      <c r="C2929" s="25"/>
      <c r="D2929" s="14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</row>
    <row r="2930" spans="1:19" ht="14.4">
      <c r="A2930" s="14"/>
      <c r="B2930" s="25"/>
      <c r="C2930" s="25"/>
      <c r="D2930" s="14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</row>
    <row r="2931" spans="1:19" ht="14.4">
      <c r="A2931" s="14"/>
      <c r="B2931" s="25"/>
      <c r="C2931" s="25"/>
      <c r="D2931" s="14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</row>
    <row r="2932" spans="1:19" ht="14.4">
      <c r="A2932" s="14"/>
      <c r="B2932" s="25"/>
      <c r="C2932" s="25"/>
      <c r="D2932" s="14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</row>
    <row r="2933" spans="1:19" ht="14.4">
      <c r="A2933" s="14"/>
      <c r="B2933" s="25"/>
      <c r="C2933" s="25"/>
      <c r="D2933" s="14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</row>
    <row r="2934" spans="1:19" ht="14.4">
      <c r="A2934" s="14"/>
      <c r="B2934" s="25"/>
      <c r="C2934" s="25"/>
      <c r="D2934" s="14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</row>
    <row r="2935" spans="1:19" ht="14.4">
      <c r="A2935" s="14"/>
      <c r="B2935" s="25"/>
      <c r="C2935" s="25"/>
      <c r="D2935" s="14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</row>
    <row r="2936" spans="1:19" ht="14.4">
      <c r="A2936" s="14"/>
      <c r="B2936" s="25"/>
      <c r="C2936" s="25"/>
      <c r="D2936" s="14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</row>
    <row r="2937" spans="1:19" ht="14.4">
      <c r="A2937" s="14"/>
      <c r="B2937" s="25"/>
      <c r="C2937" s="25"/>
      <c r="D2937" s="14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</row>
    <row r="2938" spans="1:19" ht="14.4">
      <c r="A2938" s="14"/>
      <c r="B2938" s="25"/>
      <c r="C2938" s="25"/>
      <c r="D2938" s="14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</row>
    <row r="2939" spans="1:19" ht="14.4">
      <c r="A2939" s="14"/>
      <c r="B2939" s="25"/>
      <c r="C2939" s="25"/>
      <c r="D2939" s="14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</row>
    <row r="2940" spans="1:19" ht="14.4">
      <c r="A2940" s="14"/>
      <c r="B2940" s="25"/>
      <c r="C2940" s="25"/>
      <c r="D2940" s="14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</row>
    <row r="2941" spans="1:19" ht="14.4">
      <c r="A2941" s="14"/>
      <c r="B2941" s="25"/>
      <c r="C2941" s="25"/>
      <c r="D2941" s="14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</row>
    <row r="2942" spans="1:19" ht="14.4">
      <c r="A2942" s="14"/>
      <c r="B2942" s="25"/>
      <c r="C2942" s="25"/>
      <c r="D2942" s="14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</row>
    <row r="2943" spans="1:19" ht="14.4">
      <c r="A2943" s="14"/>
      <c r="B2943" s="25"/>
      <c r="C2943" s="25"/>
      <c r="D2943" s="14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</row>
    <row r="2944" spans="1:19" ht="14.4">
      <c r="A2944" s="14"/>
      <c r="B2944" s="25"/>
      <c r="C2944" s="25"/>
      <c r="D2944" s="14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</row>
    <row r="2945" spans="1:19" ht="14.4">
      <c r="A2945" s="14"/>
      <c r="B2945" s="25"/>
      <c r="C2945" s="25"/>
      <c r="D2945" s="14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</row>
    <row r="2946" spans="1:19" ht="14.4">
      <c r="A2946" s="14"/>
      <c r="B2946" s="25"/>
      <c r="C2946" s="25"/>
      <c r="D2946" s="14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</row>
    <row r="2947" spans="1:19" ht="14.4">
      <c r="A2947" s="14"/>
      <c r="B2947" s="25"/>
      <c r="C2947" s="25"/>
      <c r="D2947" s="14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</row>
    <row r="2948" spans="1:19" ht="14.4">
      <c r="A2948" s="14"/>
      <c r="B2948" s="25"/>
      <c r="C2948" s="25"/>
      <c r="D2948" s="14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</row>
    <row r="2949" spans="1:19" ht="14.4">
      <c r="A2949" s="14"/>
      <c r="B2949" s="25"/>
      <c r="C2949" s="25"/>
      <c r="D2949" s="14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</row>
    <row r="2950" spans="1:19" ht="14.4">
      <c r="A2950" s="14"/>
      <c r="B2950" s="25"/>
      <c r="C2950" s="25"/>
      <c r="D2950" s="14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</row>
    <row r="2951" spans="1:19" ht="14.4">
      <c r="A2951" s="14"/>
      <c r="B2951" s="25"/>
      <c r="C2951" s="25"/>
      <c r="D2951" s="14"/>
      <c r="E2951" s="25"/>
      <c r="F2951" s="25"/>
      <c r="G2951" s="25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</row>
    <row r="2952" spans="1:19" ht="14.4">
      <c r="A2952" s="14"/>
      <c r="B2952" s="25"/>
      <c r="C2952" s="25"/>
      <c r="D2952" s="14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  <c r="O2952" s="25"/>
      <c r="P2952" s="25"/>
      <c r="Q2952" s="25"/>
      <c r="R2952" s="25"/>
      <c r="S2952" s="25"/>
    </row>
    <row r="2953" spans="1:19" ht="14.4">
      <c r="A2953" s="14"/>
      <c r="B2953" s="25"/>
      <c r="C2953" s="25"/>
      <c r="D2953" s="14"/>
      <c r="E2953" s="25"/>
      <c r="F2953" s="25"/>
      <c r="G2953" s="25"/>
      <c r="H2953" s="25"/>
      <c r="I2953" s="25"/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</row>
    <row r="2954" spans="1:19" ht="14.4">
      <c r="A2954" s="14"/>
      <c r="B2954" s="25"/>
      <c r="C2954" s="25"/>
      <c r="D2954" s="14"/>
      <c r="E2954" s="25"/>
      <c r="F2954" s="25"/>
      <c r="G2954" s="25"/>
      <c r="H2954" s="25"/>
      <c r="I2954" s="25"/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</row>
    <row r="2955" spans="1:19" ht="14.4">
      <c r="A2955" s="14"/>
      <c r="B2955" s="25"/>
      <c r="C2955" s="25"/>
      <c r="D2955" s="14"/>
      <c r="E2955" s="25"/>
      <c r="F2955" s="25"/>
      <c r="G2955" s="25"/>
      <c r="H2955" s="25"/>
      <c r="I2955" s="25"/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</row>
    <row r="2956" spans="1:19" ht="14.4">
      <c r="A2956" s="14"/>
      <c r="B2956" s="25"/>
      <c r="C2956" s="25"/>
      <c r="D2956" s="14"/>
      <c r="E2956" s="25"/>
      <c r="F2956" s="25"/>
      <c r="G2956" s="25"/>
      <c r="H2956" s="25"/>
      <c r="I2956" s="25"/>
      <c r="J2956" s="25"/>
      <c r="K2956" s="25"/>
      <c r="L2956" s="25"/>
      <c r="M2956" s="25"/>
      <c r="N2956" s="25"/>
      <c r="O2956" s="25"/>
      <c r="P2956" s="25"/>
      <c r="Q2956" s="25"/>
      <c r="R2956" s="25"/>
      <c r="S2956" s="25"/>
    </row>
    <row r="2957" spans="1:19" ht="14.4">
      <c r="A2957" s="14"/>
      <c r="B2957" s="25"/>
      <c r="C2957" s="25"/>
      <c r="D2957" s="14"/>
      <c r="E2957" s="25"/>
      <c r="F2957" s="25"/>
      <c r="G2957" s="25"/>
      <c r="H2957" s="25"/>
      <c r="I2957" s="25"/>
      <c r="J2957" s="25"/>
      <c r="K2957" s="25"/>
      <c r="L2957" s="25"/>
      <c r="M2957" s="25"/>
      <c r="N2957" s="25"/>
      <c r="O2957" s="25"/>
      <c r="P2957" s="25"/>
      <c r="Q2957" s="25"/>
      <c r="R2957" s="25"/>
      <c r="S2957" s="25"/>
    </row>
    <row r="2958" spans="1:19" ht="14.4">
      <c r="A2958" s="14"/>
      <c r="B2958" s="25"/>
      <c r="C2958" s="25"/>
      <c r="D2958" s="14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</row>
    <row r="2959" spans="1:19" ht="14.4">
      <c r="A2959" s="14"/>
      <c r="B2959" s="25"/>
      <c r="C2959" s="25"/>
      <c r="D2959" s="14"/>
      <c r="E2959" s="25"/>
      <c r="F2959" s="25"/>
      <c r="G2959" s="25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</row>
    <row r="2960" spans="1:19" ht="14.4">
      <c r="A2960" s="14"/>
      <c r="B2960" s="25"/>
      <c r="C2960" s="25"/>
      <c r="D2960" s="14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</row>
    <row r="2961" spans="1:19" ht="14.4">
      <c r="A2961" s="14"/>
      <c r="B2961" s="25"/>
      <c r="C2961" s="25"/>
      <c r="D2961" s="14"/>
      <c r="E2961" s="25"/>
      <c r="F2961" s="25"/>
      <c r="G2961" s="25"/>
      <c r="H2961" s="25"/>
      <c r="I2961" s="25"/>
      <c r="J2961" s="25"/>
      <c r="K2961" s="25"/>
      <c r="L2961" s="25"/>
      <c r="M2961" s="25"/>
      <c r="N2961" s="25"/>
      <c r="O2961" s="25"/>
      <c r="P2961" s="25"/>
      <c r="Q2961" s="25"/>
      <c r="R2961" s="25"/>
      <c r="S2961" s="25"/>
    </row>
    <row r="2962" spans="1:19" ht="14.4">
      <c r="A2962" s="14"/>
      <c r="B2962" s="25"/>
      <c r="C2962" s="25"/>
      <c r="D2962" s="14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</row>
    <row r="2963" spans="1:19" ht="14.4">
      <c r="A2963" s="14"/>
      <c r="B2963" s="25"/>
      <c r="C2963" s="25"/>
      <c r="D2963" s="14"/>
      <c r="E2963" s="25"/>
      <c r="F2963" s="25"/>
      <c r="G2963" s="25"/>
      <c r="H2963" s="25"/>
      <c r="I2963" s="25"/>
      <c r="J2963" s="25"/>
      <c r="K2963" s="25"/>
      <c r="L2963" s="25"/>
      <c r="M2963" s="25"/>
      <c r="N2963" s="25"/>
      <c r="O2963" s="25"/>
      <c r="P2963" s="25"/>
      <c r="Q2963" s="25"/>
      <c r="R2963" s="25"/>
      <c r="S2963" s="25"/>
    </row>
    <row r="2964" spans="1:19" ht="14.4">
      <c r="A2964" s="14"/>
      <c r="B2964" s="25"/>
      <c r="C2964" s="25"/>
      <c r="D2964" s="14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</row>
    <row r="2965" spans="1:19" ht="14.4">
      <c r="A2965" s="14"/>
      <c r="B2965" s="25"/>
      <c r="C2965" s="25"/>
      <c r="D2965" s="14"/>
      <c r="E2965" s="25"/>
      <c r="F2965" s="25"/>
      <c r="G2965" s="25"/>
      <c r="H2965" s="25"/>
      <c r="I2965" s="25"/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</row>
    <row r="2966" spans="1:19" ht="14.4">
      <c r="A2966" s="14"/>
      <c r="B2966" s="25"/>
      <c r="C2966" s="25"/>
      <c r="D2966" s="14"/>
      <c r="E2966" s="25"/>
      <c r="F2966" s="25"/>
      <c r="G2966" s="25"/>
      <c r="H2966" s="25"/>
      <c r="I2966" s="25"/>
      <c r="J2966" s="25"/>
      <c r="K2966" s="25"/>
      <c r="L2966" s="25"/>
      <c r="M2966" s="25"/>
      <c r="N2966" s="25"/>
      <c r="O2966" s="25"/>
      <c r="P2966" s="25"/>
      <c r="Q2966" s="25"/>
      <c r="R2966" s="25"/>
      <c r="S2966" s="25"/>
    </row>
    <row r="2967" spans="1:19" ht="14.4">
      <c r="A2967" s="14"/>
      <c r="B2967" s="25"/>
      <c r="C2967" s="25"/>
      <c r="D2967" s="14"/>
      <c r="E2967" s="25"/>
      <c r="F2967" s="25"/>
      <c r="G2967" s="25"/>
      <c r="H2967" s="25"/>
      <c r="I2967" s="25"/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</row>
    <row r="2968" spans="1:19" ht="14.4">
      <c r="A2968" s="14"/>
      <c r="B2968" s="25"/>
      <c r="C2968" s="25"/>
      <c r="D2968" s="14"/>
      <c r="E2968" s="25"/>
      <c r="F2968" s="25"/>
      <c r="G2968" s="25"/>
      <c r="H2968" s="25"/>
      <c r="I2968" s="25"/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</row>
    <row r="2969" spans="1:19" ht="14.4">
      <c r="A2969" s="14"/>
      <c r="B2969" s="25"/>
      <c r="C2969" s="25"/>
      <c r="D2969" s="14"/>
      <c r="E2969" s="25"/>
      <c r="F2969" s="25"/>
      <c r="G2969" s="25"/>
      <c r="H2969" s="25"/>
      <c r="I2969" s="25"/>
      <c r="J2969" s="25"/>
      <c r="K2969" s="25"/>
      <c r="L2969" s="25"/>
      <c r="M2969" s="25"/>
      <c r="N2969" s="25"/>
      <c r="O2969" s="25"/>
      <c r="P2969" s="25"/>
      <c r="Q2969" s="25"/>
      <c r="R2969" s="25"/>
      <c r="S2969" s="25"/>
    </row>
    <row r="2970" spans="1:19" ht="14.4">
      <c r="A2970" s="14"/>
      <c r="B2970" s="25"/>
      <c r="C2970" s="25"/>
      <c r="D2970" s="14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  <c r="O2970" s="25"/>
      <c r="P2970" s="25"/>
      <c r="Q2970" s="25"/>
      <c r="R2970" s="25"/>
      <c r="S2970" s="25"/>
    </row>
    <row r="2971" spans="1:19" ht="14.4">
      <c r="A2971" s="14"/>
      <c r="B2971" s="25"/>
      <c r="C2971" s="25"/>
      <c r="D2971" s="14"/>
      <c r="E2971" s="25"/>
      <c r="F2971" s="25"/>
      <c r="G2971" s="25"/>
      <c r="H2971" s="25"/>
      <c r="I2971" s="25"/>
      <c r="J2971" s="25"/>
      <c r="K2971" s="25"/>
      <c r="L2971" s="25"/>
      <c r="M2971" s="25"/>
      <c r="N2971" s="25"/>
      <c r="O2971" s="25"/>
      <c r="P2971" s="25"/>
      <c r="Q2971" s="25"/>
      <c r="R2971" s="25"/>
      <c r="S2971" s="25"/>
    </row>
    <row r="2972" spans="1:19" ht="14.4">
      <c r="A2972" s="14"/>
      <c r="B2972" s="25"/>
      <c r="C2972" s="25"/>
      <c r="D2972" s="14"/>
      <c r="E2972" s="25"/>
      <c r="F2972" s="25"/>
      <c r="G2972" s="25"/>
      <c r="H2972" s="25"/>
      <c r="I2972" s="25"/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</row>
    <row r="2973" spans="1:19" ht="14.4">
      <c r="A2973" s="14"/>
      <c r="B2973" s="25"/>
      <c r="C2973" s="25"/>
      <c r="D2973" s="14"/>
      <c r="E2973" s="25"/>
      <c r="F2973" s="25"/>
      <c r="G2973" s="25"/>
      <c r="H2973" s="25"/>
      <c r="I2973" s="25"/>
      <c r="J2973" s="25"/>
      <c r="K2973" s="25"/>
      <c r="L2973" s="25"/>
      <c r="M2973" s="25"/>
      <c r="N2973" s="25"/>
      <c r="O2973" s="25"/>
      <c r="P2973" s="25"/>
      <c r="Q2973" s="25"/>
      <c r="R2973" s="25"/>
      <c r="S2973" s="25"/>
    </row>
    <row r="2974" spans="1:19" ht="14.4">
      <c r="A2974" s="14"/>
      <c r="B2974" s="25"/>
      <c r="C2974" s="25"/>
      <c r="D2974" s="14"/>
      <c r="E2974" s="25"/>
      <c r="F2974" s="25"/>
      <c r="G2974" s="25"/>
      <c r="H2974" s="25"/>
      <c r="I2974" s="25"/>
      <c r="J2974" s="25"/>
      <c r="K2974" s="25"/>
      <c r="L2974" s="25"/>
      <c r="M2974" s="25"/>
      <c r="N2974" s="25"/>
      <c r="O2974" s="25"/>
      <c r="P2974" s="25"/>
      <c r="Q2974" s="25"/>
      <c r="R2974" s="25"/>
      <c r="S2974" s="25"/>
    </row>
    <row r="2975" spans="1:19" ht="14.4">
      <c r="A2975" s="14"/>
      <c r="B2975" s="25"/>
      <c r="C2975" s="25"/>
      <c r="D2975" s="14"/>
      <c r="E2975" s="25"/>
      <c r="F2975" s="25"/>
      <c r="G2975" s="25"/>
      <c r="H2975" s="25"/>
      <c r="I2975" s="25"/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</row>
    <row r="2976" spans="1:19" ht="14.4">
      <c r="A2976" s="14"/>
      <c r="B2976" s="25"/>
      <c r="C2976" s="25"/>
      <c r="D2976" s="14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  <c r="O2976" s="25"/>
      <c r="P2976" s="25"/>
      <c r="Q2976" s="25"/>
      <c r="R2976" s="25"/>
      <c r="S2976" s="25"/>
    </row>
    <row r="2977" spans="1:19" ht="14.4">
      <c r="A2977" s="14"/>
      <c r="B2977" s="25"/>
      <c r="C2977" s="25"/>
      <c r="D2977" s="14"/>
      <c r="E2977" s="25"/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</row>
    <row r="2978" spans="1:19" ht="14.4">
      <c r="A2978" s="14"/>
      <c r="B2978" s="25"/>
      <c r="C2978" s="25"/>
      <c r="D2978" s="14"/>
      <c r="E2978" s="25"/>
      <c r="F2978" s="25"/>
      <c r="G2978" s="25"/>
      <c r="H2978" s="25"/>
      <c r="I2978" s="25"/>
      <c r="J2978" s="25"/>
      <c r="K2978" s="25"/>
      <c r="L2978" s="25"/>
      <c r="M2978" s="25"/>
      <c r="N2978" s="25"/>
      <c r="O2978" s="25"/>
      <c r="P2978" s="25"/>
      <c r="Q2978" s="25"/>
      <c r="R2978" s="25"/>
      <c r="S2978" s="25"/>
    </row>
    <row r="2979" spans="1:19" ht="14.4">
      <c r="A2979" s="14"/>
      <c r="B2979" s="25"/>
      <c r="C2979" s="25"/>
      <c r="D2979" s="14"/>
      <c r="E2979" s="25"/>
      <c r="F2979" s="25"/>
      <c r="G2979" s="25"/>
      <c r="H2979" s="25"/>
      <c r="I2979" s="25"/>
      <c r="J2979" s="25"/>
      <c r="K2979" s="25"/>
      <c r="L2979" s="25"/>
      <c r="M2979" s="25"/>
      <c r="N2979" s="25"/>
      <c r="O2979" s="25"/>
      <c r="P2979" s="25"/>
      <c r="Q2979" s="25"/>
      <c r="R2979" s="25"/>
      <c r="S2979" s="25"/>
    </row>
    <row r="2980" spans="1:19" ht="14.4">
      <c r="A2980" s="14"/>
      <c r="B2980" s="25"/>
      <c r="C2980" s="25"/>
      <c r="D2980" s="14"/>
      <c r="E2980" s="25"/>
      <c r="F2980" s="25"/>
      <c r="G2980" s="25"/>
      <c r="H2980" s="25"/>
      <c r="I2980" s="25"/>
      <c r="J2980" s="25"/>
      <c r="K2980" s="25"/>
      <c r="L2980" s="25"/>
      <c r="M2980" s="25"/>
      <c r="N2980" s="25"/>
      <c r="O2980" s="25"/>
      <c r="P2980" s="25"/>
      <c r="Q2980" s="25"/>
      <c r="R2980" s="25"/>
      <c r="S2980" s="25"/>
    </row>
    <row r="2981" spans="1:19" ht="14.4">
      <c r="A2981" s="14"/>
      <c r="B2981" s="25"/>
      <c r="C2981" s="25"/>
      <c r="D2981" s="14"/>
      <c r="E2981" s="25"/>
      <c r="F2981" s="25"/>
      <c r="G2981" s="25"/>
      <c r="H2981" s="25"/>
      <c r="I2981" s="25"/>
      <c r="J2981" s="25"/>
      <c r="K2981" s="25"/>
      <c r="L2981" s="25"/>
      <c r="M2981" s="25"/>
      <c r="N2981" s="25"/>
      <c r="O2981" s="25"/>
      <c r="P2981" s="25"/>
      <c r="Q2981" s="25"/>
      <c r="R2981" s="25"/>
      <c r="S2981" s="25"/>
    </row>
    <row r="2982" spans="1:19" ht="14.4">
      <c r="A2982" s="14"/>
      <c r="B2982" s="25"/>
      <c r="C2982" s="25"/>
      <c r="D2982" s="14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  <c r="O2982" s="25"/>
      <c r="P2982" s="25"/>
      <c r="Q2982" s="25"/>
      <c r="R2982" s="25"/>
      <c r="S2982" s="25"/>
    </row>
    <row r="2983" spans="1:19" ht="14.4">
      <c r="A2983" s="14"/>
      <c r="B2983" s="25"/>
      <c r="C2983" s="25"/>
      <c r="D2983" s="14"/>
      <c r="E2983" s="25"/>
      <c r="F2983" s="25"/>
      <c r="G2983" s="25"/>
      <c r="H2983" s="25"/>
      <c r="I2983" s="25"/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</row>
    <row r="2984" spans="1:19" ht="14.4">
      <c r="A2984" s="14"/>
      <c r="B2984" s="25"/>
      <c r="C2984" s="25"/>
      <c r="D2984" s="14"/>
      <c r="E2984" s="25"/>
      <c r="F2984" s="25"/>
      <c r="G2984" s="25"/>
      <c r="H2984" s="25"/>
      <c r="I2984" s="25"/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</row>
    <row r="2985" spans="1:19" ht="14.4">
      <c r="A2985" s="14"/>
      <c r="B2985" s="25"/>
      <c r="C2985" s="25"/>
      <c r="D2985" s="14"/>
      <c r="E2985" s="25"/>
      <c r="F2985" s="25"/>
      <c r="G2985" s="25"/>
      <c r="H2985" s="25"/>
      <c r="I2985" s="25"/>
      <c r="J2985" s="25"/>
      <c r="K2985" s="25"/>
      <c r="L2985" s="25"/>
      <c r="M2985" s="25"/>
      <c r="N2985" s="25"/>
      <c r="O2985" s="25"/>
      <c r="P2985" s="25"/>
      <c r="Q2985" s="25"/>
      <c r="R2985" s="25"/>
      <c r="S2985" s="25"/>
    </row>
    <row r="2986" spans="1:19" ht="14.4">
      <c r="A2986" s="14"/>
      <c r="B2986" s="25"/>
      <c r="C2986" s="25"/>
      <c r="D2986" s="14"/>
      <c r="E2986" s="25"/>
      <c r="F2986" s="25"/>
      <c r="G2986" s="25"/>
      <c r="H2986" s="25"/>
      <c r="I2986" s="25"/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</row>
    <row r="2987" spans="1:19" ht="14.4">
      <c r="A2987" s="14"/>
      <c r="B2987" s="25"/>
      <c r="C2987" s="25"/>
      <c r="D2987" s="14"/>
      <c r="E2987" s="25"/>
      <c r="F2987" s="25"/>
      <c r="G2987" s="25"/>
      <c r="H2987" s="25"/>
      <c r="I2987" s="25"/>
      <c r="J2987" s="25"/>
      <c r="K2987" s="25"/>
      <c r="L2987" s="25"/>
      <c r="M2987" s="25"/>
      <c r="N2987" s="25"/>
      <c r="O2987" s="25"/>
      <c r="P2987" s="25"/>
      <c r="Q2987" s="25"/>
      <c r="R2987" s="25"/>
      <c r="S2987" s="25"/>
    </row>
    <row r="2988" spans="1:19" ht="14.4">
      <c r="A2988" s="14"/>
      <c r="B2988" s="25"/>
      <c r="C2988" s="25"/>
      <c r="D2988" s="14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  <c r="O2988" s="25"/>
      <c r="P2988" s="25"/>
      <c r="Q2988" s="25"/>
      <c r="R2988" s="25"/>
      <c r="S2988" s="25"/>
    </row>
    <row r="2989" spans="1:19" ht="14.4">
      <c r="A2989" s="14"/>
      <c r="B2989" s="25"/>
      <c r="C2989" s="25"/>
      <c r="D2989" s="14"/>
      <c r="E2989" s="25"/>
      <c r="F2989" s="25"/>
      <c r="G2989" s="25"/>
      <c r="H2989" s="25"/>
      <c r="I2989" s="25"/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</row>
    <row r="2990" spans="1:19" ht="14.4">
      <c r="A2990" s="14"/>
      <c r="B2990" s="25"/>
      <c r="C2990" s="25"/>
      <c r="D2990" s="14"/>
      <c r="E2990" s="25"/>
      <c r="F2990" s="25"/>
      <c r="G2990" s="25"/>
      <c r="H2990" s="25"/>
      <c r="I2990" s="25"/>
      <c r="J2990" s="25"/>
      <c r="K2990" s="25"/>
      <c r="L2990" s="25"/>
      <c r="M2990" s="25"/>
      <c r="N2990" s="25"/>
      <c r="O2990" s="25"/>
      <c r="P2990" s="25"/>
      <c r="Q2990" s="25"/>
      <c r="R2990" s="25"/>
      <c r="S2990" s="25"/>
    </row>
    <row r="2991" spans="1:19" ht="14.4">
      <c r="A2991" s="14"/>
      <c r="B2991" s="25"/>
      <c r="C2991" s="25"/>
      <c r="D2991" s="14"/>
      <c r="E2991" s="25"/>
      <c r="F2991" s="25"/>
      <c r="G2991" s="25"/>
      <c r="H2991" s="25"/>
      <c r="I2991" s="25"/>
      <c r="J2991" s="25"/>
      <c r="K2991" s="25"/>
      <c r="L2991" s="25"/>
      <c r="M2991" s="25"/>
      <c r="N2991" s="25"/>
      <c r="O2991" s="25"/>
      <c r="P2991" s="25"/>
      <c r="Q2991" s="25"/>
      <c r="R2991" s="25"/>
      <c r="S2991" s="25"/>
    </row>
    <row r="2992" spans="1:19" ht="14.4">
      <c r="A2992" s="14"/>
      <c r="B2992" s="25"/>
      <c r="C2992" s="25"/>
      <c r="D2992" s="14"/>
      <c r="E2992" s="25"/>
      <c r="F2992" s="25"/>
      <c r="G2992" s="25"/>
      <c r="H2992" s="25"/>
      <c r="I2992" s="25"/>
      <c r="J2992" s="25"/>
      <c r="K2992" s="25"/>
      <c r="L2992" s="25"/>
      <c r="M2992" s="25"/>
      <c r="N2992" s="25"/>
      <c r="O2992" s="25"/>
      <c r="P2992" s="25"/>
      <c r="Q2992" s="25"/>
      <c r="R2992" s="25"/>
      <c r="S2992" s="25"/>
    </row>
    <row r="2993" spans="1:19" ht="14.4">
      <c r="A2993" s="14"/>
      <c r="B2993" s="25"/>
      <c r="C2993" s="25"/>
      <c r="D2993" s="14"/>
      <c r="E2993" s="25"/>
      <c r="F2993" s="25"/>
      <c r="G2993" s="25"/>
      <c r="H2993" s="25"/>
      <c r="I2993" s="25"/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</row>
    <row r="2994" spans="1:19" ht="14.4">
      <c r="A2994" s="14"/>
      <c r="B2994" s="25"/>
      <c r="C2994" s="25"/>
      <c r="D2994" s="14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</row>
    <row r="2995" spans="1:19" ht="14.4">
      <c r="A2995" s="14"/>
      <c r="B2995" s="25"/>
      <c r="C2995" s="25"/>
      <c r="D2995" s="14"/>
      <c r="E2995" s="25"/>
      <c r="F2995" s="25"/>
      <c r="G2995" s="25"/>
      <c r="H2995" s="25"/>
      <c r="I2995" s="25"/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</row>
    <row r="2996" spans="1:19" ht="14.4">
      <c r="A2996" s="14"/>
      <c r="B2996" s="25"/>
      <c r="C2996" s="25"/>
      <c r="D2996" s="14"/>
      <c r="E2996" s="25"/>
      <c r="F2996" s="25"/>
      <c r="G2996" s="25"/>
      <c r="H2996" s="25"/>
      <c r="I2996" s="25"/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</row>
    <row r="2997" spans="1:19" ht="14.4">
      <c r="A2997" s="14"/>
      <c r="B2997" s="25"/>
      <c r="C2997" s="25"/>
      <c r="D2997" s="14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</row>
    <row r="2998" spans="1:19" ht="14.4">
      <c r="A2998" s="14"/>
      <c r="B2998" s="25"/>
      <c r="C2998" s="25"/>
      <c r="D2998" s="14"/>
      <c r="E2998" s="25"/>
      <c r="F2998" s="25"/>
      <c r="G2998" s="25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</row>
    <row r="2999" spans="1:19" ht="14.4">
      <c r="A2999" s="14"/>
      <c r="B2999" s="25"/>
      <c r="C2999" s="25"/>
      <c r="D2999" s="14"/>
      <c r="E2999" s="25"/>
      <c r="F2999" s="25"/>
      <c r="G2999" s="25"/>
      <c r="H2999" s="25"/>
      <c r="I2999" s="25"/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</row>
    <row r="3000" spans="1:19" ht="14.4">
      <c r="A3000" s="14"/>
      <c r="B3000" s="25"/>
      <c r="C3000" s="25"/>
      <c r="D3000" s="14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</row>
    <row r="3001" spans="1:19" ht="14.4">
      <c r="A3001" s="14"/>
      <c r="B3001" s="25"/>
      <c r="C3001" s="25"/>
      <c r="D3001" s="14"/>
      <c r="E3001" s="25"/>
      <c r="F3001" s="25"/>
      <c r="G3001" s="25"/>
      <c r="H3001" s="25"/>
      <c r="I3001" s="25"/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</row>
    <row r="3002" spans="1:19" ht="14.4">
      <c r="A3002" s="14"/>
      <c r="B3002" s="25"/>
      <c r="C3002" s="25"/>
      <c r="D3002" s="14"/>
      <c r="E3002" s="25"/>
      <c r="F3002" s="25"/>
      <c r="G3002" s="25"/>
      <c r="H3002" s="25"/>
      <c r="I3002" s="25"/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</row>
    <row r="3003" spans="1:19" ht="14.4">
      <c r="A3003" s="14"/>
      <c r="B3003" s="25"/>
      <c r="C3003" s="25"/>
      <c r="D3003" s="14"/>
      <c r="E3003" s="25"/>
      <c r="F3003" s="25"/>
      <c r="G3003" s="25"/>
      <c r="H3003" s="25"/>
      <c r="I3003" s="25"/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</row>
    <row r="3004" spans="1:19" ht="14.4">
      <c r="A3004" s="14"/>
      <c r="B3004" s="25"/>
      <c r="C3004" s="25"/>
      <c r="D3004" s="14"/>
      <c r="E3004" s="25"/>
      <c r="F3004" s="25"/>
      <c r="G3004" s="25"/>
      <c r="H3004" s="25"/>
      <c r="I3004" s="25"/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</row>
    <row r="3005" spans="1:19" ht="14.4">
      <c r="A3005" s="14"/>
      <c r="B3005" s="25"/>
      <c r="C3005" s="25"/>
      <c r="D3005" s="14"/>
      <c r="E3005" s="25"/>
      <c r="F3005" s="25"/>
      <c r="G3005" s="25"/>
      <c r="H3005" s="25"/>
      <c r="I3005" s="25"/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</row>
    <row r="3006" spans="1:19" ht="14.4">
      <c r="A3006" s="14"/>
      <c r="B3006" s="25"/>
      <c r="C3006" s="25"/>
      <c r="D3006" s="14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</row>
    <row r="3007" spans="1:19" ht="14.4">
      <c r="A3007" s="14"/>
      <c r="B3007" s="25"/>
      <c r="C3007" s="25"/>
      <c r="D3007" s="14"/>
      <c r="E3007" s="25"/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</row>
    <row r="3008" spans="1:19" ht="14.4">
      <c r="A3008" s="14"/>
      <c r="B3008" s="25"/>
      <c r="C3008" s="25"/>
      <c r="D3008" s="14"/>
      <c r="E3008" s="25"/>
      <c r="F3008" s="25"/>
      <c r="G3008" s="25"/>
      <c r="H3008" s="25"/>
      <c r="I3008" s="25"/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</row>
    <row r="3009" spans="1:19" ht="14.4">
      <c r="A3009" s="14"/>
      <c r="B3009" s="25"/>
      <c r="C3009" s="25"/>
      <c r="D3009" s="14"/>
      <c r="E3009" s="25"/>
      <c r="F3009" s="25"/>
      <c r="G3009" s="25"/>
      <c r="H3009" s="25"/>
      <c r="I3009" s="25"/>
      <c r="J3009" s="25"/>
      <c r="K3009" s="25"/>
      <c r="L3009" s="25"/>
      <c r="M3009" s="25"/>
      <c r="N3009" s="25"/>
      <c r="O3009" s="25"/>
      <c r="P3009" s="25"/>
      <c r="Q3009" s="25"/>
      <c r="R3009" s="25"/>
      <c r="S3009" s="25"/>
    </row>
    <row r="3010" spans="1:19" ht="14.4">
      <c r="A3010" s="14"/>
      <c r="B3010" s="25"/>
      <c r="C3010" s="25"/>
      <c r="D3010" s="14"/>
      <c r="E3010" s="25"/>
      <c r="F3010" s="25"/>
      <c r="G3010" s="25"/>
      <c r="H3010" s="25"/>
      <c r="I3010" s="25"/>
      <c r="J3010" s="25"/>
      <c r="K3010" s="25"/>
      <c r="L3010" s="25"/>
      <c r="M3010" s="25"/>
      <c r="N3010" s="25"/>
      <c r="O3010" s="25"/>
      <c r="P3010" s="25"/>
      <c r="Q3010" s="25"/>
      <c r="R3010" s="25"/>
      <c r="S3010" s="25"/>
    </row>
    <row r="3011" spans="1:19" ht="14.4">
      <c r="A3011" s="14"/>
      <c r="B3011" s="25"/>
      <c r="C3011" s="25"/>
      <c r="D3011" s="14"/>
      <c r="E3011" s="25"/>
      <c r="F3011" s="25"/>
      <c r="G3011" s="25"/>
      <c r="H3011" s="25"/>
      <c r="I3011" s="25"/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</row>
    <row r="3012" spans="1:19" ht="14.4">
      <c r="A3012" s="14"/>
      <c r="B3012" s="25"/>
      <c r="C3012" s="25"/>
      <c r="D3012" s="14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</row>
    <row r="3013" spans="1:19" ht="14.4">
      <c r="A3013" s="14"/>
      <c r="B3013" s="25"/>
      <c r="C3013" s="25"/>
      <c r="D3013" s="14"/>
      <c r="E3013" s="25"/>
      <c r="F3013" s="25"/>
      <c r="G3013" s="25"/>
      <c r="H3013" s="25"/>
      <c r="I3013" s="25"/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</row>
    <row r="3014" spans="1:19" ht="14.4">
      <c r="A3014" s="14"/>
      <c r="B3014" s="25"/>
      <c r="C3014" s="25"/>
      <c r="D3014" s="14"/>
      <c r="E3014" s="25"/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</row>
    <row r="3015" spans="1:19" ht="14.4">
      <c r="A3015" s="14"/>
      <c r="B3015" s="25"/>
      <c r="C3015" s="25"/>
      <c r="D3015" s="14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</row>
    <row r="3016" spans="1:19" ht="14.4">
      <c r="A3016" s="14"/>
      <c r="B3016" s="25"/>
      <c r="C3016" s="25"/>
      <c r="D3016" s="14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</row>
    <row r="3017" spans="1:19" ht="14.4">
      <c r="A3017" s="14"/>
      <c r="B3017" s="25"/>
      <c r="C3017" s="25"/>
      <c r="D3017" s="14"/>
      <c r="E3017" s="25"/>
      <c r="F3017" s="25"/>
      <c r="G3017" s="25"/>
      <c r="H3017" s="25"/>
      <c r="I3017" s="25"/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</row>
    <row r="3018" spans="1:19" ht="14.4">
      <c r="A3018" s="14"/>
      <c r="B3018" s="25"/>
      <c r="C3018" s="25"/>
      <c r="D3018" s="14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</row>
    <row r="3019" spans="1:19" ht="14.4">
      <c r="A3019" s="14"/>
      <c r="B3019" s="25"/>
      <c r="C3019" s="25"/>
      <c r="D3019" s="14"/>
      <c r="E3019" s="25"/>
      <c r="F3019" s="25"/>
      <c r="G3019" s="25"/>
      <c r="H3019" s="25"/>
      <c r="I3019" s="25"/>
      <c r="J3019" s="25"/>
      <c r="K3019" s="25"/>
      <c r="L3019" s="25"/>
      <c r="M3019" s="25"/>
      <c r="N3019" s="25"/>
      <c r="O3019" s="25"/>
      <c r="P3019" s="25"/>
      <c r="Q3019" s="25"/>
      <c r="R3019" s="25"/>
      <c r="S3019" s="25"/>
    </row>
    <row r="3020" spans="1:19" ht="14.4">
      <c r="A3020" s="14"/>
      <c r="B3020" s="25"/>
      <c r="C3020" s="25"/>
      <c r="D3020" s="14"/>
      <c r="E3020" s="25"/>
      <c r="F3020" s="25"/>
      <c r="G3020" s="25"/>
      <c r="H3020" s="25"/>
      <c r="I3020" s="25"/>
      <c r="J3020" s="25"/>
      <c r="K3020" s="25"/>
      <c r="L3020" s="25"/>
      <c r="M3020" s="25"/>
      <c r="N3020" s="25"/>
      <c r="O3020" s="25"/>
      <c r="P3020" s="25"/>
      <c r="Q3020" s="25"/>
      <c r="R3020" s="25"/>
      <c r="S3020" s="25"/>
    </row>
    <row r="3021" spans="1:19" ht="14.4">
      <c r="A3021" s="14"/>
      <c r="B3021" s="25"/>
      <c r="C3021" s="25"/>
      <c r="D3021" s="14"/>
      <c r="E3021" s="25"/>
      <c r="F3021" s="25"/>
      <c r="G3021" s="25"/>
      <c r="H3021" s="25"/>
      <c r="I3021" s="25"/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</row>
    <row r="3022" spans="1:19" ht="14.4">
      <c r="A3022" s="14"/>
      <c r="B3022" s="25"/>
      <c r="C3022" s="25"/>
      <c r="D3022" s="14"/>
      <c r="E3022" s="25"/>
      <c r="F3022" s="25"/>
      <c r="G3022" s="25"/>
      <c r="H3022" s="25"/>
      <c r="I3022" s="25"/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</row>
    <row r="3023" spans="1:19" ht="14.4">
      <c r="A3023" s="14"/>
      <c r="B3023" s="25"/>
      <c r="C3023" s="25"/>
      <c r="D3023" s="14"/>
      <c r="E3023" s="25"/>
      <c r="F3023" s="25"/>
      <c r="G3023" s="25"/>
      <c r="H3023" s="25"/>
      <c r="I3023" s="25"/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</row>
    <row r="3024" spans="1:19" ht="14.4">
      <c r="A3024" s="14"/>
      <c r="B3024" s="25"/>
      <c r="C3024" s="25"/>
      <c r="D3024" s="14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  <c r="O3024" s="25"/>
      <c r="P3024" s="25"/>
      <c r="Q3024" s="25"/>
      <c r="R3024" s="25"/>
      <c r="S3024" s="25"/>
    </row>
    <row r="3025" spans="1:19" ht="14.4">
      <c r="A3025" s="14"/>
      <c r="B3025" s="25"/>
      <c r="C3025" s="25"/>
      <c r="D3025" s="14"/>
      <c r="E3025" s="25"/>
      <c r="F3025" s="25"/>
      <c r="G3025" s="25"/>
      <c r="H3025" s="25"/>
      <c r="I3025" s="25"/>
      <c r="J3025" s="25"/>
      <c r="K3025" s="25"/>
      <c r="L3025" s="25"/>
      <c r="M3025" s="25"/>
      <c r="N3025" s="25"/>
      <c r="O3025" s="25"/>
      <c r="P3025" s="25"/>
      <c r="Q3025" s="25"/>
      <c r="R3025" s="25"/>
      <c r="S3025" s="25"/>
    </row>
    <row r="3026" spans="1:19" ht="14.4">
      <c r="A3026" s="14"/>
      <c r="B3026" s="25"/>
      <c r="C3026" s="25"/>
      <c r="D3026" s="14"/>
      <c r="E3026" s="25"/>
      <c r="F3026" s="25"/>
      <c r="G3026" s="25"/>
      <c r="H3026" s="25"/>
      <c r="I3026" s="25"/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</row>
    <row r="3027" spans="1:19" ht="14.4">
      <c r="A3027" s="14"/>
      <c r="B3027" s="25"/>
      <c r="C3027" s="25"/>
      <c r="D3027" s="14"/>
      <c r="E3027" s="25"/>
      <c r="F3027" s="25"/>
      <c r="G3027" s="25"/>
      <c r="H3027" s="25"/>
      <c r="I3027" s="25"/>
      <c r="J3027" s="25"/>
      <c r="K3027" s="25"/>
      <c r="L3027" s="25"/>
      <c r="M3027" s="25"/>
      <c r="N3027" s="25"/>
      <c r="O3027" s="25"/>
      <c r="P3027" s="25"/>
      <c r="Q3027" s="25"/>
      <c r="R3027" s="25"/>
      <c r="S3027" s="25"/>
    </row>
    <row r="3028" spans="1:19" ht="14.4">
      <c r="A3028" s="14"/>
      <c r="B3028" s="25"/>
      <c r="C3028" s="25"/>
      <c r="D3028" s="14"/>
      <c r="E3028" s="25"/>
      <c r="F3028" s="25"/>
      <c r="G3028" s="25"/>
      <c r="H3028" s="25"/>
      <c r="I3028" s="25"/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</row>
    <row r="3029" spans="1:19" ht="14.4">
      <c r="A3029" s="14"/>
      <c r="B3029" s="25"/>
      <c r="C3029" s="25"/>
      <c r="D3029" s="14"/>
      <c r="E3029" s="25"/>
      <c r="F3029" s="25"/>
      <c r="G3029" s="25"/>
      <c r="H3029" s="25"/>
      <c r="I3029" s="25"/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</row>
    <row r="3030" spans="1:19" ht="14.4">
      <c r="A3030" s="14"/>
      <c r="B3030" s="25"/>
      <c r="C3030" s="25"/>
      <c r="D3030" s="14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  <c r="O3030" s="25"/>
      <c r="P3030" s="25"/>
      <c r="Q3030" s="25"/>
      <c r="R3030" s="25"/>
      <c r="S3030" s="25"/>
    </row>
    <row r="3031" spans="1:19" ht="14.4">
      <c r="A3031" s="14"/>
      <c r="B3031" s="25"/>
      <c r="C3031" s="25"/>
      <c r="D3031" s="14"/>
      <c r="E3031" s="25"/>
      <c r="F3031" s="25"/>
      <c r="G3031" s="25"/>
      <c r="H3031" s="25"/>
      <c r="I3031" s="25"/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</row>
    <row r="3032" spans="1:19" ht="14.4">
      <c r="A3032" s="14"/>
      <c r="B3032" s="25"/>
      <c r="C3032" s="25"/>
      <c r="D3032" s="14"/>
      <c r="E3032" s="25"/>
      <c r="F3032" s="25"/>
      <c r="G3032" s="25"/>
      <c r="H3032" s="25"/>
      <c r="I3032" s="25"/>
      <c r="J3032" s="25"/>
      <c r="K3032" s="25"/>
      <c r="L3032" s="25"/>
      <c r="M3032" s="25"/>
      <c r="N3032" s="25"/>
      <c r="O3032" s="25"/>
      <c r="P3032" s="25"/>
      <c r="Q3032" s="25"/>
      <c r="R3032" s="25"/>
      <c r="S3032" s="25"/>
    </row>
    <row r="3033" spans="1:19" ht="14.4">
      <c r="A3033" s="14"/>
      <c r="B3033" s="25"/>
      <c r="C3033" s="25"/>
      <c r="D3033" s="14"/>
      <c r="E3033" s="25"/>
      <c r="F3033" s="25"/>
      <c r="G3033" s="25"/>
      <c r="H3033" s="25"/>
      <c r="I3033" s="25"/>
      <c r="J3033" s="25"/>
      <c r="K3033" s="25"/>
      <c r="L3033" s="25"/>
      <c r="M3033" s="25"/>
      <c r="N3033" s="25"/>
      <c r="O3033" s="25"/>
      <c r="P3033" s="25"/>
      <c r="Q3033" s="25"/>
      <c r="R3033" s="25"/>
      <c r="S3033" s="25"/>
    </row>
    <row r="3034" spans="1:19" ht="14.4">
      <c r="A3034" s="14"/>
      <c r="B3034" s="25"/>
      <c r="C3034" s="25"/>
      <c r="D3034" s="14"/>
      <c r="E3034" s="25"/>
      <c r="F3034" s="25"/>
      <c r="G3034" s="25"/>
      <c r="H3034" s="25"/>
      <c r="I3034" s="25"/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</row>
    <row r="3035" spans="1:19" ht="14.4">
      <c r="A3035" s="14"/>
      <c r="B3035" s="25"/>
      <c r="C3035" s="25"/>
      <c r="D3035" s="14"/>
      <c r="E3035" s="25"/>
      <c r="F3035" s="25"/>
      <c r="G3035" s="25"/>
      <c r="H3035" s="25"/>
      <c r="I3035" s="25"/>
      <c r="J3035" s="25"/>
      <c r="K3035" s="25"/>
      <c r="L3035" s="25"/>
      <c r="M3035" s="25"/>
      <c r="N3035" s="25"/>
      <c r="O3035" s="25"/>
      <c r="P3035" s="25"/>
      <c r="Q3035" s="25"/>
      <c r="R3035" s="25"/>
      <c r="S3035" s="25"/>
    </row>
    <row r="3036" spans="1:19" ht="14.4">
      <c r="A3036" s="14"/>
      <c r="B3036" s="25"/>
      <c r="C3036" s="25"/>
      <c r="D3036" s="14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  <c r="O3036" s="25"/>
      <c r="P3036" s="25"/>
      <c r="Q3036" s="25"/>
      <c r="R3036" s="25"/>
      <c r="S3036" s="25"/>
    </row>
    <row r="3037" spans="1:19" ht="14.4">
      <c r="A3037" s="14"/>
      <c r="B3037" s="25"/>
      <c r="C3037" s="25"/>
      <c r="D3037" s="14"/>
      <c r="E3037" s="25"/>
      <c r="F3037" s="25"/>
      <c r="G3037" s="25"/>
      <c r="H3037" s="25"/>
      <c r="I3037" s="25"/>
      <c r="J3037" s="25"/>
      <c r="K3037" s="25"/>
      <c r="L3037" s="25"/>
      <c r="M3037" s="25"/>
      <c r="N3037" s="25"/>
      <c r="O3037" s="25"/>
      <c r="P3037" s="25"/>
      <c r="Q3037" s="25"/>
      <c r="R3037" s="25"/>
      <c r="S3037" s="25"/>
    </row>
    <row r="3038" spans="1:19" ht="14.4">
      <c r="A3038" s="14"/>
      <c r="B3038" s="25"/>
      <c r="C3038" s="25"/>
      <c r="D3038" s="14"/>
      <c r="E3038" s="25"/>
      <c r="F3038" s="25"/>
      <c r="G3038" s="25"/>
      <c r="H3038" s="25"/>
      <c r="I3038" s="25"/>
      <c r="J3038" s="25"/>
      <c r="K3038" s="25"/>
      <c r="L3038" s="25"/>
      <c r="M3038" s="25"/>
      <c r="N3038" s="25"/>
      <c r="O3038" s="25"/>
      <c r="P3038" s="25"/>
      <c r="Q3038" s="25"/>
      <c r="R3038" s="25"/>
      <c r="S3038" s="25"/>
    </row>
    <row r="3039" spans="1:19" ht="14.4">
      <c r="A3039" s="14"/>
      <c r="B3039" s="25"/>
      <c r="C3039" s="25"/>
      <c r="D3039" s="14"/>
      <c r="E3039" s="25"/>
      <c r="F3039" s="25"/>
      <c r="G3039" s="25"/>
      <c r="H3039" s="25"/>
      <c r="I3039" s="25"/>
      <c r="J3039" s="25"/>
      <c r="K3039" s="25"/>
      <c r="L3039" s="25"/>
      <c r="M3039" s="25"/>
      <c r="N3039" s="25"/>
      <c r="O3039" s="25"/>
      <c r="P3039" s="25"/>
      <c r="Q3039" s="25"/>
      <c r="R3039" s="25"/>
      <c r="S3039" s="25"/>
    </row>
    <row r="3040" spans="1:19" ht="14.4">
      <c r="A3040" s="14"/>
      <c r="B3040" s="25"/>
      <c r="C3040" s="25"/>
      <c r="D3040" s="14"/>
      <c r="E3040" s="25"/>
      <c r="F3040" s="25"/>
      <c r="G3040" s="25"/>
      <c r="H3040" s="25"/>
      <c r="I3040" s="25"/>
      <c r="J3040" s="25"/>
      <c r="K3040" s="25"/>
      <c r="L3040" s="25"/>
      <c r="M3040" s="25"/>
      <c r="N3040" s="25"/>
      <c r="O3040" s="25"/>
      <c r="P3040" s="25"/>
      <c r="Q3040" s="25"/>
      <c r="R3040" s="25"/>
      <c r="S3040" s="25"/>
    </row>
    <row r="3041" spans="1:19" ht="14.4">
      <c r="A3041" s="14"/>
      <c r="B3041" s="25"/>
      <c r="C3041" s="25"/>
      <c r="D3041" s="14"/>
      <c r="E3041" s="25"/>
      <c r="F3041" s="25"/>
      <c r="G3041" s="25"/>
      <c r="H3041" s="25"/>
      <c r="I3041" s="25"/>
      <c r="J3041" s="25"/>
      <c r="K3041" s="25"/>
      <c r="L3041" s="25"/>
      <c r="M3041" s="25"/>
      <c r="N3041" s="25"/>
      <c r="O3041" s="25"/>
      <c r="P3041" s="25"/>
      <c r="Q3041" s="25"/>
      <c r="R3041" s="25"/>
      <c r="S3041" s="25"/>
    </row>
    <row r="3042" spans="1:19" ht="14.4">
      <c r="A3042" s="14"/>
      <c r="B3042" s="25"/>
      <c r="C3042" s="25"/>
      <c r="D3042" s="14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</row>
    <row r="3043" spans="1:19" ht="14.4">
      <c r="A3043" s="14"/>
      <c r="B3043" s="25"/>
      <c r="C3043" s="25"/>
      <c r="D3043" s="14"/>
      <c r="E3043" s="25"/>
      <c r="F3043" s="25"/>
      <c r="G3043" s="25"/>
      <c r="H3043" s="25"/>
      <c r="I3043" s="25"/>
      <c r="J3043" s="25"/>
      <c r="K3043" s="25"/>
      <c r="L3043" s="25"/>
      <c r="M3043" s="25"/>
      <c r="N3043" s="25"/>
      <c r="O3043" s="25"/>
      <c r="P3043" s="25"/>
      <c r="Q3043" s="25"/>
      <c r="R3043" s="25"/>
      <c r="S3043" s="25"/>
    </row>
    <row r="3044" spans="1:19" ht="14.4">
      <c r="A3044" s="14"/>
      <c r="B3044" s="25"/>
      <c r="C3044" s="25"/>
      <c r="D3044" s="14"/>
      <c r="E3044" s="25"/>
      <c r="F3044" s="25"/>
      <c r="G3044" s="25"/>
      <c r="H3044" s="25"/>
      <c r="I3044" s="25"/>
      <c r="J3044" s="25"/>
      <c r="K3044" s="25"/>
      <c r="L3044" s="25"/>
      <c r="M3044" s="25"/>
      <c r="N3044" s="25"/>
      <c r="O3044" s="25"/>
      <c r="P3044" s="25"/>
      <c r="Q3044" s="25"/>
      <c r="R3044" s="25"/>
      <c r="S3044" s="25"/>
    </row>
    <row r="3045" spans="1:19" ht="14.4">
      <c r="A3045" s="14"/>
      <c r="B3045" s="25"/>
      <c r="C3045" s="25"/>
      <c r="D3045" s="14"/>
      <c r="E3045" s="25"/>
      <c r="F3045" s="25"/>
      <c r="G3045" s="25"/>
      <c r="H3045" s="25"/>
      <c r="I3045" s="25"/>
      <c r="J3045" s="25"/>
      <c r="K3045" s="25"/>
      <c r="L3045" s="25"/>
      <c r="M3045" s="25"/>
      <c r="N3045" s="25"/>
      <c r="O3045" s="25"/>
      <c r="P3045" s="25"/>
      <c r="Q3045" s="25"/>
      <c r="R3045" s="25"/>
      <c r="S3045" s="25"/>
    </row>
    <row r="3046" spans="1:19" ht="14.4">
      <c r="A3046" s="14"/>
      <c r="B3046" s="25"/>
      <c r="C3046" s="25"/>
      <c r="D3046" s="14"/>
      <c r="E3046" s="25"/>
      <c r="F3046" s="25"/>
      <c r="G3046" s="25"/>
      <c r="H3046" s="25"/>
      <c r="I3046" s="25"/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</row>
    <row r="3047" spans="1:19" ht="14.4">
      <c r="A3047" s="14"/>
      <c r="B3047" s="25"/>
      <c r="C3047" s="25"/>
      <c r="D3047" s="14"/>
      <c r="E3047" s="25"/>
      <c r="F3047" s="25"/>
      <c r="G3047" s="25"/>
      <c r="H3047" s="25"/>
      <c r="I3047" s="25"/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</row>
    <row r="3048" spans="1:19" ht="14.4">
      <c r="A3048" s="14"/>
      <c r="B3048" s="25"/>
      <c r="C3048" s="25"/>
      <c r="D3048" s="14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  <c r="O3048" s="25"/>
      <c r="P3048" s="25"/>
      <c r="Q3048" s="25"/>
      <c r="R3048" s="25"/>
      <c r="S3048" s="25"/>
    </row>
    <row r="3049" spans="1:19" ht="14.4">
      <c r="A3049" s="14"/>
      <c r="B3049" s="25"/>
      <c r="C3049" s="25"/>
      <c r="D3049" s="14"/>
      <c r="E3049" s="25"/>
      <c r="F3049" s="25"/>
      <c r="G3049" s="25"/>
      <c r="H3049" s="25"/>
      <c r="I3049" s="25"/>
      <c r="J3049" s="25"/>
      <c r="K3049" s="25"/>
      <c r="L3049" s="25"/>
      <c r="M3049" s="25"/>
      <c r="N3049" s="25"/>
      <c r="O3049" s="25"/>
      <c r="P3049" s="25"/>
      <c r="Q3049" s="25"/>
      <c r="R3049" s="25"/>
      <c r="S3049" s="25"/>
    </row>
    <row r="3050" spans="1:19" ht="14.4">
      <c r="A3050" s="14"/>
      <c r="B3050" s="25"/>
      <c r="C3050" s="25"/>
      <c r="D3050" s="14"/>
      <c r="E3050" s="25"/>
      <c r="F3050" s="25"/>
      <c r="G3050" s="25"/>
      <c r="H3050" s="25"/>
      <c r="I3050" s="25"/>
      <c r="J3050" s="25"/>
      <c r="K3050" s="25"/>
      <c r="L3050" s="25"/>
      <c r="M3050" s="25"/>
      <c r="N3050" s="25"/>
      <c r="O3050" s="25"/>
      <c r="P3050" s="25"/>
      <c r="Q3050" s="25"/>
      <c r="R3050" s="25"/>
      <c r="S3050" s="25"/>
    </row>
    <row r="3051" spans="1:19" ht="14.4">
      <c r="A3051" s="14"/>
      <c r="B3051" s="25"/>
      <c r="C3051" s="25"/>
      <c r="D3051" s="14"/>
      <c r="E3051" s="25"/>
      <c r="F3051" s="25"/>
      <c r="G3051" s="25"/>
      <c r="H3051" s="25"/>
      <c r="I3051" s="25"/>
      <c r="J3051" s="25"/>
      <c r="K3051" s="25"/>
      <c r="L3051" s="25"/>
      <c r="M3051" s="25"/>
      <c r="N3051" s="25"/>
      <c r="O3051" s="25"/>
      <c r="P3051" s="25"/>
      <c r="Q3051" s="25"/>
      <c r="R3051" s="25"/>
      <c r="S3051" s="25"/>
    </row>
    <row r="3052" spans="1:19" ht="14.4">
      <c r="A3052" s="14"/>
      <c r="B3052" s="25"/>
      <c r="C3052" s="25"/>
      <c r="D3052" s="14"/>
      <c r="E3052" s="25"/>
      <c r="F3052" s="25"/>
      <c r="G3052" s="25"/>
      <c r="H3052" s="25"/>
      <c r="I3052" s="25"/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</row>
    <row r="3053" spans="1:19" ht="14.4">
      <c r="A3053" s="14"/>
      <c r="B3053" s="25"/>
      <c r="C3053" s="25"/>
      <c r="D3053" s="14"/>
      <c r="E3053" s="25"/>
      <c r="F3053" s="25"/>
      <c r="G3053" s="25"/>
      <c r="H3053" s="25"/>
      <c r="I3053" s="25"/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</row>
    <row r="3054" spans="1:19" ht="14.4">
      <c r="A3054" s="14"/>
      <c r="B3054" s="25"/>
      <c r="C3054" s="25"/>
      <c r="D3054" s="14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</row>
    <row r="3055" spans="1:19" ht="14.4">
      <c r="A3055" s="14"/>
      <c r="B3055" s="25"/>
      <c r="C3055" s="25"/>
      <c r="D3055" s="14"/>
      <c r="E3055" s="25"/>
      <c r="F3055" s="25"/>
      <c r="G3055" s="25"/>
      <c r="H3055" s="25"/>
      <c r="I3055" s="25"/>
      <c r="J3055" s="25"/>
      <c r="K3055" s="25"/>
      <c r="L3055" s="25"/>
      <c r="M3055" s="25"/>
      <c r="N3055" s="25"/>
      <c r="O3055" s="25"/>
      <c r="P3055" s="25"/>
      <c r="Q3055" s="25"/>
      <c r="R3055" s="25"/>
      <c r="S3055" s="25"/>
    </row>
    <row r="3056" spans="1:19" ht="14.4">
      <c r="A3056" s="14"/>
      <c r="B3056" s="25"/>
      <c r="C3056" s="25"/>
      <c r="D3056" s="14"/>
      <c r="E3056" s="25"/>
      <c r="F3056" s="25"/>
      <c r="G3056" s="25"/>
      <c r="H3056" s="25"/>
      <c r="I3056" s="25"/>
      <c r="J3056" s="25"/>
      <c r="K3056" s="25"/>
      <c r="L3056" s="25"/>
      <c r="M3056" s="25"/>
      <c r="N3056" s="25"/>
      <c r="O3056" s="25"/>
      <c r="P3056" s="25"/>
      <c r="Q3056" s="25"/>
      <c r="R3056" s="25"/>
      <c r="S3056" s="25"/>
    </row>
    <row r="3057" spans="1:19" ht="14.4">
      <c r="A3057" s="14"/>
      <c r="B3057" s="25"/>
      <c r="C3057" s="25"/>
      <c r="D3057" s="14"/>
      <c r="E3057" s="25"/>
      <c r="F3057" s="25"/>
      <c r="G3057" s="25"/>
      <c r="H3057" s="25"/>
      <c r="I3057" s="25"/>
      <c r="J3057" s="25"/>
      <c r="K3057" s="25"/>
      <c r="L3057" s="25"/>
      <c r="M3057" s="25"/>
      <c r="N3057" s="25"/>
      <c r="O3057" s="25"/>
      <c r="P3057" s="25"/>
      <c r="Q3057" s="25"/>
      <c r="R3057" s="25"/>
      <c r="S3057" s="25"/>
    </row>
    <row r="3058" spans="1:19" ht="14.4">
      <c r="A3058" s="14"/>
      <c r="B3058" s="25"/>
      <c r="C3058" s="25"/>
      <c r="D3058" s="14"/>
      <c r="E3058" s="25"/>
      <c r="F3058" s="25"/>
      <c r="G3058" s="25"/>
      <c r="H3058" s="25"/>
      <c r="I3058" s="25"/>
      <c r="J3058" s="25"/>
      <c r="K3058" s="25"/>
      <c r="L3058" s="25"/>
      <c r="M3058" s="25"/>
      <c r="N3058" s="25"/>
      <c r="O3058" s="25"/>
      <c r="P3058" s="25"/>
      <c r="Q3058" s="25"/>
      <c r="R3058" s="25"/>
      <c r="S3058" s="25"/>
    </row>
    <row r="3059" spans="1:19" ht="14.4">
      <c r="A3059" s="14"/>
      <c r="B3059" s="25"/>
      <c r="C3059" s="25"/>
      <c r="D3059" s="14"/>
      <c r="E3059" s="25"/>
      <c r="F3059" s="25"/>
      <c r="G3059" s="25"/>
      <c r="H3059" s="25"/>
      <c r="I3059" s="25"/>
      <c r="J3059" s="25"/>
      <c r="K3059" s="25"/>
      <c r="L3059" s="25"/>
      <c r="M3059" s="25"/>
      <c r="N3059" s="25"/>
      <c r="O3059" s="25"/>
      <c r="P3059" s="25"/>
      <c r="Q3059" s="25"/>
      <c r="R3059" s="25"/>
      <c r="S3059" s="25"/>
    </row>
    <row r="3060" spans="1:19" ht="14.4">
      <c r="A3060" s="14"/>
      <c r="B3060" s="25"/>
      <c r="C3060" s="25"/>
      <c r="D3060" s="14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  <c r="O3060" s="25"/>
      <c r="P3060" s="25"/>
      <c r="Q3060" s="25"/>
      <c r="R3060" s="25"/>
      <c r="S3060" s="25"/>
    </row>
    <row r="3061" spans="1:19" ht="14.4">
      <c r="A3061" s="14"/>
      <c r="B3061" s="25"/>
      <c r="C3061" s="25"/>
      <c r="D3061" s="14"/>
      <c r="E3061" s="25"/>
      <c r="F3061" s="25"/>
      <c r="G3061" s="25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</row>
    <row r="3062" spans="1:19" ht="14.4">
      <c r="A3062" s="14"/>
      <c r="B3062" s="25"/>
      <c r="C3062" s="25"/>
      <c r="D3062" s="14"/>
      <c r="E3062" s="25"/>
      <c r="F3062" s="25"/>
      <c r="G3062" s="25"/>
      <c r="H3062" s="25"/>
      <c r="I3062" s="25"/>
      <c r="J3062" s="25"/>
      <c r="K3062" s="25"/>
      <c r="L3062" s="25"/>
      <c r="M3062" s="25"/>
      <c r="N3062" s="25"/>
      <c r="O3062" s="25"/>
      <c r="P3062" s="25"/>
      <c r="Q3062" s="25"/>
      <c r="R3062" s="25"/>
      <c r="S3062" s="25"/>
    </row>
    <row r="3063" spans="1:19" ht="14.4">
      <c r="A3063" s="14"/>
      <c r="B3063" s="25"/>
      <c r="C3063" s="25"/>
      <c r="D3063" s="14"/>
      <c r="E3063" s="25"/>
      <c r="F3063" s="25"/>
      <c r="G3063" s="25"/>
      <c r="H3063" s="25"/>
      <c r="I3063" s="25"/>
      <c r="J3063" s="25"/>
      <c r="K3063" s="25"/>
      <c r="L3063" s="25"/>
      <c r="M3063" s="25"/>
      <c r="N3063" s="25"/>
      <c r="O3063" s="25"/>
      <c r="P3063" s="25"/>
      <c r="Q3063" s="25"/>
      <c r="R3063" s="25"/>
      <c r="S3063" s="25"/>
    </row>
    <row r="3064" spans="1:19" ht="14.4">
      <c r="A3064" s="14"/>
      <c r="B3064" s="25"/>
      <c r="C3064" s="25"/>
      <c r="D3064" s="14"/>
      <c r="E3064" s="25"/>
      <c r="F3064" s="25"/>
      <c r="G3064" s="25"/>
      <c r="H3064" s="25"/>
      <c r="I3064" s="25"/>
      <c r="J3064" s="25"/>
      <c r="K3064" s="25"/>
      <c r="L3064" s="25"/>
      <c r="M3064" s="25"/>
      <c r="N3064" s="25"/>
      <c r="O3064" s="25"/>
      <c r="P3064" s="25"/>
      <c r="Q3064" s="25"/>
      <c r="R3064" s="25"/>
      <c r="S3064" s="25"/>
    </row>
    <row r="3065" spans="1:19" ht="14.4">
      <c r="A3065" s="14"/>
      <c r="B3065" s="25"/>
      <c r="C3065" s="25"/>
      <c r="D3065" s="14"/>
      <c r="E3065" s="25"/>
      <c r="F3065" s="25"/>
      <c r="G3065" s="25"/>
      <c r="H3065" s="25"/>
      <c r="I3065" s="25"/>
      <c r="J3065" s="25"/>
      <c r="K3065" s="25"/>
      <c r="L3065" s="25"/>
      <c r="M3065" s="25"/>
      <c r="N3065" s="25"/>
      <c r="O3065" s="25"/>
      <c r="P3065" s="25"/>
      <c r="Q3065" s="25"/>
      <c r="R3065" s="25"/>
      <c r="S3065" s="25"/>
    </row>
    <row r="3066" spans="1:19" ht="14.4">
      <c r="A3066" s="14"/>
      <c r="B3066" s="25"/>
      <c r="C3066" s="25"/>
      <c r="D3066" s="14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</row>
    <row r="3067" spans="1:19" ht="14.4">
      <c r="A3067" s="14"/>
      <c r="B3067" s="25"/>
      <c r="C3067" s="25"/>
      <c r="D3067" s="14"/>
      <c r="E3067" s="25"/>
      <c r="F3067" s="25"/>
      <c r="G3067" s="25"/>
      <c r="H3067" s="25"/>
      <c r="I3067" s="25"/>
      <c r="J3067" s="25"/>
      <c r="K3067" s="25"/>
      <c r="L3067" s="25"/>
      <c r="M3067" s="25"/>
      <c r="N3067" s="25"/>
      <c r="O3067" s="25"/>
      <c r="P3067" s="25"/>
      <c r="Q3067" s="25"/>
      <c r="R3067" s="25"/>
      <c r="S3067" s="25"/>
    </row>
    <row r="3068" spans="1:19" ht="14.4">
      <c r="A3068" s="14"/>
      <c r="B3068" s="25"/>
      <c r="C3068" s="25"/>
      <c r="D3068" s="14"/>
      <c r="E3068" s="25"/>
      <c r="F3068" s="25"/>
      <c r="G3068" s="25"/>
      <c r="H3068" s="25"/>
      <c r="I3068" s="25"/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</row>
    <row r="3069" spans="1:19" ht="14.4">
      <c r="A3069" s="14"/>
      <c r="B3069" s="25"/>
      <c r="C3069" s="25"/>
      <c r="D3069" s="14"/>
      <c r="E3069" s="25"/>
      <c r="F3069" s="25"/>
      <c r="G3069" s="25"/>
      <c r="H3069" s="25"/>
      <c r="I3069" s="25"/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</row>
    <row r="3070" spans="1:19" ht="14.4">
      <c r="A3070" s="14"/>
      <c r="B3070" s="25"/>
      <c r="C3070" s="25"/>
      <c r="D3070" s="14"/>
      <c r="E3070" s="25"/>
      <c r="F3070" s="25"/>
      <c r="G3070" s="25"/>
      <c r="H3070" s="25"/>
      <c r="I3070" s="25"/>
      <c r="J3070" s="25"/>
      <c r="K3070" s="25"/>
      <c r="L3070" s="25"/>
      <c r="M3070" s="25"/>
      <c r="N3070" s="25"/>
      <c r="O3070" s="25"/>
      <c r="P3070" s="25"/>
      <c r="Q3070" s="25"/>
      <c r="R3070" s="25"/>
      <c r="S3070" s="25"/>
    </row>
    <row r="3071" spans="1:19" ht="14.4">
      <c r="A3071" s="14"/>
      <c r="B3071" s="25"/>
      <c r="C3071" s="25"/>
      <c r="D3071" s="14"/>
      <c r="E3071" s="25"/>
      <c r="F3071" s="25"/>
      <c r="G3071" s="25"/>
      <c r="H3071" s="25"/>
      <c r="I3071" s="25"/>
      <c r="J3071" s="25"/>
      <c r="K3071" s="25"/>
      <c r="L3071" s="25"/>
      <c r="M3071" s="25"/>
      <c r="N3071" s="25"/>
      <c r="O3071" s="25"/>
      <c r="P3071" s="25"/>
      <c r="Q3071" s="25"/>
      <c r="R3071" s="25"/>
      <c r="S3071" s="25"/>
    </row>
    <row r="3072" spans="1:19" ht="14.4">
      <c r="A3072" s="14"/>
      <c r="B3072" s="25"/>
      <c r="C3072" s="25"/>
      <c r="D3072" s="14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  <c r="O3072" s="25"/>
      <c r="P3072" s="25"/>
      <c r="Q3072" s="25"/>
      <c r="R3072" s="25"/>
      <c r="S3072" s="25"/>
    </row>
    <row r="3073" spans="1:19" ht="14.4">
      <c r="A3073" s="14"/>
      <c r="B3073" s="25"/>
      <c r="C3073" s="25"/>
      <c r="D3073" s="14"/>
      <c r="E3073" s="25"/>
      <c r="F3073" s="25"/>
      <c r="G3073" s="25"/>
      <c r="H3073" s="25"/>
      <c r="I3073" s="25"/>
      <c r="J3073" s="25"/>
      <c r="K3073" s="25"/>
      <c r="L3073" s="25"/>
      <c r="M3073" s="25"/>
      <c r="N3073" s="25"/>
      <c r="O3073" s="25"/>
      <c r="P3073" s="25"/>
      <c r="Q3073" s="25"/>
      <c r="R3073" s="25"/>
      <c r="S3073" s="25"/>
    </row>
    <row r="3074" spans="1:19" ht="14.4">
      <c r="A3074" s="14"/>
      <c r="B3074" s="25"/>
      <c r="C3074" s="25"/>
      <c r="D3074" s="14"/>
      <c r="E3074" s="25"/>
      <c r="F3074" s="25"/>
      <c r="G3074" s="25"/>
      <c r="H3074" s="25"/>
      <c r="I3074" s="25"/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</row>
    <row r="3075" spans="1:19" ht="14.4">
      <c r="A3075" s="14"/>
      <c r="B3075" s="25"/>
      <c r="C3075" s="25"/>
      <c r="D3075" s="14"/>
      <c r="E3075" s="25"/>
      <c r="F3075" s="25"/>
      <c r="G3075" s="25"/>
      <c r="H3075" s="25"/>
      <c r="I3075" s="25"/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</row>
    <row r="3076" spans="1:19" ht="14.4">
      <c r="A3076" s="14"/>
      <c r="B3076" s="25"/>
      <c r="C3076" s="25"/>
      <c r="D3076" s="14"/>
      <c r="E3076" s="25"/>
      <c r="F3076" s="25"/>
      <c r="G3076" s="25"/>
      <c r="H3076" s="25"/>
      <c r="I3076" s="25"/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</row>
    <row r="3077" spans="1:19" ht="14.4">
      <c r="A3077" s="14"/>
      <c r="B3077" s="25"/>
      <c r="C3077" s="25"/>
      <c r="D3077" s="14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</row>
    <row r="3078" spans="1:19" ht="14.4">
      <c r="A3078" s="14"/>
      <c r="B3078" s="25"/>
      <c r="C3078" s="25"/>
      <c r="D3078" s="14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</row>
    <row r="3079" spans="1:19" ht="14.4">
      <c r="A3079" s="14"/>
      <c r="B3079" s="25"/>
      <c r="C3079" s="25"/>
      <c r="D3079" s="14"/>
      <c r="E3079" s="25"/>
      <c r="F3079" s="25"/>
      <c r="G3079" s="25"/>
      <c r="H3079" s="25"/>
      <c r="I3079" s="25"/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</row>
    <row r="3080" spans="1:19" ht="14.4">
      <c r="A3080" s="14"/>
      <c r="B3080" s="25"/>
      <c r="C3080" s="25"/>
      <c r="D3080" s="14"/>
      <c r="E3080" s="25"/>
      <c r="F3080" s="25"/>
      <c r="G3080" s="25"/>
      <c r="H3080" s="25"/>
      <c r="I3080" s="25"/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</row>
    <row r="3081" spans="1:19" ht="14.4">
      <c r="A3081" s="14"/>
      <c r="B3081" s="25"/>
      <c r="C3081" s="25"/>
      <c r="D3081" s="14"/>
      <c r="E3081" s="25"/>
      <c r="F3081" s="25"/>
      <c r="G3081" s="25"/>
      <c r="H3081" s="25"/>
      <c r="I3081" s="25"/>
      <c r="J3081" s="25"/>
      <c r="K3081" s="25"/>
      <c r="L3081" s="25"/>
      <c r="M3081" s="25"/>
      <c r="N3081" s="25"/>
      <c r="O3081" s="25"/>
      <c r="P3081" s="25"/>
      <c r="Q3081" s="25"/>
      <c r="R3081" s="25"/>
      <c r="S3081" s="25"/>
    </row>
    <row r="3082" spans="1:19" ht="14.4">
      <c r="A3082" s="14"/>
      <c r="B3082" s="25"/>
      <c r="C3082" s="25"/>
      <c r="D3082" s="14"/>
      <c r="E3082" s="25"/>
      <c r="F3082" s="25"/>
      <c r="G3082" s="25"/>
      <c r="H3082" s="25"/>
      <c r="I3082" s="25"/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</row>
    <row r="3083" spans="1:19" ht="14.4">
      <c r="A3083" s="14"/>
      <c r="B3083" s="25"/>
      <c r="C3083" s="25"/>
      <c r="D3083" s="14"/>
      <c r="E3083" s="25"/>
      <c r="F3083" s="25"/>
      <c r="G3083" s="25"/>
      <c r="H3083" s="25"/>
      <c r="I3083" s="25"/>
      <c r="J3083" s="25"/>
      <c r="K3083" s="25"/>
      <c r="L3083" s="25"/>
      <c r="M3083" s="25"/>
      <c r="N3083" s="25"/>
      <c r="O3083" s="25"/>
      <c r="P3083" s="25"/>
      <c r="Q3083" s="25"/>
      <c r="R3083" s="25"/>
      <c r="S3083" s="25"/>
    </row>
    <row r="3084" spans="1:19" ht="14.4">
      <c r="A3084" s="14"/>
      <c r="B3084" s="25"/>
      <c r="C3084" s="25"/>
      <c r="D3084" s="14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  <c r="O3084" s="25"/>
      <c r="P3084" s="25"/>
      <c r="Q3084" s="25"/>
      <c r="R3084" s="25"/>
      <c r="S3084" s="25"/>
    </row>
    <row r="3085" spans="1:19" ht="14.4">
      <c r="A3085" s="14"/>
      <c r="B3085" s="25"/>
      <c r="C3085" s="25"/>
      <c r="D3085" s="14"/>
      <c r="E3085" s="25"/>
      <c r="F3085" s="25"/>
      <c r="G3085" s="25"/>
      <c r="H3085" s="25"/>
      <c r="I3085" s="25"/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</row>
    <row r="3086" spans="1:19" ht="14.4">
      <c r="A3086" s="14"/>
      <c r="B3086" s="25"/>
      <c r="C3086" s="25"/>
      <c r="D3086" s="14"/>
      <c r="E3086" s="25"/>
      <c r="F3086" s="25"/>
      <c r="G3086" s="25"/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</row>
    <row r="3087" spans="1:19" ht="14.4">
      <c r="A3087" s="14"/>
      <c r="B3087" s="25"/>
      <c r="C3087" s="25"/>
      <c r="D3087" s="14"/>
      <c r="E3087" s="25"/>
      <c r="F3087" s="25"/>
      <c r="G3087" s="25"/>
      <c r="H3087" s="25"/>
      <c r="I3087" s="25"/>
      <c r="J3087" s="25"/>
      <c r="K3087" s="25"/>
      <c r="L3087" s="25"/>
      <c r="M3087" s="25"/>
      <c r="N3087" s="25"/>
      <c r="O3087" s="25"/>
      <c r="P3087" s="25"/>
      <c r="Q3087" s="25"/>
      <c r="R3087" s="25"/>
      <c r="S3087" s="25"/>
    </row>
    <row r="3088" spans="1:19" ht="14.4">
      <c r="A3088" s="14"/>
      <c r="B3088" s="25"/>
      <c r="C3088" s="25"/>
      <c r="D3088" s="14"/>
      <c r="E3088" s="25"/>
      <c r="F3088" s="25"/>
      <c r="G3088" s="25"/>
      <c r="H3088" s="25"/>
      <c r="I3088" s="25"/>
      <c r="J3088" s="25"/>
      <c r="K3088" s="25"/>
      <c r="L3088" s="25"/>
      <c r="M3088" s="25"/>
      <c r="N3088" s="25"/>
      <c r="O3088" s="25"/>
      <c r="P3088" s="25"/>
      <c r="Q3088" s="25"/>
      <c r="R3088" s="25"/>
      <c r="S3088" s="25"/>
    </row>
    <row r="3089" spans="1:19" ht="14.4">
      <c r="A3089" s="14"/>
      <c r="B3089" s="25"/>
      <c r="C3089" s="25"/>
      <c r="D3089" s="14"/>
      <c r="E3089" s="25"/>
      <c r="F3089" s="25"/>
      <c r="G3089" s="25"/>
      <c r="H3089" s="25"/>
      <c r="I3089" s="25"/>
      <c r="J3089" s="25"/>
      <c r="K3089" s="25"/>
      <c r="L3089" s="25"/>
      <c r="M3089" s="25"/>
      <c r="N3089" s="25"/>
      <c r="O3089" s="25"/>
      <c r="P3089" s="25"/>
      <c r="Q3089" s="25"/>
      <c r="R3089" s="25"/>
      <c r="S3089" s="25"/>
    </row>
    <row r="3090" spans="1:19" ht="14.4">
      <c r="A3090" s="14"/>
      <c r="B3090" s="25"/>
      <c r="C3090" s="25"/>
      <c r="D3090" s="14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</row>
    <row r="3091" spans="1:19" ht="14.4">
      <c r="A3091" s="14"/>
      <c r="B3091" s="25"/>
      <c r="C3091" s="25"/>
      <c r="D3091" s="14"/>
      <c r="E3091" s="25"/>
      <c r="F3091" s="25"/>
      <c r="G3091" s="25"/>
      <c r="H3091" s="25"/>
      <c r="I3091" s="25"/>
      <c r="J3091" s="25"/>
      <c r="K3091" s="25"/>
      <c r="L3091" s="25"/>
      <c r="M3091" s="25"/>
      <c r="N3091" s="25"/>
      <c r="O3091" s="25"/>
      <c r="P3091" s="25"/>
      <c r="Q3091" s="25"/>
      <c r="R3091" s="25"/>
      <c r="S3091" s="25"/>
    </row>
    <row r="3092" spans="1:19" ht="14.4">
      <c r="A3092" s="14"/>
      <c r="B3092" s="25"/>
      <c r="C3092" s="25"/>
      <c r="D3092" s="14"/>
      <c r="E3092" s="25"/>
      <c r="F3092" s="25"/>
      <c r="G3092" s="25"/>
      <c r="H3092" s="25"/>
      <c r="I3092" s="25"/>
      <c r="J3092" s="25"/>
      <c r="K3092" s="25"/>
      <c r="L3092" s="25"/>
      <c r="M3092" s="25"/>
      <c r="N3092" s="25"/>
      <c r="O3092" s="25"/>
      <c r="P3092" s="25"/>
      <c r="Q3092" s="25"/>
      <c r="R3092" s="25"/>
      <c r="S3092" s="25"/>
    </row>
    <row r="3093" spans="1:19" ht="14.4">
      <c r="A3093" s="14"/>
      <c r="B3093" s="25"/>
      <c r="C3093" s="25"/>
      <c r="D3093" s="14"/>
      <c r="E3093" s="25"/>
      <c r="F3093" s="25"/>
      <c r="G3093" s="25"/>
      <c r="H3093" s="25"/>
      <c r="I3093" s="25"/>
      <c r="J3093" s="25"/>
      <c r="K3093" s="25"/>
      <c r="L3093" s="25"/>
      <c r="M3093" s="25"/>
      <c r="N3093" s="25"/>
      <c r="O3093" s="25"/>
      <c r="P3093" s="25"/>
      <c r="Q3093" s="25"/>
      <c r="R3093" s="25"/>
      <c r="S3093" s="25"/>
    </row>
    <row r="3094" spans="1:19" ht="14.4">
      <c r="A3094" s="14"/>
      <c r="B3094" s="25"/>
      <c r="C3094" s="25"/>
      <c r="D3094" s="14"/>
      <c r="E3094" s="25"/>
      <c r="F3094" s="25"/>
      <c r="G3094" s="25"/>
      <c r="H3094" s="25"/>
      <c r="I3094" s="25"/>
      <c r="J3094" s="25"/>
      <c r="K3094" s="25"/>
      <c r="L3094" s="25"/>
      <c r="M3094" s="25"/>
      <c r="N3094" s="25"/>
      <c r="O3094" s="25"/>
      <c r="P3094" s="25"/>
      <c r="Q3094" s="25"/>
      <c r="R3094" s="25"/>
      <c r="S3094" s="25"/>
    </row>
    <row r="3095" spans="1:19" ht="14.4">
      <c r="A3095" s="14"/>
      <c r="B3095" s="25"/>
      <c r="C3095" s="25"/>
      <c r="D3095" s="14"/>
      <c r="E3095" s="25"/>
      <c r="F3095" s="25"/>
      <c r="G3095" s="25"/>
      <c r="H3095" s="25"/>
      <c r="I3095" s="25"/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</row>
    <row r="3096" spans="1:19" ht="14.4">
      <c r="A3096" s="14"/>
      <c r="B3096" s="25"/>
      <c r="C3096" s="25"/>
      <c r="D3096" s="14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  <c r="O3096" s="25"/>
      <c r="P3096" s="25"/>
      <c r="Q3096" s="25"/>
      <c r="R3096" s="25"/>
      <c r="S3096" s="25"/>
    </row>
    <row r="3097" spans="1:19" ht="14.4">
      <c r="A3097" s="14"/>
      <c r="B3097" s="25"/>
      <c r="C3097" s="25"/>
      <c r="D3097" s="14"/>
      <c r="E3097" s="25"/>
      <c r="F3097" s="25"/>
      <c r="G3097" s="25"/>
      <c r="H3097" s="25"/>
      <c r="I3097" s="25"/>
      <c r="J3097" s="25"/>
      <c r="K3097" s="25"/>
      <c r="L3097" s="25"/>
      <c r="M3097" s="25"/>
      <c r="N3097" s="25"/>
      <c r="O3097" s="25"/>
      <c r="P3097" s="25"/>
      <c r="Q3097" s="25"/>
      <c r="R3097" s="25"/>
      <c r="S3097" s="25"/>
    </row>
    <row r="3098" spans="1:19" ht="14.4">
      <c r="A3098" s="14"/>
      <c r="B3098" s="25"/>
      <c r="C3098" s="25"/>
      <c r="D3098" s="14"/>
      <c r="E3098" s="25"/>
      <c r="F3098" s="25"/>
      <c r="G3098" s="25"/>
      <c r="H3098" s="25"/>
      <c r="I3098" s="25"/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</row>
    <row r="3099" spans="1:19" ht="14.4">
      <c r="A3099" s="14"/>
      <c r="B3099" s="25"/>
      <c r="C3099" s="25"/>
      <c r="D3099" s="14"/>
      <c r="E3099" s="25"/>
      <c r="F3099" s="25"/>
      <c r="G3099" s="25"/>
      <c r="H3099" s="25"/>
      <c r="I3099" s="25"/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</row>
    <row r="3100" spans="1:19" ht="14.4">
      <c r="A3100" s="14"/>
      <c r="B3100" s="25"/>
      <c r="C3100" s="25"/>
      <c r="D3100" s="14"/>
      <c r="E3100" s="25"/>
      <c r="F3100" s="25"/>
      <c r="G3100" s="25"/>
      <c r="H3100" s="25"/>
      <c r="I3100" s="25"/>
      <c r="J3100" s="25"/>
      <c r="K3100" s="25"/>
      <c r="L3100" s="25"/>
      <c r="M3100" s="25"/>
      <c r="N3100" s="25"/>
      <c r="O3100" s="25"/>
      <c r="P3100" s="25"/>
      <c r="Q3100" s="25"/>
      <c r="R3100" s="25"/>
      <c r="S3100" s="25"/>
    </row>
    <row r="3101" spans="1:19" ht="14.4">
      <c r="A3101" s="14"/>
      <c r="B3101" s="25"/>
      <c r="C3101" s="25"/>
      <c r="D3101" s="14"/>
      <c r="E3101" s="25"/>
      <c r="F3101" s="25"/>
      <c r="G3101" s="25"/>
      <c r="H3101" s="25"/>
      <c r="I3101" s="25"/>
      <c r="J3101" s="25"/>
      <c r="K3101" s="25"/>
      <c r="L3101" s="25"/>
      <c r="M3101" s="25"/>
      <c r="N3101" s="25"/>
      <c r="O3101" s="25"/>
      <c r="P3101" s="25"/>
      <c r="Q3101" s="25"/>
      <c r="R3101" s="25"/>
      <c r="S3101" s="25"/>
    </row>
    <row r="3102" spans="1:19" ht="14.4">
      <c r="A3102" s="14"/>
      <c r="B3102" s="25"/>
      <c r="C3102" s="25"/>
      <c r="D3102" s="14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  <c r="O3102" s="25"/>
      <c r="P3102" s="25"/>
      <c r="Q3102" s="25"/>
      <c r="R3102" s="25"/>
      <c r="S3102" s="25"/>
    </row>
    <row r="3103" spans="1:19" ht="14.4">
      <c r="A3103" s="14"/>
      <c r="B3103" s="25"/>
      <c r="C3103" s="25"/>
      <c r="D3103" s="14"/>
      <c r="E3103" s="25"/>
      <c r="F3103" s="25"/>
      <c r="G3103" s="25"/>
      <c r="H3103" s="25"/>
      <c r="I3103" s="25"/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</row>
    <row r="3104" spans="1:19" ht="14.4">
      <c r="A3104" s="14"/>
      <c r="B3104" s="25"/>
      <c r="C3104" s="25"/>
      <c r="D3104" s="14"/>
      <c r="E3104" s="25"/>
      <c r="F3104" s="25"/>
      <c r="G3104" s="25"/>
      <c r="H3104" s="25"/>
      <c r="I3104" s="25"/>
      <c r="J3104" s="25"/>
      <c r="K3104" s="25"/>
      <c r="L3104" s="25"/>
      <c r="M3104" s="25"/>
      <c r="N3104" s="25"/>
      <c r="O3104" s="25"/>
      <c r="P3104" s="25"/>
      <c r="Q3104" s="25"/>
      <c r="R3104" s="25"/>
      <c r="S3104" s="25"/>
    </row>
    <row r="3105" spans="1:19" ht="14.4">
      <c r="A3105" s="14"/>
      <c r="B3105" s="25"/>
      <c r="C3105" s="25"/>
      <c r="D3105" s="14"/>
      <c r="E3105" s="25"/>
      <c r="F3105" s="25"/>
      <c r="G3105" s="25"/>
      <c r="H3105" s="25"/>
      <c r="I3105" s="25"/>
      <c r="J3105" s="25"/>
      <c r="K3105" s="25"/>
      <c r="L3105" s="25"/>
      <c r="M3105" s="25"/>
      <c r="N3105" s="25"/>
      <c r="O3105" s="25"/>
      <c r="P3105" s="25"/>
      <c r="Q3105" s="25"/>
      <c r="R3105" s="25"/>
      <c r="S3105" s="25"/>
    </row>
    <row r="3106" spans="1:19" ht="14.4">
      <c r="A3106" s="14"/>
      <c r="B3106" s="25"/>
      <c r="C3106" s="25"/>
      <c r="D3106" s="14"/>
      <c r="E3106" s="25"/>
      <c r="F3106" s="25"/>
      <c r="G3106" s="25"/>
      <c r="H3106" s="25"/>
      <c r="I3106" s="25"/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</row>
    <row r="3107" spans="1:19" ht="14.4">
      <c r="A3107" s="14"/>
      <c r="B3107" s="25"/>
      <c r="C3107" s="25"/>
      <c r="D3107" s="14"/>
      <c r="E3107" s="25"/>
      <c r="F3107" s="25"/>
      <c r="G3107" s="25"/>
      <c r="H3107" s="25"/>
      <c r="I3107" s="25"/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</row>
    <row r="3108" spans="1:19" ht="14.4">
      <c r="A3108" s="14"/>
      <c r="B3108" s="25"/>
      <c r="C3108" s="25"/>
      <c r="D3108" s="14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  <c r="O3108" s="25"/>
      <c r="P3108" s="25"/>
      <c r="Q3108" s="25"/>
      <c r="R3108" s="25"/>
      <c r="S3108" s="25"/>
    </row>
    <row r="3109" spans="1:19" ht="14.4">
      <c r="A3109" s="14"/>
      <c r="B3109" s="25"/>
      <c r="C3109" s="25"/>
      <c r="D3109" s="14"/>
      <c r="E3109" s="25"/>
      <c r="F3109" s="25"/>
      <c r="G3109" s="25"/>
      <c r="H3109" s="25"/>
      <c r="I3109" s="25"/>
      <c r="J3109" s="25"/>
      <c r="K3109" s="25"/>
      <c r="L3109" s="25"/>
      <c r="M3109" s="25"/>
      <c r="N3109" s="25"/>
      <c r="O3109" s="25"/>
      <c r="P3109" s="25"/>
      <c r="Q3109" s="25"/>
      <c r="R3109" s="25"/>
      <c r="S3109" s="25"/>
    </row>
    <row r="3110" spans="1:19" ht="14.4">
      <c r="A3110" s="14"/>
      <c r="B3110" s="25"/>
      <c r="C3110" s="25"/>
      <c r="D3110" s="14"/>
      <c r="E3110" s="25"/>
      <c r="F3110" s="25"/>
      <c r="G3110" s="25"/>
      <c r="H3110" s="25"/>
      <c r="I3110" s="25"/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</row>
    <row r="3111" spans="1:19" ht="14.4">
      <c r="A3111" s="14"/>
      <c r="B3111" s="25"/>
      <c r="C3111" s="25"/>
      <c r="D3111" s="14"/>
      <c r="E3111" s="25"/>
      <c r="F3111" s="25"/>
      <c r="G3111" s="25"/>
      <c r="H3111" s="25"/>
      <c r="I3111" s="25"/>
      <c r="J3111" s="25"/>
      <c r="K3111" s="25"/>
      <c r="L3111" s="25"/>
      <c r="M3111" s="25"/>
      <c r="N3111" s="25"/>
      <c r="O3111" s="25"/>
      <c r="P3111" s="25"/>
      <c r="Q3111" s="25"/>
      <c r="R3111" s="25"/>
      <c r="S3111" s="25"/>
    </row>
    <row r="3112" spans="1:19" ht="14.4">
      <c r="A3112" s="14"/>
      <c r="B3112" s="25"/>
      <c r="C3112" s="25"/>
      <c r="D3112" s="14"/>
      <c r="E3112" s="25"/>
      <c r="F3112" s="25"/>
      <c r="G3112" s="25"/>
      <c r="H3112" s="25"/>
      <c r="I3112" s="25"/>
      <c r="J3112" s="25"/>
      <c r="K3112" s="25"/>
      <c r="L3112" s="25"/>
      <c r="M3112" s="25"/>
      <c r="N3112" s="25"/>
      <c r="O3112" s="25"/>
      <c r="P3112" s="25"/>
      <c r="Q3112" s="25"/>
      <c r="R3112" s="25"/>
      <c r="S3112" s="25"/>
    </row>
    <row r="3113" spans="1:19" ht="14.4">
      <c r="A3113" s="14"/>
      <c r="B3113" s="25"/>
      <c r="C3113" s="25"/>
      <c r="D3113" s="14"/>
      <c r="E3113" s="25"/>
      <c r="F3113" s="25"/>
      <c r="G3113" s="25"/>
      <c r="H3113" s="25"/>
      <c r="I3113" s="25"/>
      <c r="J3113" s="25"/>
      <c r="K3113" s="25"/>
      <c r="L3113" s="25"/>
      <c r="M3113" s="25"/>
      <c r="N3113" s="25"/>
      <c r="O3113" s="25"/>
      <c r="P3113" s="25"/>
      <c r="Q3113" s="25"/>
      <c r="R3113" s="25"/>
      <c r="S3113" s="25"/>
    </row>
    <row r="3114" spans="1:19" ht="14.4">
      <c r="A3114" s="14"/>
      <c r="B3114" s="25"/>
      <c r="C3114" s="25"/>
      <c r="D3114" s="14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  <c r="O3114" s="25"/>
      <c r="P3114" s="25"/>
      <c r="Q3114" s="25"/>
      <c r="R3114" s="25"/>
      <c r="S3114" s="25"/>
    </row>
    <row r="3115" spans="1:19" ht="14.4">
      <c r="A3115" s="14"/>
      <c r="B3115" s="25"/>
      <c r="C3115" s="25"/>
      <c r="D3115" s="14"/>
      <c r="E3115" s="25"/>
      <c r="F3115" s="25"/>
      <c r="G3115" s="25"/>
      <c r="H3115" s="25"/>
      <c r="I3115" s="25"/>
      <c r="J3115" s="25"/>
      <c r="K3115" s="25"/>
      <c r="L3115" s="25"/>
      <c r="M3115" s="25"/>
      <c r="N3115" s="25"/>
      <c r="O3115" s="25"/>
      <c r="P3115" s="25"/>
      <c r="Q3115" s="25"/>
      <c r="R3115" s="25"/>
      <c r="S3115" s="25"/>
    </row>
    <row r="3116" spans="1:19" ht="14.4">
      <c r="A3116" s="14"/>
      <c r="B3116" s="25"/>
      <c r="C3116" s="25"/>
      <c r="D3116" s="14"/>
      <c r="E3116" s="25"/>
      <c r="F3116" s="25"/>
      <c r="G3116" s="25"/>
      <c r="H3116" s="25"/>
      <c r="I3116" s="25"/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</row>
    <row r="3117" spans="1:19" ht="14.4">
      <c r="A3117" s="14"/>
      <c r="B3117" s="25"/>
      <c r="C3117" s="25"/>
      <c r="D3117" s="14"/>
      <c r="E3117" s="25"/>
      <c r="F3117" s="25"/>
      <c r="G3117" s="25"/>
      <c r="H3117" s="25"/>
      <c r="I3117" s="25"/>
      <c r="J3117" s="25"/>
      <c r="K3117" s="25"/>
      <c r="L3117" s="25"/>
      <c r="M3117" s="25"/>
      <c r="N3117" s="25"/>
      <c r="O3117" s="25"/>
      <c r="P3117" s="25"/>
      <c r="Q3117" s="25"/>
      <c r="R3117" s="25"/>
      <c r="S3117" s="25"/>
    </row>
    <row r="3118" spans="1:19" ht="14.4">
      <c r="A3118" s="14"/>
      <c r="B3118" s="25"/>
      <c r="C3118" s="25"/>
      <c r="D3118" s="14"/>
      <c r="E3118" s="25"/>
      <c r="F3118" s="25"/>
      <c r="G3118" s="25"/>
      <c r="H3118" s="25"/>
      <c r="I3118" s="25"/>
      <c r="J3118" s="25"/>
      <c r="K3118" s="25"/>
      <c r="L3118" s="25"/>
      <c r="M3118" s="25"/>
      <c r="N3118" s="25"/>
      <c r="O3118" s="25"/>
      <c r="P3118" s="25"/>
      <c r="Q3118" s="25"/>
      <c r="R3118" s="25"/>
      <c r="S3118" s="25"/>
    </row>
    <row r="3119" spans="1:19" ht="14.4">
      <c r="A3119" s="14"/>
      <c r="B3119" s="25"/>
      <c r="C3119" s="25"/>
      <c r="D3119" s="14"/>
      <c r="E3119" s="25"/>
      <c r="F3119" s="25"/>
      <c r="G3119" s="25"/>
      <c r="H3119" s="25"/>
      <c r="I3119" s="25"/>
      <c r="J3119" s="25"/>
      <c r="K3119" s="25"/>
      <c r="L3119" s="25"/>
      <c r="M3119" s="25"/>
      <c r="N3119" s="25"/>
      <c r="O3119" s="25"/>
      <c r="P3119" s="25"/>
      <c r="Q3119" s="25"/>
      <c r="R3119" s="25"/>
      <c r="S3119" s="25"/>
    </row>
    <row r="3120" spans="1:19" ht="14.4">
      <c r="A3120" s="14"/>
      <c r="B3120" s="25"/>
      <c r="C3120" s="25"/>
      <c r="D3120" s="14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  <c r="O3120" s="25"/>
      <c r="P3120" s="25"/>
      <c r="Q3120" s="25"/>
      <c r="R3120" s="25"/>
      <c r="S3120" s="25"/>
    </row>
    <row r="3121" spans="1:19" ht="14.4">
      <c r="A3121" s="14"/>
      <c r="B3121" s="25"/>
      <c r="C3121" s="25"/>
      <c r="D3121" s="14"/>
      <c r="E3121" s="25"/>
      <c r="F3121" s="25"/>
      <c r="G3121" s="25"/>
      <c r="H3121" s="25"/>
      <c r="I3121" s="25"/>
      <c r="J3121" s="25"/>
      <c r="K3121" s="25"/>
      <c r="L3121" s="25"/>
      <c r="M3121" s="25"/>
      <c r="N3121" s="25"/>
      <c r="O3121" s="25"/>
      <c r="P3121" s="25"/>
      <c r="Q3121" s="25"/>
      <c r="R3121" s="25"/>
      <c r="S3121" s="25"/>
    </row>
    <row r="3122" spans="1:19" ht="14.4">
      <c r="A3122" s="14"/>
      <c r="B3122" s="25"/>
      <c r="C3122" s="25"/>
      <c r="D3122" s="14"/>
      <c r="E3122" s="25"/>
      <c r="F3122" s="25"/>
      <c r="G3122" s="25"/>
      <c r="H3122" s="25"/>
      <c r="I3122" s="25"/>
      <c r="J3122" s="25"/>
      <c r="K3122" s="25"/>
      <c r="L3122" s="25"/>
      <c r="M3122" s="25"/>
      <c r="N3122" s="25"/>
      <c r="O3122" s="25"/>
      <c r="P3122" s="25"/>
      <c r="Q3122" s="25"/>
      <c r="R3122" s="25"/>
      <c r="S3122" s="25"/>
    </row>
    <row r="3123" spans="1:19" ht="14.4">
      <c r="A3123" s="14"/>
      <c r="B3123" s="25"/>
      <c r="C3123" s="25"/>
      <c r="D3123" s="14"/>
      <c r="E3123" s="25"/>
      <c r="F3123" s="25"/>
      <c r="G3123" s="25"/>
      <c r="H3123" s="25"/>
      <c r="I3123" s="25"/>
      <c r="J3123" s="25"/>
      <c r="K3123" s="25"/>
      <c r="L3123" s="25"/>
      <c r="M3123" s="25"/>
      <c r="N3123" s="25"/>
      <c r="O3123" s="25"/>
      <c r="P3123" s="25"/>
      <c r="Q3123" s="25"/>
      <c r="R3123" s="25"/>
      <c r="S3123" s="25"/>
    </row>
    <row r="3124" spans="1:19" ht="14.4">
      <c r="A3124" s="14"/>
      <c r="B3124" s="25"/>
      <c r="C3124" s="25"/>
      <c r="D3124" s="14"/>
      <c r="E3124" s="25"/>
      <c r="F3124" s="25"/>
      <c r="G3124" s="25"/>
      <c r="H3124" s="25"/>
      <c r="I3124" s="25"/>
      <c r="J3124" s="25"/>
      <c r="K3124" s="25"/>
      <c r="L3124" s="25"/>
      <c r="M3124" s="25"/>
      <c r="N3124" s="25"/>
      <c r="O3124" s="25"/>
      <c r="P3124" s="25"/>
      <c r="Q3124" s="25"/>
      <c r="R3124" s="25"/>
      <c r="S3124" s="25"/>
    </row>
    <row r="3125" spans="1:19" ht="14.4">
      <c r="A3125" s="14"/>
      <c r="B3125" s="25"/>
      <c r="C3125" s="25"/>
      <c r="D3125" s="14"/>
      <c r="E3125" s="25"/>
      <c r="F3125" s="25"/>
      <c r="G3125" s="25"/>
      <c r="H3125" s="25"/>
      <c r="I3125" s="25"/>
      <c r="J3125" s="25"/>
      <c r="K3125" s="25"/>
      <c r="L3125" s="25"/>
      <c r="M3125" s="25"/>
      <c r="N3125" s="25"/>
      <c r="O3125" s="25"/>
      <c r="P3125" s="25"/>
      <c r="Q3125" s="25"/>
      <c r="R3125" s="25"/>
      <c r="S3125" s="25"/>
    </row>
    <row r="3126" spans="1:19" ht="14.4">
      <c r="A3126" s="14"/>
      <c r="B3126" s="25"/>
      <c r="C3126" s="25"/>
      <c r="D3126" s="14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</row>
    <row r="3127" spans="1:19" ht="14.4">
      <c r="A3127" s="14"/>
      <c r="B3127" s="25"/>
      <c r="C3127" s="25"/>
      <c r="D3127" s="14"/>
      <c r="E3127" s="25"/>
      <c r="F3127" s="25"/>
      <c r="G3127" s="25"/>
      <c r="H3127" s="25"/>
      <c r="I3127" s="25"/>
      <c r="J3127" s="25"/>
      <c r="K3127" s="25"/>
      <c r="L3127" s="25"/>
      <c r="M3127" s="25"/>
      <c r="N3127" s="25"/>
      <c r="O3127" s="25"/>
      <c r="P3127" s="25"/>
      <c r="Q3127" s="25"/>
      <c r="R3127" s="25"/>
      <c r="S3127" s="25"/>
    </row>
    <row r="3128" spans="1:19" ht="14.4">
      <c r="A3128" s="14"/>
      <c r="B3128" s="25"/>
      <c r="C3128" s="25"/>
      <c r="D3128" s="14"/>
      <c r="E3128" s="25"/>
      <c r="F3128" s="25"/>
      <c r="G3128" s="25"/>
      <c r="H3128" s="25"/>
      <c r="I3128" s="25"/>
      <c r="J3128" s="25"/>
      <c r="K3128" s="25"/>
      <c r="L3128" s="25"/>
      <c r="M3128" s="25"/>
      <c r="N3128" s="25"/>
      <c r="O3128" s="25"/>
      <c r="P3128" s="25"/>
      <c r="Q3128" s="25"/>
      <c r="R3128" s="25"/>
      <c r="S3128" s="25"/>
    </row>
    <row r="3129" spans="1:19" ht="14.4">
      <c r="A3129" s="14"/>
      <c r="B3129" s="25"/>
      <c r="C3129" s="25"/>
      <c r="D3129" s="14"/>
      <c r="E3129" s="25"/>
      <c r="F3129" s="25"/>
      <c r="G3129" s="25"/>
      <c r="H3129" s="25"/>
      <c r="I3129" s="25"/>
      <c r="J3129" s="25"/>
      <c r="K3129" s="25"/>
      <c r="L3129" s="25"/>
      <c r="M3129" s="25"/>
      <c r="N3129" s="25"/>
      <c r="O3129" s="25"/>
      <c r="P3129" s="25"/>
      <c r="Q3129" s="25"/>
      <c r="R3129" s="25"/>
      <c r="S3129" s="25"/>
    </row>
    <row r="3130" spans="1:19" ht="14.4">
      <c r="A3130" s="14"/>
      <c r="B3130" s="25"/>
      <c r="C3130" s="25"/>
      <c r="D3130" s="14"/>
      <c r="E3130" s="25"/>
      <c r="F3130" s="25"/>
      <c r="G3130" s="25"/>
      <c r="H3130" s="25"/>
      <c r="I3130" s="25"/>
      <c r="J3130" s="25"/>
      <c r="K3130" s="25"/>
      <c r="L3130" s="25"/>
      <c r="M3130" s="25"/>
      <c r="N3130" s="25"/>
      <c r="O3130" s="25"/>
      <c r="P3130" s="25"/>
      <c r="Q3130" s="25"/>
      <c r="R3130" s="25"/>
      <c r="S3130" s="25"/>
    </row>
    <row r="3131" spans="1:19" ht="14.4">
      <c r="A3131" s="14"/>
      <c r="B3131" s="25"/>
      <c r="C3131" s="25"/>
      <c r="D3131" s="14"/>
      <c r="E3131" s="25"/>
      <c r="F3131" s="25"/>
      <c r="G3131" s="25"/>
      <c r="H3131" s="25"/>
      <c r="I3131" s="25"/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</row>
    <row r="3132" spans="1:19" ht="14.4">
      <c r="A3132" s="14"/>
      <c r="B3132" s="25"/>
      <c r="C3132" s="25"/>
      <c r="D3132" s="14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  <c r="O3132" s="25"/>
      <c r="P3132" s="25"/>
      <c r="Q3132" s="25"/>
      <c r="R3132" s="25"/>
      <c r="S3132" s="25"/>
    </row>
    <row r="3133" spans="1:19" ht="14.4">
      <c r="A3133" s="14"/>
      <c r="B3133" s="25"/>
      <c r="C3133" s="25"/>
      <c r="D3133" s="14"/>
      <c r="E3133" s="25"/>
      <c r="F3133" s="25"/>
      <c r="G3133" s="25"/>
      <c r="H3133" s="25"/>
      <c r="I3133" s="25"/>
      <c r="J3133" s="25"/>
      <c r="K3133" s="25"/>
      <c r="L3133" s="25"/>
      <c r="M3133" s="25"/>
      <c r="N3133" s="25"/>
      <c r="O3133" s="25"/>
      <c r="P3133" s="25"/>
      <c r="Q3133" s="25"/>
      <c r="R3133" s="25"/>
      <c r="S3133" s="25"/>
    </row>
    <row r="3134" spans="1:19" ht="14.4">
      <c r="A3134" s="14"/>
      <c r="B3134" s="25"/>
      <c r="C3134" s="25"/>
      <c r="D3134" s="14"/>
      <c r="E3134" s="25"/>
      <c r="F3134" s="25"/>
      <c r="G3134" s="25"/>
      <c r="H3134" s="25"/>
      <c r="I3134" s="25"/>
      <c r="J3134" s="25"/>
      <c r="K3134" s="25"/>
      <c r="L3134" s="25"/>
      <c r="M3134" s="25"/>
      <c r="N3134" s="25"/>
      <c r="O3134" s="25"/>
      <c r="P3134" s="25"/>
      <c r="Q3134" s="25"/>
      <c r="R3134" s="25"/>
      <c r="S3134" s="25"/>
    </row>
    <row r="3135" spans="1:19" ht="14.4">
      <c r="A3135" s="14"/>
      <c r="B3135" s="25"/>
      <c r="C3135" s="25"/>
      <c r="D3135" s="14"/>
      <c r="E3135" s="25"/>
      <c r="F3135" s="25"/>
      <c r="G3135" s="25"/>
      <c r="H3135" s="25"/>
      <c r="I3135" s="25"/>
      <c r="J3135" s="25"/>
      <c r="K3135" s="25"/>
      <c r="L3135" s="25"/>
      <c r="M3135" s="25"/>
      <c r="N3135" s="25"/>
      <c r="O3135" s="25"/>
      <c r="P3135" s="25"/>
      <c r="Q3135" s="25"/>
      <c r="R3135" s="25"/>
      <c r="S3135" s="25"/>
    </row>
    <row r="3136" spans="1:19" ht="14.4">
      <c r="A3136" s="14"/>
      <c r="B3136" s="25"/>
      <c r="C3136" s="25"/>
      <c r="D3136" s="14"/>
      <c r="E3136" s="25"/>
      <c r="F3136" s="25"/>
      <c r="G3136" s="25"/>
      <c r="H3136" s="25"/>
      <c r="I3136" s="25"/>
      <c r="J3136" s="25"/>
      <c r="K3136" s="25"/>
      <c r="L3136" s="25"/>
      <c r="M3136" s="25"/>
      <c r="N3136" s="25"/>
      <c r="O3136" s="25"/>
      <c r="P3136" s="25"/>
      <c r="Q3136" s="25"/>
      <c r="R3136" s="25"/>
      <c r="S3136" s="25"/>
    </row>
    <row r="3137" spans="1:19" ht="14.4">
      <c r="A3137" s="14"/>
      <c r="B3137" s="25"/>
      <c r="C3137" s="25"/>
      <c r="D3137" s="14"/>
      <c r="E3137" s="25"/>
      <c r="F3137" s="25"/>
      <c r="G3137" s="25"/>
      <c r="H3137" s="25"/>
      <c r="I3137" s="25"/>
      <c r="J3137" s="25"/>
      <c r="K3137" s="25"/>
      <c r="L3137" s="25"/>
      <c r="M3137" s="25"/>
      <c r="N3137" s="25"/>
      <c r="O3137" s="25"/>
      <c r="P3137" s="25"/>
      <c r="Q3137" s="25"/>
      <c r="R3137" s="25"/>
      <c r="S3137" s="25"/>
    </row>
    <row r="3138" spans="1:19" ht="14.4">
      <c r="A3138" s="14"/>
      <c r="B3138" s="25"/>
      <c r="C3138" s="25"/>
      <c r="D3138" s="14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</row>
    <row r="3139" spans="1:19" ht="14.4">
      <c r="A3139" s="14"/>
      <c r="B3139" s="25"/>
      <c r="C3139" s="25"/>
      <c r="D3139" s="14"/>
      <c r="E3139" s="25"/>
      <c r="F3139" s="25"/>
      <c r="G3139" s="25"/>
      <c r="H3139" s="25"/>
      <c r="I3139" s="25"/>
      <c r="J3139" s="25"/>
      <c r="K3139" s="25"/>
      <c r="L3139" s="25"/>
      <c r="M3139" s="25"/>
      <c r="N3139" s="25"/>
      <c r="O3139" s="25"/>
      <c r="P3139" s="25"/>
      <c r="Q3139" s="25"/>
      <c r="R3139" s="25"/>
      <c r="S3139" s="25"/>
    </row>
    <row r="3140" spans="1:19" ht="14.4">
      <c r="A3140" s="14"/>
      <c r="B3140" s="25"/>
      <c r="C3140" s="25"/>
      <c r="D3140" s="14"/>
      <c r="E3140" s="25"/>
      <c r="F3140" s="25"/>
      <c r="G3140" s="25"/>
      <c r="H3140" s="25"/>
      <c r="I3140" s="25"/>
      <c r="J3140" s="25"/>
      <c r="K3140" s="25"/>
      <c r="L3140" s="25"/>
      <c r="M3140" s="25"/>
      <c r="N3140" s="25"/>
      <c r="O3140" s="25"/>
      <c r="P3140" s="25"/>
      <c r="Q3140" s="25"/>
      <c r="R3140" s="25"/>
      <c r="S3140" s="25"/>
    </row>
    <row r="3141" spans="1:19" ht="14.4">
      <c r="A3141" s="14"/>
      <c r="B3141" s="25"/>
      <c r="C3141" s="25"/>
      <c r="D3141" s="14"/>
      <c r="E3141" s="25"/>
      <c r="F3141" s="25"/>
      <c r="G3141" s="25"/>
      <c r="H3141" s="25"/>
      <c r="I3141" s="25"/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</row>
    <row r="3142" spans="1:19" ht="14.4">
      <c r="A3142" s="14"/>
      <c r="B3142" s="25"/>
      <c r="C3142" s="25"/>
      <c r="D3142" s="14"/>
      <c r="E3142" s="25"/>
      <c r="F3142" s="25"/>
      <c r="G3142" s="25"/>
      <c r="H3142" s="25"/>
      <c r="I3142" s="25"/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</row>
    <row r="3143" spans="1:19" ht="14.4">
      <c r="A3143" s="14"/>
      <c r="B3143" s="25"/>
      <c r="C3143" s="25"/>
      <c r="D3143" s="14"/>
      <c r="E3143" s="25"/>
      <c r="F3143" s="25"/>
      <c r="G3143" s="25"/>
      <c r="H3143" s="25"/>
      <c r="I3143" s="25"/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</row>
    <row r="3144" spans="1:19" ht="14.4">
      <c r="A3144" s="14"/>
      <c r="B3144" s="25"/>
      <c r="C3144" s="25"/>
      <c r="D3144" s="14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</row>
    <row r="3145" spans="1:19" ht="14.4">
      <c r="A3145" s="14"/>
      <c r="B3145" s="25"/>
      <c r="C3145" s="25"/>
      <c r="D3145" s="14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</row>
    <row r="3146" spans="1:19" ht="14.4">
      <c r="A3146" s="14"/>
      <c r="B3146" s="25"/>
      <c r="C3146" s="25"/>
      <c r="D3146" s="14"/>
      <c r="E3146" s="25"/>
      <c r="F3146" s="25"/>
      <c r="G3146" s="25"/>
      <c r="H3146" s="25"/>
      <c r="I3146" s="25"/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</row>
    <row r="3147" spans="1:19" ht="14.4">
      <c r="A3147" s="14"/>
      <c r="B3147" s="25"/>
      <c r="C3147" s="25"/>
      <c r="D3147" s="14"/>
      <c r="E3147" s="25"/>
      <c r="F3147" s="25"/>
      <c r="G3147" s="25"/>
      <c r="H3147" s="25"/>
      <c r="I3147" s="25"/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</row>
    <row r="3148" spans="1:19" ht="14.4">
      <c r="A3148" s="14"/>
      <c r="B3148" s="25"/>
      <c r="C3148" s="25"/>
      <c r="D3148" s="14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</row>
    <row r="3149" spans="1:19" ht="14.4">
      <c r="A3149" s="14"/>
      <c r="B3149" s="25"/>
      <c r="C3149" s="25"/>
      <c r="D3149" s="14"/>
      <c r="E3149" s="25"/>
      <c r="F3149" s="25"/>
      <c r="G3149" s="25"/>
      <c r="H3149" s="25"/>
      <c r="I3149" s="25"/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</row>
    <row r="3150" spans="1:19" ht="14.4">
      <c r="A3150" s="14"/>
      <c r="B3150" s="25"/>
      <c r="C3150" s="25"/>
      <c r="D3150" s="14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</row>
    <row r="3151" spans="1:19" ht="14.4">
      <c r="A3151" s="14"/>
      <c r="B3151" s="25"/>
      <c r="C3151" s="25"/>
      <c r="D3151" s="14"/>
      <c r="E3151" s="25"/>
      <c r="F3151" s="25"/>
      <c r="G3151" s="25"/>
      <c r="H3151" s="25"/>
      <c r="I3151" s="25"/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</row>
    <row r="3152" spans="1:19" ht="14.4">
      <c r="A3152" s="14"/>
      <c r="B3152" s="25"/>
      <c r="C3152" s="25"/>
      <c r="D3152" s="14"/>
      <c r="E3152" s="25"/>
      <c r="F3152" s="25"/>
      <c r="G3152" s="25"/>
      <c r="H3152" s="25"/>
      <c r="I3152" s="25"/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</row>
    <row r="3153" spans="1:19" ht="14.4">
      <c r="A3153" s="14"/>
      <c r="B3153" s="25"/>
      <c r="C3153" s="25"/>
      <c r="D3153" s="14"/>
      <c r="E3153" s="25"/>
      <c r="F3153" s="25"/>
      <c r="G3153" s="25"/>
      <c r="H3153" s="25"/>
      <c r="I3153" s="25"/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</row>
    <row r="3154" spans="1:19" ht="14.4">
      <c r="A3154" s="14"/>
      <c r="B3154" s="25"/>
      <c r="C3154" s="25"/>
      <c r="D3154" s="14"/>
      <c r="E3154" s="25"/>
      <c r="F3154" s="25"/>
      <c r="G3154" s="25"/>
      <c r="H3154" s="25"/>
      <c r="I3154" s="25"/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</row>
    <row r="3155" spans="1:19" ht="14.4">
      <c r="A3155" s="14"/>
      <c r="B3155" s="25"/>
      <c r="C3155" s="25"/>
      <c r="D3155" s="14"/>
      <c r="E3155" s="25"/>
      <c r="F3155" s="25"/>
      <c r="G3155" s="25"/>
      <c r="H3155" s="25"/>
      <c r="I3155" s="25"/>
      <c r="J3155" s="25"/>
      <c r="K3155" s="25"/>
      <c r="L3155" s="25"/>
      <c r="M3155" s="25"/>
      <c r="N3155" s="25"/>
      <c r="O3155" s="25"/>
      <c r="P3155" s="25"/>
      <c r="Q3155" s="25"/>
      <c r="R3155" s="25"/>
      <c r="S3155" s="25"/>
    </row>
    <row r="3156" spans="1:19" ht="14.4">
      <c r="A3156" s="14"/>
      <c r="B3156" s="25"/>
      <c r="C3156" s="25"/>
      <c r="D3156" s="14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  <c r="O3156" s="25"/>
      <c r="P3156" s="25"/>
      <c r="Q3156" s="25"/>
      <c r="R3156" s="25"/>
      <c r="S3156" s="25"/>
    </row>
    <row r="3157" spans="1:19" ht="14.4">
      <c r="A3157" s="14"/>
      <c r="B3157" s="25"/>
      <c r="C3157" s="25"/>
      <c r="D3157" s="14"/>
      <c r="E3157" s="25"/>
      <c r="F3157" s="25"/>
      <c r="G3157" s="25"/>
      <c r="H3157" s="25"/>
      <c r="I3157" s="25"/>
      <c r="J3157" s="25"/>
      <c r="K3157" s="25"/>
      <c r="L3157" s="25"/>
      <c r="M3157" s="25"/>
      <c r="N3157" s="25"/>
      <c r="O3157" s="25"/>
      <c r="P3157" s="25"/>
      <c r="Q3157" s="25"/>
      <c r="R3157" s="25"/>
      <c r="S3157" s="25"/>
    </row>
    <row r="3158" spans="1:19" ht="14.4">
      <c r="A3158" s="14"/>
      <c r="B3158" s="25"/>
      <c r="C3158" s="25"/>
      <c r="D3158" s="14"/>
      <c r="E3158" s="25"/>
      <c r="F3158" s="25"/>
      <c r="G3158" s="25"/>
      <c r="H3158" s="25"/>
      <c r="I3158" s="25"/>
      <c r="J3158" s="25"/>
      <c r="K3158" s="25"/>
      <c r="L3158" s="25"/>
      <c r="M3158" s="25"/>
      <c r="N3158" s="25"/>
      <c r="O3158" s="25"/>
      <c r="P3158" s="25"/>
      <c r="Q3158" s="25"/>
      <c r="R3158" s="25"/>
      <c r="S3158" s="25"/>
    </row>
    <row r="3159" spans="1:19" ht="14.4">
      <c r="A3159" s="14"/>
      <c r="B3159" s="25"/>
      <c r="C3159" s="25"/>
      <c r="D3159" s="14"/>
      <c r="E3159" s="25"/>
      <c r="F3159" s="25"/>
      <c r="G3159" s="25"/>
      <c r="H3159" s="25"/>
      <c r="I3159" s="25"/>
      <c r="J3159" s="25"/>
      <c r="K3159" s="25"/>
      <c r="L3159" s="25"/>
      <c r="M3159" s="25"/>
      <c r="N3159" s="25"/>
      <c r="O3159" s="25"/>
      <c r="P3159" s="25"/>
      <c r="Q3159" s="25"/>
      <c r="R3159" s="25"/>
      <c r="S3159" s="25"/>
    </row>
    <row r="3160" spans="1:19" ht="14.4">
      <c r="A3160" s="14"/>
      <c r="B3160" s="25"/>
      <c r="C3160" s="25"/>
      <c r="D3160" s="14"/>
      <c r="E3160" s="25"/>
      <c r="F3160" s="25"/>
      <c r="G3160" s="25"/>
      <c r="H3160" s="25"/>
      <c r="I3160" s="25"/>
      <c r="J3160" s="25"/>
      <c r="K3160" s="25"/>
      <c r="L3160" s="25"/>
      <c r="M3160" s="25"/>
      <c r="N3160" s="25"/>
      <c r="O3160" s="25"/>
      <c r="P3160" s="25"/>
      <c r="Q3160" s="25"/>
      <c r="R3160" s="25"/>
      <c r="S3160" s="25"/>
    </row>
    <row r="3161" spans="1:19" ht="14.4">
      <c r="A3161" s="14"/>
      <c r="B3161" s="25"/>
      <c r="C3161" s="25"/>
      <c r="D3161" s="14"/>
      <c r="E3161" s="25"/>
      <c r="F3161" s="25"/>
      <c r="G3161" s="25"/>
      <c r="H3161" s="25"/>
      <c r="I3161" s="25"/>
      <c r="J3161" s="25"/>
      <c r="K3161" s="25"/>
      <c r="L3161" s="25"/>
      <c r="M3161" s="25"/>
      <c r="N3161" s="25"/>
      <c r="O3161" s="25"/>
      <c r="P3161" s="25"/>
      <c r="Q3161" s="25"/>
      <c r="R3161" s="25"/>
      <c r="S3161" s="25"/>
    </row>
    <row r="3162" spans="1:19" ht="14.4">
      <c r="A3162" s="14"/>
      <c r="B3162" s="25"/>
      <c r="C3162" s="25"/>
      <c r="D3162" s="14"/>
      <c r="E3162" s="25"/>
      <c r="F3162" s="25"/>
      <c r="G3162" s="25"/>
      <c r="H3162" s="25"/>
      <c r="I3162" s="25"/>
      <c r="J3162" s="25"/>
      <c r="K3162" s="25"/>
      <c r="L3162" s="25"/>
      <c r="M3162" s="25"/>
      <c r="N3162" s="25"/>
      <c r="O3162" s="25"/>
      <c r="P3162" s="25"/>
      <c r="Q3162" s="25"/>
      <c r="R3162" s="25"/>
      <c r="S3162" s="25"/>
    </row>
    <row r="3163" spans="1:19" ht="14.4">
      <c r="A3163" s="14"/>
      <c r="B3163" s="25"/>
      <c r="C3163" s="25"/>
      <c r="D3163" s="14"/>
      <c r="E3163" s="25"/>
      <c r="F3163" s="25"/>
      <c r="G3163" s="25"/>
      <c r="H3163" s="25"/>
      <c r="I3163" s="25"/>
      <c r="J3163" s="25"/>
      <c r="K3163" s="25"/>
      <c r="L3163" s="25"/>
      <c r="M3163" s="25"/>
      <c r="N3163" s="25"/>
      <c r="O3163" s="25"/>
      <c r="P3163" s="25"/>
      <c r="Q3163" s="25"/>
      <c r="R3163" s="25"/>
      <c r="S3163" s="25"/>
    </row>
    <row r="3164" spans="1:19" ht="14.4">
      <c r="A3164" s="14"/>
      <c r="B3164" s="25"/>
      <c r="C3164" s="25"/>
      <c r="D3164" s="14"/>
      <c r="E3164" s="25"/>
      <c r="F3164" s="25"/>
      <c r="G3164" s="25"/>
      <c r="H3164" s="25"/>
      <c r="I3164" s="25"/>
      <c r="J3164" s="25"/>
      <c r="K3164" s="25"/>
      <c r="L3164" s="25"/>
      <c r="M3164" s="25"/>
      <c r="N3164" s="25"/>
      <c r="O3164" s="25"/>
      <c r="P3164" s="25"/>
      <c r="Q3164" s="25"/>
      <c r="R3164" s="25"/>
      <c r="S3164" s="25"/>
    </row>
    <row r="3165" spans="1:19" ht="14.4">
      <c r="A3165" s="14"/>
      <c r="B3165" s="25"/>
      <c r="C3165" s="25"/>
      <c r="D3165" s="14"/>
      <c r="E3165" s="25"/>
      <c r="F3165" s="25"/>
      <c r="G3165" s="25"/>
      <c r="H3165" s="25"/>
      <c r="I3165" s="25"/>
      <c r="J3165" s="25"/>
      <c r="K3165" s="25"/>
      <c r="L3165" s="25"/>
      <c r="M3165" s="25"/>
      <c r="N3165" s="25"/>
      <c r="O3165" s="25"/>
      <c r="P3165" s="25"/>
      <c r="Q3165" s="25"/>
      <c r="R3165" s="25"/>
      <c r="S3165" s="25"/>
    </row>
  </sheetData>
  <autoFilter ref="A4:AJ2165" xr:uid="{00000000-0009-0000-0000-000007000000}"/>
  <conditionalFormatting sqref="B16:B26 G38">
    <cfRule type="expression" dxfId="92" priority="797">
      <formula>COUNTIF(#REF!,B16)&gt;1</formula>
    </cfRule>
  </conditionalFormatting>
  <conditionalFormatting sqref="B28:B38">
    <cfRule type="expression" dxfId="91" priority="790">
      <formula>COUNTIF(#REF!,B28)&gt;1</formula>
    </cfRule>
  </conditionalFormatting>
  <conditionalFormatting sqref="B40:B46">
    <cfRule type="expression" dxfId="90" priority="787">
      <formula>COUNTIF(#REF!,B40)&gt;1</formula>
    </cfRule>
  </conditionalFormatting>
  <conditionalFormatting sqref="B48:B71">
    <cfRule type="expression" dxfId="89" priority="768">
      <formula>COUNTIF(#REF!,B48)&gt;1</formula>
    </cfRule>
  </conditionalFormatting>
  <conditionalFormatting sqref="B74:B86">
    <cfRule type="expression" dxfId="88" priority="234">
      <formula>COUNTIF(#REF!,B74)&gt;1</formula>
    </cfRule>
  </conditionalFormatting>
  <conditionalFormatting sqref="B88:B103">
    <cfRule type="expression" dxfId="87" priority="722">
      <formula>COUNTIF(#REF!,B88)&gt;1</formula>
    </cfRule>
  </conditionalFormatting>
  <conditionalFormatting sqref="B103:B109 B342 B359:B363 B367 B393 B591:B592 B612 B634 B636 B786 B798 B817 B857 B868 B985">
    <cfRule type="expression" dxfId="86" priority="806">
      <formula>COUNTIF(B:B,B103)&gt;1</formula>
    </cfRule>
  </conditionalFormatting>
  <conditionalFormatting sqref="B107">
    <cfRule type="expression" dxfId="85" priority="778">
      <formula>COUNTIF(#REF!,B107)&gt;1</formula>
    </cfRule>
  </conditionalFormatting>
  <conditionalFormatting sqref="B109:B294">
    <cfRule type="expression" dxfId="84" priority="230">
      <formula>COUNTIF(#REF!,B109)&gt;1</formula>
    </cfRule>
  </conditionalFormatting>
  <conditionalFormatting sqref="B296:B315">
    <cfRule type="expression" dxfId="83" priority="226">
      <formula>COUNTIF(#REF!,B296)&gt;1</formula>
    </cfRule>
  </conditionalFormatting>
  <conditionalFormatting sqref="B319:B320">
    <cfRule type="expression" dxfId="82" priority="206">
      <formula>COUNTIF(#REF!,B319)&gt;1</formula>
    </cfRule>
  </conditionalFormatting>
  <conditionalFormatting sqref="B333">
    <cfRule type="expression" dxfId="81" priority="543">
      <formula>COUNTIF(#REF!,B333)&gt;1</formula>
    </cfRule>
  </conditionalFormatting>
  <conditionalFormatting sqref="B335:B341">
    <cfRule type="expression" dxfId="80" priority="528">
      <formula>COUNTIF(#REF!,B335)&gt;1</formula>
    </cfRule>
  </conditionalFormatting>
  <conditionalFormatting sqref="B343:B356">
    <cfRule type="expression" dxfId="79" priority="504">
      <formula>COUNTIF(#REF!,B343)&gt;1</formula>
    </cfRule>
  </conditionalFormatting>
  <conditionalFormatting sqref="B358">
    <cfRule type="expression" dxfId="78" priority="502">
      <formula>COUNTIF(#REF!,B358)&gt;1</formula>
    </cfRule>
  </conditionalFormatting>
  <conditionalFormatting sqref="B364:B365">
    <cfRule type="expression" dxfId="77" priority="498">
      <formula>COUNTIF(#REF!,B364)&gt;1</formula>
    </cfRule>
  </conditionalFormatting>
  <conditionalFormatting sqref="B368:B369">
    <cfRule type="expression" dxfId="76" priority="494">
      <formula>COUNTIF(#REF!,B368)&gt;1</formula>
    </cfRule>
  </conditionalFormatting>
  <conditionalFormatting sqref="B373">
    <cfRule type="expression" dxfId="75" priority="492">
      <formula>COUNTIF(#REF!,B373)&gt;1</formula>
    </cfRule>
  </conditionalFormatting>
  <conditionalFormatting sqref="B376">
    <cfRule type="expression" dxfId="74" priority="490">
      <formula>COUNTIF(#REF!,B376)&gt;1</formula>
    </cfRule>
  </conditionalFormatting>
  <conditionalFormatting sqref="B379">
    <cfRule type="expression" dxfId="73" priority="488">
      <formula>COUNTIF(#REF!,B379)&gt;1</formula>
    </cfRule>
  </conditionalFormatting>
  <conditionalFormatting sqref="B381:B392">
    <cfRule type="expression" dxfId="72" priority="465">
      <formula>COUNTIF(#REF!,B381)&gt;1</formula>
    </cfRule>
  </conditionalFormatting>
  <conditionalFormatting sqref="B395:B416">
    <cfRule type="expression" dxfId="71" priority="422">
      <formula>COUNTIF(#REF!,B395)&gt;1</formula>
    </cfRule>
  </conditionalFormatting>
  <conditionalFormatting sqref="B425">
    <cfRule type="expression" dxfId="70" priority="228">
      <formula>COUNTIF(#REF!,B425)&gt;1</formula>
    </cfRule>
  </conditionalFormatting>
  <conditionalFormatting sqref="B427:B482">
    <cfRule type="expression" dxfId="69" priority="204">
      <formula>COUNTIF(#REF!,B427)&gt;1</formula>
    </cfRule>
  </conditionalFormatting>
  <conditionalFormatting sqref="B484:B494">
    <cfRule type="expression" dxfId="68" priority="380">
      <formula>COUNTIF(#REF!,B484)&gt;1</formula>
    </cfRule>
  </conditionalFormatting>
  <conditionalFormatting sqref="B496:B507">
    <cfRule type="expression" dxfId="67" priority="374">
      <formula>COUNTIF(#REF!,B496)&gt;1</formula>
    </cfRule>
  </conditionalFormatting>
  <conditionalFormatting sqref="B509:B524">
    <cfRule type="expression" dxfId="66" priority="364">
      <formula>COUNTIF(#REF!,B509)&gt;1</formula>
    </cfRule>
  </conditionalFormatting>
  <conditionalFormatting sqref="B526:B575">
    <cfRule type="expression" dxfId="65" priority="304">
      <formula>COUNTIF(#REF!,B526)&gt;1</formula>
    </cfRule>
  </conditionalFormatting>
  <conditionalFormatting sqref="B578:B579">
    <cfRule type="expression" dxfId="64" priority="300">
      <formula>COUNTIF(#REF!,B578)&gt;1</formula>
    </cfRule>
  </conditionalFormatting>
  <conditionalFormatting sqref="B587:B590">
    <cfRule type="expression" dxfId="63" priority="293">
      <formula>COUNTIF(#REF!,B587)&gt;1</formula>
    </cfRule>
  </conditionalFormatting>
  <conditionalFormatting sqref="B593">
    <cfRule type="expression" dxfId="62" priority="290">
      <formula>COUNTIF(#REF!,B593)&gt;1</formula>
    </cfRule>
  </conditionalFormatting>
  <conditionalFormatting sqref="B595:B597">
    <cfRule type="expression" dxfId="61" priority="284">
      <formula>COUNTIF(#REF!,B595)&gt;1</formula>
    </cfRule>
  </conditionalFormatting>
  <conditionalFormatting sqref="B606:B611">
    <cfRule type="expression" dxfId="60" priority="273">
      <formula>COUNTIF(#REF!,B606)&gt;1</formula>
    </cfRule>
  </conditionalFormatting>
  <conditionalFormatting sqref="B613:B633">
    <cfRule type="expression" dxfId="59" priority="237">
      <formula>COUNTIF(#REF!,B613)&gt;1</formula>
    </cfRule>
  </conditionalFormatting>
  <conditionalFormatting sqref="B637 B639">
    <cfRule type="expression" dxfId="58" priority="224">
      <formula>COUNTIF(#REF!,B637)&gt;1</formula>
    </cfRule>
  </conditionalFormatting>
  <conditionalFormatting sqref="B641:B653">
    <cfRule type="expression" dxfId="57" priority="78">
      <formula>COUNTIF(#REF!,B641)&gt;1</formula>
    </cfRule>
  </conditionalFormatting>
  <conditionalFormatting sqref="B655:B698 B701:B710">
    <cfRule type="expression" dxfId="56" priority="192">
      <formula>COUNTIF(#REF!,B655)&gt;1</formula>
    </cfRule>
  </conditionalFormatting>
  <conditionalFormatting sqref="B740:B744">
    <cfRule type="expression" dxfId="55" priority="186">
      <formula>COUNTIF(#REF!,B740)&gt;1</formula>
    </cfRule>
  </conditionalFormatting>
  <conditionalFormatting sqref="B748:B750">
    <cfRule type="expression" dxfId="54" priority="182">
      <formula>COUNTIF(#REF!,B748)&gt;1</formula>
    </cfRule>
  </conditionalFormatting>
  <conditionalFormatting sqref="B753:B763">
    <cfRule type="expression" dxfId="53" priority="174">
      <formula>COUNTIF(#REF!,B753)&gt;1</formula>
    </cfRule>
  </conditionalFormatting>
  <conditionalFormatting sqref="B765:B785">
    <cfRule type="expression" dxfId="52" priority="157">
      <formula>COUNTIF(#REF!,B765)&gt;1</formula>
    </cfRule>
  </conditionalFormatting>
  <conditionalFormatting sqref="B787:B797">
    <cfRule type="expression" dxfId="51" priority="136">
      <formula>COUNTIF(#REF!,B787)&gt;1</formula>
    </cfRule>
  </conditionalFormatting>
  <conditionalFormatting sqref="B799:B816">
    <cfRule type="expression" dxfId="50" priority="100">
      <formula>COUNTIF(#REF!,B799)&gt;1</formula>
    </cfRule>
  </conditionalFormatting>
  <conditionalFormatting sqref="B818:B867">
    <cfRule type="expression" dxfId="49" priority="12">
      <formula>COUNTIF(#REF!,B818)&gt;1</formula>
    </cfRule>
  </conditionalFormatting>
  <conditionalFormatting sqref="B869:B871">
    <cfRule type="expression" dxfId="48" priority="6">
      <formula>COUNTIF(#REF!,B869)&gt;1</formula>
    </cfRule>
  </conditionalFormatting>
  <conditionalFormatting sqref="B1297:B1298">
    <cfRule type="expression" dxfId="47" priority="2">
      <formula>COUNTIF(#REF!,B1297)&gt;1</formula>
    </cfRule>
  </conditionalFormatting>
  <conditionalFormatting sqref="B317:C318">
    <cfRule type="expression" dxfId="46" priority="550">
      <formula>COUNTIF(#REF!,B317)&gt;1</formula>
    </cfRule>
  </conditionalFormatting>
  <conditionalFormatting sqref="B394:C394">
    <cfRule type="expression" dxfId="45" priority="462">
      <formula>COUNTIF(#REF!,B394)&gt;1</formula>
    </cfRule>
  </conditionalFormatting>
  <conditionalFormatting sqref="C58:C71">
    <cfRule type="expression" dxfId="44" priority="767">
      <formula>COUNTIF(#REF!, C58)&gt;1</formula>
    </cfRule>
  </conditionalFormatting>
  <conditionalFormatting sqref="C74:C86">
    <cfRule type="expression" dxfId="43" priority="235">
      <formula>COUNTIF(#REF!, C74)&gt;1</formula>
    </cfRule>
  </conditionalFormatting>
  <conditionalFormatting sqref="C88:C103">
    <cfRule type="expression" dxfId="42" priority="721">
      <formula>COUNTIF(#REF!, C88)&gt;1</formula>
    </cfRule>
  </conditionalFormatting>
  <conditionalFormatting sqref="C103:C109 C342 C359:C363 C367 C393 C591:C592 C612 C634 C636 C786 C798 C817 C857 C868">
    <cfRule type="expression" dxfId="41" priority="807">
      <formula>COUNTIF(C:C, C103)&gt;1</formula>
    </cfRule>
  </conditionalFormatting>
  <conditionalFormatting sqref="C107">
    <cfRule type="expression" dxfId="40" priority="777">
      <formula>COUNTIF(#REF!, C107)&gt;1</formula>
    </cfRule>
  </conditionalFormatting>
  <conditionalFormatting sqref="C109:C294">
    <cfRule type="expression" dxfId="39" priority="231">
      <formula>COUNTIF(#REF!, C109)&gt;1</formula>
    </cfRule>
  </conditionalFormatting>
  <conditionalFormatting sqref="C296:C315">
    <cfRule type="expression" dxfId="38" priority="227">
      <formula>COUNTIF(#REF!, C296)&gt;1</formula>
    </cfRule>
  </conditionalFormatting>
  <conditionalFormatting sqref="C298">
    <cfRule type="expression" dxfId="37" priority="583">
      <formula>COUNTIF(#REF!,C298)&gt;1</formula>
    </cfRule>
  </conditionalFormatting>
  <conditionalFormatting sqref="C317:C320">
    <cfRule type="expression" dxfId="36" priority="207">
      <formula>COUNTIF(#REF!, C317)&gt;1</formula>
    </cfRule>
  </conditionalFormatting>
  <conditionalFormatting sqref="C333">
    <cfRule type="expression" dxfId="35" priority="544">
      <formula>COUNTIF(#REF!, C333)&gt;1</formula>
    </cfRule>
  </conditionalFormatting>
  <conditionalFormatting sqref="C335:C341">
    <cfRule type="expression" dxfId="34" priority="527">
      <formula>COUNTIF(#REF!, C335)&gt;1</formula>
    </cfRule>
  </conditionalFormatting>
  <conditionalFormatting sqref="C343:C356">
    <cfRule type="expression" dxfId="33" priority="503">
      <formula>COUNTIF(#REF!, C343)&gt;1</formula>
    </cfRule>
  </conditionalFormatting>
  <conditionalFormatting sqref="C358">
    <cfRule type="expression" dxfId="32" priority="501">
      <formula>COUNTIF(#REF!, C358)&gt;1</formula>
    </cfRule>
  </conditionalFormatting>
  <conditionalFormatting sqref="C364:C365">
    <cfRule type="expression" dxfId="31" priority="497">
      <formula>COUNTIF(#REF!, C364)&gt;1</formula>
    </cfRule>
  </conditionalFormatting>
  <conditionalFormatting sqref="C368:C369">
    <cfRule type="expression" dxfId="30" priority="493">
      <formula>COUNTIF(#REF!, C368)&gt;1</formula>
    </cfRule>
  </conditionalFormatting>
  <conditionalFormatting sqref="C373">
    <cfRule type="expression" dxfId="29" priority="491">
      <formula>COUNTIF(#REF!, C373)&gt;1</formula>
    </cfRule>
  </conditionalFormatting>
  <conditionalFormatting sqref="C376">
    <cfRule type="expression" dxfId="28" priority="489">
      <formula>COUNTIF(#REF!, C376)&gt;1</formula>
    </cfRule>
  </conditionalFormatting>
  <conditionalFormatting sqref="C379">
    <cfRule type="expression" dxfId="27" priority="487">
      <formula>COUNTIF(#REF!, C379)&gt;1</formula>
    </cfRule>
  </conditionalFormatting>
  <conditionalFormatting sqref="C382:C392">
    <cfRule type="expression" dxfId="26" priority="464">
      <formula>COUNTIF(#REF!, C382)&gt;1</formula>
    </cfRule>
  </conditionalFormatting>
  <conditionalFormatting sqref="C394:C416">
    <cfRule type="expression" dxfId="25" priority="423">
      <formula>COUNTIF(#REF!, C394)&gt;1</formula>
    </cfRule>
  </conditionalFormatting>
  <conditionalFormatting sqref="C425">
    <cfRule type="expression" dxfId="24" priority="229">
      <formula>COUNTIF(#REF!, C425)&gt;1</formula>
    </cfRule>
  </conditionalFormatting>
  <conditionalFormatting sqref="C427:C482">
    <cfRule type="expression" dxfId="23" priority="205">
      <formula>COUNTIF(#REF!, C427)&gt;1</formula>
    </cfRule>
  </conditionalFormatting>
  <conditionalFormatting sqref="C484:C494">
    <cfRule type="expression" dxfId="22" priority="381">
      <formula>COUNTIF(#REF!, C484)&gt;1</formula>
    </cfRule>
  </conditionalFormatting>
  <conditionalFormatting sqref="C496:C507">
    <cfRule type="expression" dxfId="21" priority="375">
      <formula>COUNTIF(#REF!, C496)&gt;1</formula>
    </cfRule>
  </conditionalFormatting>
  <conditionalFormatting sqref="C509:C524">
    <cfRule type="expression" dxfId="20" priority="365">
      <formula>COUNTIF(#REF!, C509)&gt;1</formula>
    </cfRule>
  </conditionalFormatting>
  <conditionalFormatting sqref="C526:C575">
    <cfRule type="expression" dxfId="19" priority="305">
      <formula>COUNTIF(#REF!, C526)&gt;1</formula>
    </cfRule>
  </conditionalFormatting>
  <conditionalFormatting sqref="C578">
    <cfRule type="notContainsBlanks" dxfId="18" priority="808">
      <formula>LEN(TRIM(C578))&gt;0</formula>
    </cfRule>
  </conditionalFormatting>
  <conditionalFormatting sqref="C578:C579">
    <cfRule type="expression" dxfId="17" priority="301">
      <formula>COUNTIF(#REF!, C578)&gt;1</formula>
    </cfRule>
  </conditionalFormatting>
  <conditionalFormatting sqref="C587:C590">
    <cfRule type="expression" dxfId="16" priority="292">
      <formula>COUNTIF(#REF!, C587)&gt;1</formula>
    </cfRule>
  </conditionalFormatting>
  <conditionalFormatting sqref="C593">
    <cfRule type="expression" dxfId="15" priority="291">
      <formula>COUNTIF(#REF!, C593)&gt;1</formula>
    </cfRule>
  </conditionalFormatting>
  <conditionalFormatting sqref="C595:C597">
    <cfRule type="expression" dxfId="14" priority="285">
      <formula>COUNTIF(#REF!, C595)&gt;1</formula>
    </cfRule>
  </conditionalFormatting>
  <conditionalFormatting sqref="C606:C611">
    <cfRule type="expression" dxfId="13" priority="272">
      <formula>COUNTIF(#REF!, C606)&gt;1</formula>
    </cfRule>
  </conditionalFormatting>
  <conditionalFormatting sqref="C613:C633">
    <cfRule type="expression" dxfId="12" priority="236">
      <formula>COUNTIF(#REF!, C613)&gt;1</formula>
    </cfRule>
  </conditionalFormatting>
  <conditionalFormatting sqref="C637 C639">
    <cfRule type="expression" dxfId="11" priority="225">
      <formula>COUNTIF(#REF!, C637)&gt;1</formula>
    </cfRule>
  </conditionalFormatting>
  <conditionalFormatting sqref="C641:C653">
    <cfRule type="expression" dxfId="10" priority="77">
      <formula>COUNTIF(#REF!, C641)&gt;1</formula>
    </cfRule>
  </conditionalFormatting>
  <conditionalFormatting sqref="C655:C698 C701:C710">
    <cfRule type="expression" dxfId="9" priority="193">
      <formula>COUNTIF(#REF!, C655)&gt;1</formula>
    </cfRule>
  </conditionalFormatting>
  <conditionalFormatting sqref="C742:C744">
    <cfRule type="expression" dxfId="8" priority="185">
      <formula>COUNTIF(#REF!, C742)&gt;1</formula>
    </cfRule>
  </conditionalFormatting>
  <conditionalFormatting sqref="C748:C750">
    <cfRule type="expression" dxfId="7" priority="181">
      <formula>COUNTIF(#REF!, C748)&gt;1</formula>
    </cfRule>
  </conditionalFormatting>
  <conditionalFormatting sqref="C753:C763">
    <cfRule type="expression" dxfId="6" priority="173">
      <formula>COUNTIF(#REF!, C753)&gt;1</formula>
    </cfRule>
  </conditionalFormatting>
  <conditionalFormatting sqref="C765:C785">
    <cfRule type="expression" dxfId="5" priority="158">
      <formula>COUNTIF(#REF!, C765)&gt;1</formula>
    </cfRule>
  </conditionalFormatting>
  <conditionalFormatting sqref="C787:C797">
    <cfRule type="expression" dxfId="4" priority="135">
      <formula>COUNTIF(#REF!, C787)&gt;1</formula>
    </cfRule>
  </conditionalFormatting>
  <conditionalFormatting sqref="C799:C816">
    <cfRule type="expression" dxfId="3" priority="99">
      <formula>COUNTIF(#REF!, C799)&gt;1</formula>
    </cfRule>
  </conditionalFormatting>
  <conditionalFormatting sqref="C818:C867">
    <cfRule type="expression" dxfId="2" priority="11">
      <formula>COUNTIF(#REF!, C818)&gt;1</formula>
    </cfRule>
  </conditionalFormatting>
  <conditionalFormatting sqref="C869:C871">
    <cfRule type="expression" dxfId="1" priority="5">
      <formula>COUNTIF(#REF!, C869)&gt;1</formula>
    </cfRule>
  </conditionalFormatting>
  <conditionalFormatting sqref="C1297:C1298">
    <cfRule type="expression" dxfId="0" priority="1">
      <formula>COUNTIF(#REF!, C1297)&gt;1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65"/>
  <sheetViews>
    <sheetView workbookViewId="0"/>
  </sheetViews>
  <sheetFormatPr defaultColWidth="14.44140625" defaultRowHeight="15" customHeight="1"/>
  <cols>
    <col min="1" max="1" width="4.33203125" customWidth="1"/>
    <col min="2" max="2" width="128.44140625" customWidth="1"/>
  </cols>
  <sheetData>
    <row r="1" spans="1:26">
      <c r="A1" s="3"/>
      <c r="B1" s="3"/>
    </row>
    <row r="2" spans="1:26">
      <c r="A2" s="66">
        <v>1</v>
      </c>
      <c r="B2" s="66" t="s">
        <v>5905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3"/>
      <c r="B3" s="3" t="s">
        <v>592</v>
      </c>
    </row>
    <row r="4" spans="1:26">
      <c r="A4" s="66">
        <v>2</v>
      </c>
      <c r="B4" s="66" t="s">
        <v>5906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>
      <c r="A5" s="66"/>
      <c r="B5" s="66" t="s">
        <v>5907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20" spans="1:26">
      <c r="A20" s="3"/>
      <c r="B20" s="3"/>
    </row>
    <row r="21" spans="1:26">
      <c r="A21" s="66">
        <v>3</v>
      </c>
      <c r="B21" s="66" t="s">
        <v>5908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>
      <c r="A22" s="3"/>
      <c r="B22" s="3"/>
    </row>
    <row r="35" spans="1:26">
      <c r="A35" s="66">
        <v>4</v>
      </c>
      <c r="B35" s="66" t="s">
        <v>5909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>
      <c r="A36" s="66"/>
      <c r="B36" s="66" t="s">
        <v>5910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>
      <c r="A37" s="66"/>
      <c r="B37" s="66" t="s">
        <v>5911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>
      <c r="A38" s="66"/>
      <c r="B38" s="66" t="s">
        <v>5912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>
      <c r="A40" s="66">
        <v>5</v>
      </c>
      <c r="B40" s="66" t="s">
        <v>5913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>
      <c r="A41" s="66"/>
      <c r="B41" s="66" t="s">
        <v>5914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>
      <c r="A43" s="66">
        <v>6</v>
      </c>
      <c r="B43" s="66" t="s">
        <v>5915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>
      <c r="A44" s="66"/>
      <c r="B44" s="66" t="s">
        <v>5916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>
      <c r="A45" s="66"/>
      <c r="B45" s="66" t="s">
        <v>5917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>
      <c r="A46" s="66"/>
      <c r="B46" s="66" t="s">
        <v>5918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>
      <c r="A47" s="66"/>
      <c r="B47" s="66" t="s">
        <v>5919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>
      <c r="A48" s="66"/>
      <c r="B48" s="66" t="s">
        <v>5920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55" spans="1:2">
      <c r="A55" s="3" t="s">
        <v>5921</v>
      </c>
    </row>
    <row r="56" spans="1:2">
      <c r="A56" s="3" t="s">
        <v>5922</v>
      </c>
      <c r="B56" s="3" t="s">
        <v>5923</v>
      </c>
    </row>
    <row r="57" spans="1:2">
      <c r="B57" s="3" t="s">
        <v>5924</v>
      </c>
    </row>
    <row r="58" spans="1:2">
      <c r="B58" s="3" t="s">
        <v>5925</v>
      </c>
    </row>
    <row r="59" spans="1:2">
      <c r="A59" s="3" t="s">
        <v>5926</v>
      </c>
      <c r="B59" s="3" t="s">
        <v>5927</v>
      </c>
    </row>
    <row r="60" spans="1:2">
      <c r="B60" s="3" t="s">
        <v>5928</v>
      </c>
    </row>
    <row r="61" spans="1:2">
      <c r="B61" s="3" t="s">
        <v>5929</v>
      </c>
    </row>
    <row r="62" spans="1:2">
      <c r="A62" s="3" t="s">
        <v>5930</v>
      </c>
      <c r="B62" s="3" t="s">
        <v>5927</v>
      </c>
    </row>
    <row r="63" spans="1:2">
      <c r="B63" s="3" t="s">
        <v>5931</v>
      </c>
    </row>
    <row r="65" spans="1:2">
      <c r="A65" s="3" t="s">
        <v>5932</v>
      </c>
      <c r="B65" s="3" t="s">
        <v>5933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343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15.88671875" customWidth="1"/>
    <col min="2" max="2" width="16.5546875" customWidth="1"/>
    <col min="3" max="3" width="0.44140625" customWidth="1"/>
    <col min="4" max="4" width="18.88671875" customWidth="1"/>
    <col min="5" max="5" width="56.6640625" customWidth="1"/>
    <col min="6" max="6" width="10" customWidth="1"/>
    <col min="7" max="7" width="8.5546875" customWidth="1"/>
    <col min="8" max="8" width="1" customWidth="1"/>
    <col min="9" max="9" width="17" customWidth="1"/>
    <col min="10" max="10" width="48.44140625" customWidth="1"/>
  </cols>
  <sheetData>
    <row r="1" spans="1:26">
      <c r="A1" s="73" t="s">
        <v>5948</v>
      </c>
      <c r="B1" s="74"/>
      <c r="C1" s="75"/>
      <c r="D1" s="73" t="s">
        <v>5949</v>
      </c>
      <c r="E1" s="74"/>
      <c r="F1" s="74"/>
      <c r="G1" s="74"/>
      <c r="H1" s="75"/>
      <c r="I1" s="73" t="s">
        <v>5950</v>
      </c>
      <c r="J1" s="74"/>
      <c r="K1" s="74"/>
      <c r="L1" s="74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8" t="s">
        <v>5951</v>
      </c>
      <c r="B2" s="77">
        <v>45809</v>
      </c>
      <c r="C2" s="78"/>
      <c r="D2" s="8" t="s">
        <v>5952</v>
      </c>
      <c r="E2" s="77">
        <f>EDATE(B2,1)</f>
        <v>45839</v>
      </c>
      <c r="F2" s="8"/>
      <c r="G2" s="8"/>
      <c r="H2" s="78"/>
      <c r="I2" s="8" t="s">
        <v>5952</v>
      </c>
      <c r="J2" s="77">
        <f>E2</f>
        <v>45839</v>
      </c>
      <c r="K2" s="8"/>
      <c r="L2" s="8"/>
      <c r="M2" s="79"/>
    </row>
    <row r="3" spans="1:26">
      <c r="A3" s="80" t="s">
        <v>5953</v>
      </c>
      <c r="B3" s="8"/>
      <c r="C3" s="78"/>
      <c r="D3" s="8" t="s">
        <v>5954</v>
      </c>
      <c r="E3" s="4" t="str">
        <f>"Summary_"&amp;TEXT(E2,"MMYY")</f>
        <v>Summary_0725</v>
      </c>
      <c r="F3" s="8"/>
      <c r="G3" s="8"/>
      <c r="H3" s="78"/>
      <c r="I3" s="8"/>
      <c r="J3" s="8"/>
      <c r="K3" s="8"/>
      <c r="L3" s="8"/>
      <c r="M3" s="79"/>
    </row>
    <row r="4" spans="1:26">
      <c r="A4" s="81" t="s">
        <v>5955</v>
      </c>
      <c r="B4" s="81" t="s">
        <v>5956</v>
      </c>
      <c r="C4" s="78"/>
      <c r="D4" s="81" t="s">
        <v>5955</v>
      </c>
      <c r="E4" s="81" t="s">
        <v>5956</v>
      </c>
      <c r="F4" s="81" t="s">
        <v>5957</v>
      </c>
      <c r="G4" s="81" t="s">
        <v>5958</v>
      </c>
      <c r="H4" s="78"/>
      <c r="I4" s="81" t="s">
        <v>5955</v>
      </c>
      <c r="J4" s="81" t="s">
        <v>5956</v>
      </c>
      <c r="K4" s="81" t="s">
        <v>5958</v>
      </c>
      <c r="L4" s="81" t="s">
        <v>5959</v>
      </c>
      <c r="M4" s="81" t="s">
        <v>5960</v>
      </c>
    </row>
    <row r="5" spans="1:26">
      <c r="A5" s="8" t="s">
        <v>5961</v>
      </c>
      <c r="B5" s="8"/>
      <c r="C5" s="78"/>
      <c r="D5" s="8" t="s">
        <v>5962</v>
      </c>
      <c r="E5" s="8" t="s">
        <v>5373</v>
      </c>
      <c r="F5" s="82" t="str">
        <f t="shared" ref="F5:F114" si="0">IF(IFERROR(VLOOKUP($D5,$A$5:$A$6000,1,FALSE),"x")&lt;&gt;"x","Y",".")</f>
        <v>.</v>
      </c>
      <c r="G5" s="82" t="e">
        <f t="shared" ref="G5:G11" ca="1" si="1">SUMIFS(INDIRECT(""&amp;$E$3&amp;"!"&amp;"$C$6"):INDIRECT(""&amp;$E$3&amp;"!"&amp;"$C$20000"),INDIRECT(""&amp;$E$3&amp;"!"&amp;"$B$6"):INDIRECT(""&amp;$E$3&amp;"!"&amp;"$B$20000"),$D5)</f>
        <v>#REF!</v>
      </c>
      <c r="H5" s="78"/>
      <c r="I5" s="8" t="s">
        <v>101</v>
      </c>
      <c r="J5" s="1" t="s">
        <v>101</v>
      </c>
      <c r="K5" s="1" t="e">
        <f t="shared" ref="K5:K190" ca="1" si="2">SUMIFS(INDIRECT(""&amp;$E$3&amp;"!"&amp;"$C$6"):INDIRECT(""&amp;$E$3&amp;"!"&amp;"$C$2000"),INDIRECT(""&amp;$E$3&amp;"!"&amp;"$B$6"):INDIRECT(""&amp;$E$3&amp;"!"&amp;"$B$2000"),$I5)</f>
        <v>#REF!</v>
      </c>
      <c r="L5" s="1" t="str">
        <f t="shared" ref="L5:L190" si="3">IFERROR(VLOOKUP($I5,$D$5:$D$100,1,FALSE),".")</f>
        <v>.</v>
      </c>
      <c r="M5" s="1" t="str">
        <f t="shared" ref="M5:M190" si="4">IFERROR(VLOOKUP($I5,$A$5:$A$200,1,FALSE),".")</f>
        <v>.</v>
      </c>
    </row>
    <row r="6" spans="1:26">
      <c r="A6" s="8" t="s">
        <v>5963</v>
      </c>
      <c r="B6" s="8"/>
      <c r="C6" s="78"/>
      <c r="D6" s="8" t="s">
        <v>5964</v>
      </c>
      <c r="E6" s="8" t="s">
        <v>5965</v>
      </c>
      <c r="F6" s="82" t="str">
        <f t="shared" si="0"/>
        <v>.</v>
      </c>
      <c r="G6" s="82" t="e">
        <f t="shared" ca="1" si="1"/>
        <v>#REF!</v>
      </c>
      <c r="H6" s="78"/>
      <c r="I6" s="8" t="s">
        <v>103</v>
      </c>
      <c r="J6" s="8" t="s">
        <v>103</v>
      </c>
      <c r="K6" s="1" t="e">
        <f t="shared" ca="1" si="2"/>
        <v>#REF!</v>
      </c>
      <c r="L6" s="1" t="str">
        <f t="shared" si="3"/>
        <v>.</v>
      </c>
      <c r="M6" s="1" t="str">
        <f t="shared" si="4"/>
        <v>.</v>
      </c>
    </row>
    <row r="7" spans="1:26">
      <c r="A7" s="8" t="s">
        <v>5966</v>
      </c>
      <c r="B7" s="8"/>
      <c r="C7" s="78"/>
      <c r="D7" s="8" t="s">
        <v>5967</v>
      </c>
      <c r="E7" s="8" t="s">
        <v>5968</v>
      </c>
      <c r="F7" s="82" t="str">
        <f t="shared" si="0"/>
        <v>.</v>
      </c>
      <c r="G7" s="82" t="e">
        <f t="shared" ca="1" si="1"/>
        <v>#REF!</v>
      </c>
      <c r="H7" s="78"/>
      <c r="I7" s="8" t="s">
        <v>102</v>
      </c>
      <c r="J7" s="8" t="s">
        <v>102</v>
      </c>
      <c r="K7" s="1" t="e">
        <f t="shared" ca="1" si="2"/>
        <v>#REF!</v>
      </c>
      <c r="L7" s="1" t="str">
        <f t="shared" si="3"/>
        <v>.</v>
      </c>
      <c r="M7" s="1" t="str">
        <f t="shared" si="4"/>
        <v>.</v>
      </c>
    </row>
    <row r="8" spans="1:26">
      <c r="A8" s="8" t="s">
        <v>5969</v>
      </c>
      <c r="B8" s="8"/>
      <c r="C8" s="78"/>
      <c r="D8" s="8" t="s">
        <v>5970</v>
      </c>
      <c r="E8" s="8" t="s">
        <v>5971</v>
      </c>
      <c r="F8" s="82" t="str">
        <f t="shared" si="0"/>
        <v>Y</v>
      </c>
      <c r="G8" s="82" t="e">
        <f t="shared" ca="1" si="1"/>
        <v>#REF!</v>
      </c>
      <c r="H8" s="78"/>
      <c r="I8" s="8" t="s">
        <v>5972</v>
      </c>
      <c r="J8" s="8" t="s">
        <v>5973</v>
      </c>
      <c r="K8" s="1" t="e">
        <f t="shared" ca="1" si="2"/>
        <v>#REF!</v>
      </c>
      <c r="L8" s="1" t="str">
        <f t="shared" si="3"/>
        <v>.</v>
      </c>
      <c r="M8" s="1" t="str">
        <f t="shared" si="4"/>
        <v>55MEC2201011</v>
      </c>
    </row>
    <row r="9" spans="1:26">
      <c r="A9" s="8" t="s">
        <v>5974</v>
      </c>
      <c r="B9" s="8"/>
      <c r="C9" s="78"/>
      <c r="D9" s="8" t="s">
        <v>5975</v>
      </c>
      <c r="E9" s="8" t="s">
        <v>5108</v>
      </c>
      <c r="F9" s="82" t="str">
        <f t="shared" si="0"/>
        <v>Y</v>
      </c>
      <c r="G9" s="82" t="e">
        <f t="shared" ca="1" si="1"/>
        <v>#REF!</v>
      </c>
      <c r="H9" s="78"/>
      <c r="I9" s="8" t="s">
        <v>5976</v>
      </c>
      <c r="J9" s="8" t="s">
        <v>5977</v>
      </c>
      <c r="K9" s="1" t="e">
        <f t="shared" ca="1" si="2"/>
        <v>#REF!</v>
      </c>
      <c r="L9" s="1" t="str">
        <f t="shared" si="3"/>
        <v>.</v>
      </c>
      <c r="M9" s="1" t="str">
        <f t="shared" si="4"/>
        <v>.</v>
      </c>
    </row>
    <row r="10" spans="1:26">
      <c r="A10" s="8" t="s">
        <v>5978</v>
      </c>
      <c r="B10" s="8"/>
      <c r="C10" s="78"/>
      <c r="D10" s="8" t="s">
        <v>5979</v>
      </c>
      <c r="E10" s="8" t="s">
        <v>5119</v>
      </c>
      <c r="F10" s="82" t="str">
        <f t="shared" si="0"/>
        <v>Y</v>
      </c>
      <c r="G10" s="82" t="e">
        <f t="shared" ca="1" si="1"/>
        <v>#REF!</v>
      </c>
      <c r="H10" s="78"/>
      <c r="I10" s="8" t="s">
        <v>5980</v>
      </c>
      <c r="J10" s="8" t="s">
        <v>5981</v>
      </c>
      <c r="K10" s="1" t="e">
        <f t="shared" ca="1" si="2"/>
        <v>#REF!</v>
      </c>
      <c r="L10" s="1" t="str">
        <f t="shared" si="3"/>
        <v>.</v>
      </c>
      <c r="M10" s="1" t="str">
        <f t="shared" si="4"/>
        <v>.</v>
      </c>
    </row>
    <row r="11" spans="1:26">
      <c r="A11" s="8" t="s">
        <v>5982</v>
      </c>
      <c r="B11" s="8"/>
      <c r="C11" s="78"/>
      <c r="D11" s="8" t="s">
        <v>5983</v>
      </c>
      <c r="E11" s="8" t="s">
        <v>5121</v>
      </c>
      <c r="F11" s="82" t="str">
        <f t="shared" si="0"/>
        <v>Y</v>
      </c>
      <c r="G11" s="82" t="e">
        <f t="shared" ca="1" si="1"/>
        <v>#REF!</v>
      </c>
      <c r="H11" s="78"/>
      <c r="I11" s="8" t="s">
        <v>5984</v>
      </c>
      <c r="J11" s="8" t="s">
        <v>5985</v>
      </c>
      <c r="K11" s="1" t="e">
        <f t="shared" ca="1" si="2"/>
        <v>#REF!</v>
      </c>
      <c r="L11" s="1" t="str">
        <f t="shared" si="3"/>
        <v>.</v>
      </c>
      <c r="M11" s="1" t="str">
        <f t="shared" si="4"/>
        <v>.</v>
      </c>
    </row>
    <row r="12" spans="1:26">
      <c r="A12" s="8" t="s">
        <v>5986</v>
      </c>
      <c r="B12" s="8"/>
      <c r="C12" s="78"/>
      <c r="D12" s="8" t="s">
        <v>5987</v>
      </c>
      <c r="E12" s="8" t="s">
        <v>5718</v>
      </c>
      <c r="F12" s="82" t="str">
        <f t="shared" si="0"/>
        <v>Y</v>
      </c>
      <c r="G12" s="82" t="s">
        <v>5988</v>
      </c>
      <c r="H12" s="78"/>
      <c r="I12" s="8" t="s">
        <v>5989</v>
      </c>
      <c r="J12" s="8" t="s">
        <v>5990</v>
      </c>
      <c r="K12" s="1" t="e">
        <f t="shared" ca="1" si="2"/>
        <v>#REF!</v>
      </c>
      <c r="L12" s="1" t="str">
        <f t="shared" si="3"/>
        <v>.</v>
      </c>
      <c r="M12" s="1" t="str">
        <f t="shared" si="4"/>
        <v>.</v>
      </c>
    </row>
    <row r="13" spans="1:26">
      <c r="A13" s="8" t="s">
        <v>5991</v>
      </c>
      <c r="B13" s="8"/>
      <c r="C13" s="78"/>
      <c r="D13" s="8" t="s">
        <v>5992</v>
      </c>
      <c r="E13" s="8" t="s">
        <v>5993</v>
      </c>
      <c r="F13" s="82" t="str">
        <f t="shared" si="0"/>
        <v>.</v>
      </c>
      <c r="G13" s="82" t="e">
        <f t="shared" ref="G13:G114" ca="1" si="5">SUMIFS(INDIRECT(""&amp;$E$3&amp;"!"&amp;"$C$6"):INDIRECT(""&amp;$E$3&amp;"!"&amp;"$C$20000"),INDIRECT(""&amp;$E$3&amp;"!"&amp;"$B$6"):INDIRECT(""&amp;$E$3&amp;"!"&amp;"$B$20000"),$D13)</f>
        <v>#REF!</v>
      </c>
      <c r="H13" s="78"/>
      <c r="I13" s="8" t="s">
        <v>5994</v>
      </c>
      <c r="J13" s="8" t="s">
        <v>120</v>
      </c>
      <c r="K13" s="1" t="e">
        <f t="shared" ca="1" si="2"/>
        <v>#REF!</v>
      </c>
      <c r="L13" s="1" t="str">
        <f t="shared" si="3"/>
        <v>.</v>
      </c>
      <c r="M13" s="1" t="str">
        <f t="shared" si="4"/>
        <v>55MEC2211007</v>
      </c>
    </row>
    <row r="14" spans="1:26">
      <c r="A14" s="8" t="s">
        <v>5995</v>
      </c>
      <c r="B14" s="8"/>
      <c r="C14" s="78"/>
      <c r="D14" s="8" t="s">
        <v>5996</v>
      </c>
      <c r="E14" s="8" t="s">
        <v>5997</v>
      </c>
      <c r="F14" s="82" t="str">
        <f t="shared" si="0"/>
        <v>Y</v>
      </c>
      <c r="G14" s="82" t="e">
        <f t="shared" ca="1" si="5"/>
        <v>#REF!</v>
      </c>
      <c r="H14" s="78"/>
      <c r="I14" s="8" t="s">
        <v>5998</v>
      </c>
      <c r="J14" s="8" t="s">
        <v>4707</v>
      </c>
      <c r="K14" s="1" t="e">
        <f t="shared" ca="1" si="2"/>
        <v>#REF!</v>
      </c>
      <c r="L14" s="1" t="str">
        <f t="shared" si="3"/>
        <v>.</v>
      </c>
      <c r="M14" s="1" t="str">
        <f t="shared" si="4"/>
        <v>.</v>
      </c>
    </row>
    <row r="15" spans="1:26">
      <c r="A15" s="8" t="s">
        <v>5999</v>
      </c>
      <c r="B15" s="8"/>
      <c r="C15" s="78"/>
      <c r="D15" s="8" t="s">
        <v>6000</v>
      </c>
      <c r="E15" s="8" t="s">
        <v>4774</v>
      </c>
      <c r="F15" s="82" t="str">
        <f t="shared" si="0"/>
        <v>.</v>
      </c>
      <c r="G15" s="82" t="e">
        <f t="shared" ca="1" si="5"/>
        <v>#REF!</v>
      </c>
      <c r="H15" s="78"/>
      <c r="I15" s="8" t="s">
        <v>6001</v>
      </c>
      <c r="J15" s="8" t="s">
        <v>6002</v>
      </c>
      <c r="K15" s="1" t="e">
        <f t="shared" ca="1" si="2"/>
        <v>#REF!</v>
      </c>
      <c r="L15" s="1" t="str">
        <f t="shared" si="3"/>
        <v>.</v>
      </c>
      <c r="M15" s="1" t="str">
        <f t="shared" si="4"/>
        <v>.</v>
      </c>
    </row>
    <row r="16" spans="1:26">
      <c r="A16" s="8" t="s">
        <v>6003</v>
      </c>
      <c r="B16" s="8"/>
      <c r="C16" s="78"/>
      <c r="D16" s="8" t="s">
        <v>6004</v>
      </c>
      <c r="E16" s="8" t="s">
        <v>637</v>
      </c>
      <c r="F16" s="82" t="str">
        <f t="shared" si="0"/>
        <v>.</v>
      </c>
      <c r="G16" s="82" t="e">
        <f t="shared" ca="1" si="5"/>
        <v>#REF!</v>
      </c>
      <c r="H16" s="78"/>
      <c r="I16" s="8" t="s">
        <v>6005</v>
      </c>
      <c r="J16" s="8" t="s">
        <v>6006</v>
      </c>
      <c r="K16" s="1" t="e">
        <f t="shared" ca="1" si="2"/>
        <v>#REF!</v>
      </c>
      <c r="L16" s="1" t="str">
        <f t="shared" si="3"/>
        <v>.</v>
      </c>
      <c r="M16" s="1" t="str">
        <f t="shared" si="4"/>
        <v>.</v>
      </c>
    </row>
    <row r="17" spans="1:13">
      <c r="A17" s="8" t="s">
        <v>6007</v>
      </c>
      <c r="B17" s="8"/>
      <c r="C17" s="78"/>
      <c r="D17" s="8" t="s">
        <v>6008</v>
      </c>
      <c r="E17" s="8" t="s">
        <v>5306</v>
      </c>
      <c r="F17" s="82" t="str">
        <f t="shared" si="0"/>
        <v>Y</v>
      </c>
      <c r="G17" s="82" t="e">
        <f t="shared" ca="1" si="5"/>
        <v>#REF!</v>
      </c>
      <c r="H17" s="78"/>
      <c r="I17" s="8" t="s">
        <v>6009</v>
      </c>
      <c r="J17" s="8" t="s">
        <v>6010</v>
      </c>
      <c r="K17" s="1" t="e">
        <f t="shared" ca="1" si="2"/>
        <v>#REF!</v>
      </c>
      <c r="L17" s="1" t="str">
        <f t="shared" si="3"/>
        <v>.</v>
      </c>
      <c r="M17" s="1" t="str">
        <f t="shared" si="4"/>
        <v>.</v>
      </c>
    </row>
    <row r="18" spans="1:13">
      <c r="A18" s="8" t="s">
        <v>6011</v>
      </c>
      <c r="B18" s="8"/>
      <c r="C18" s="78"/>
      <c r="D18" s="8" t="s">
        <v>6012</v>
      </c>
      <c r="E18" s="8" t="s">
        <v>5301</v>
      </c>
      <c r="F18" s="82" t="str">
        <f t="shared" si="0"/>
        <v>Y</v>
      </c>
      <c r="G18" s="82" t="e">
        <f t="shared" ca="1" si="5"/>
        <v>#REF!</v>
      </c>
      <c r="H18" s="78"/>
      <c r="I18" s="8" t="s">
        <v>6013</v>
      </c>
      <c r="J18" s="8" t="s">
        <v>6014</v>
      </c>
      <c r="K18" s="1" t="e">
        <f t="shared" ca="1" si="2"/>
        <v>#REF!</v>
      </c>
      <c r="L18" s="1" t="str">
        <f t="shared" si="3"/>
        <v>.</v>
      </c>
      <c r="M18" s="1" t="str">
        <f t="shared" si="4"/>
        <v>.</v>
      </c>
    </row>
    <row r="19" spans="1:13">
      <c r="A19" s="8" t="s">
        <v>6015</v>
      </c>
      <c r="B19" s="8"/>
      <c r="C19" s="78"/>
      <c r="D19" s="8" t="s">
        <v>6016</v>
      </c>
      <c r="E19" s="8" t="s">
        <v>5671</v>
      </c>
      <c r="F19" s="82" t="str">
        <f t="shared" si="0"/>
        <v>Y</v>
      </c>
      <c r="G19" s="82" t="e">
        <f t="shared" ca="1" si="5"/>
        <v>#REF!</v>
      </c>
      <c r="H19" s="78"/>
      <c r="I19" s="8" t="s">
        <v>6017</v>
      </c>
      <c r="J19" s="8" t="s">
        <v>6018</v>
      </c>
      <c r="K19" s="1" t="e">
        <f t="shared" ca="1" si="2"/>
        <v>#REF!</v>
      </c>
      <c r="L19" s="1" t="str">
        <f t="shared" si="3"/>
        <v>.</v>
      </c>
      <c r="M19" s="1" t="str">
        <f t="shared" si="4"/>
        <v>.</v>
      </c>
    </row>
    <row r="20" spans="1:13">
      <c r="A20" s="8" t="s">
        <v>6019</v>
      </c>
      <c r="B20" s="8"/>
      <c r="C20" s="78"/>
      <c r="D20" s="8" t="s">
        <v>6020</v>
      </c>
      <c r="E20" s="8" t="s">
        <v>3592</v>
      </c>
      <c r="F20" s="82" t="str">
        <f t="shared" si="0"/>
        <v>.</v>
      </c>
      <c r="G20" s="82" t="e">
        <f t="shared" ca="1" si="5"/>
        <v>#REF!</v>
      </c>
      <c r="H20" s="78"/>
      <c r="I20" s="8" t="s">
        <v>6021</v>
      </c>
      <c r="J20" s="8" t="s">
        <v>6022</v>
      </c>
      <c r="K20" s="1" t="e">
        <f t="shared" ca="1" si="2"/>
        <v>#REF!</v>
      </c>
      <c r="L20" s="1" t="str">
        <f t="shared" si="3"/>
        <v>.</v>
      </c>
      <c r="M20" s="1" t="str">
        <f t="shared" si="4"/>
        <v>.</v>
      </c>
    </row>
    <row r="21" spans="1:13">
      <c r="A21" s="8" t="s">
        <v>6023</v>
      </c>
      <c r="B21" s="8"/>
      <c r="C21" s="78"/>
      <c r="D21" s="8"/>
      <c r="E21" s="8"/>
      <c r="F21" s="82" t="str">
        <f t="shared" si="0"/>
        <v>.</v>
      </c>
      <c r="G21" s="82" t="e">
        <f t="shared" ca="1" si="5"/>
        <v>#REF!</v>
      </c>
      <c r="H21" s="78"/>
      <c r="I21" s="8" t="s">
        <v>6024</v>
      </c>
      <c r="J21" s="8" t="s">
        <v>6025</v>
      </c>
      <c r="K21" s="1" t="e">
        <f t="shared" ca="1" si="2"/>
        <v>#REF!</v>
      </c>
      <c r="L21" s="1" t="str">
        <f t="shared" si="3"/>
        <v>.</v>
      </c>
      <c r="M21" s="1" t="str">
        <f t="shared" si="4"/>
        <v>.</v>
      </c>
    </row>
    <row r="22" spans="1:13">
      <c r="A22" s="8" t="s">
        <v>5972</v>
      </c>
      <c r="B22" s="8"/>
      <c r="C22" s="78"/>
      <c r="D22" s="8" t="s">
        <v>6026</v>
      </c>
      <c r="E22" s="8"/>
      <c r="F22" s="82" t="str">
        <f t="shared" si="0"/>
        <v>.</v>
      </c>
      <c r="G22" s="82" t="e">
        <f t="shared" ca="1" si="5"/>
        <v>#REF!</v>
      </c>
      <c r="H22" s="78"/>
      <c r="I22" s="8" t="s">
        <v>6000</v>
      </c>
      <c r="J22" s="8" t="s">
        <v>4775</v>
      </c>
      <c r="K22" s="1" t="e">
        <f t="shared" ca="1" si="2"/>
        <v>#REF!</v>
      </c>
      <c r="L22" s="1" t="str">
        <f t="shared" si="3"/>
        <v>55MEC2308005</v>
      </c>
      <c r="M22" s="1" t="str">
        <f t="shared" si="4"/>
        <v>.</v>
      </c>
    </row>
    <row r="23" spans="1:13">
      <c r="A23" s="8" t="s">
        <v>6027</v>
      </c>
      <c r="B23" s="8"/>
      <c r="C23" s="78"/>
      <c r="D23" s="8" t="s">
        <v>6028</v>
      </c>
      <c r="E23" s="8"/>
      <c r="F23" s="82" t="str">
        <f t="shared" si="0"/>
        <v>.</v>
      </c>
      <c r="G23" s="82" t="e">
        <f t="shared" ca="1" si="5"/>
        <v>#REF!</v>
      </c>
      <c r="H23" s="78"/>
      <c r="I23" s="8" t="s">
        <v>6004</v>
      </c>
      <c r="J23" s="8" t="s">
        <v>6029</v>
      </c>
      <c r="K23" s="1" t="e">
        <f t="shared" ca="1" si="2"/>
        <v>#REF!</v>
      </c>
      <c r="L23" s="1" t="str">
        <f t="shared" si="3"/>
        <v>55MEC2308006</v>
      </c>
      <c r="M23" s="1" t="str">
        <f t="shared" si="4"/>
        <v>.</v>
      </c>
    </row>
    <row r="24" spans="1:13">
      <c r="A24" s="8" t="s">
        <v>6030</v>
      </c>
      <c r="B24" s="8"/>
      <c r="C24" s="78"/>
      <c r="D24" s="8"/>
      <c r="E24" s="8"/>
      <c r="F24" s="82" t="str">
        <f t="shared" si="0"/>
        <v>.</v>
      </c>
      <c r="G24" s="82" t="e">
        <f t="shared" ca="1" si="5"/>
        <v>#REF!</v>
      </c>
      <c r="H24" s="78"/>
      <c r="I24" s="8" t="s">
        <v>6031</v>
      </c>
      <c r="J24" s="8" t="s">
        <v>4799</v>
      </c>
      <c r="K24" s="1" t="e">
        <f t="shared" ca="1" si="2"/>
        <v>#REF!</v>
      </c>
      <c r="L24" s="1" t="str">
        <f t="shared" si="3"/>
        <v>.</v>
      </c>
      <c r="M24" s="1" t="str">
        <f t="shared" si="4"/>
        <v>.</v>
      </c>
    </row>
    <row r="25" spans="1:13">
      <c r="A25" s="8" t="s">
        <v>6032</v>
      </c>
      <c r="B25" s="8"/>
      <c r="C25" s="78"/>
      <c r="D25" s="8"/>
      <c r="E25" s="8"/>
      <c r="F25" s="82" t="str">
        <f t="shared" si="0"/>
        <v>.</v>
      </c>
      <c r="G25" s="82" t="e">
        <f t="shared" ca="1" si="5"/>
        <v>#REF!</v>
      </c>
      <c r="H25" s="78"/>
      <c r="I25" s="8" t="s">
        <v>6033</v>
      </c>
      <c r="J25" s="8" t="s">
        <v>4805</v>
      </c>
      <c r="K25" s="1" t="e">
        <f t="shared" ca="1" si="2"/>
        <v>#REF!</v>
      </c>
      <c r="L25" s="1" t="str">
        <f t="shared" si="3"/>
        <v>.</v>
      </c>
      <c r="M25" s="1" t="str">
        <f t="shared" si="4"/>
        <v>.</v>
      </c>
    </row>
    <row r="26" spans="1:13">
      <c r="A26" s="8" t="s">
        <v>6034</v>
      </c>
      <c r="B26" s="8"/>
      <c r="C26" s="78"/>
      <c r="D26" s="8"/>
      <c r="E26" s="8"/>
      <c r="F26" s="82" t="str">
        <f t="shared" si="0"/>
        <v>.</v>
      </c>
      <c r="G26" s="82" t="e">
        <f t="shared" ca="1" si="5"/>
        <v>#REF!</v>
      </c>
      <c r="H26" s="78"/>
      <c r="I26" s="8" t="s">
        <v>6035</v>
      </c>
      <c r="J26" s="8" t="s">
        <v>6036</v>
      </c>
      <c r="K26" s="1" t="e">
        <f t="shared" ca="1" si="2"/>
        <v>#REF!</v>
      </c>
      <c r="L26" s="1" t="str">
        <f t="shared" si="3"/>
        <v>.</v>
      </c>
      <c r="M26" s="1" t="str">
        <f t="shared" si="4"/>
        <v>55MEC2310016</v>
      </c>
    </row>
    <row r="27" spans="1:13">
      <c r="A27" s="8" t="s">
        <v>6037</v>
      </c>
      <c r="B27" s="8"/>
      <c r="C27" s="78"/>
      <c r="D27" s="8"/>
      <c r="E27" s="8"/>
      <c r="F27" s="82" t="str">
        <f t="shared" si="0"/>
        <v>.</v>
      </c>
      <c r="G27" s="82" t="e">
        <f t="shared" ca="1" si="5"/>
        <v>#REF!</v>
      </c>
      <c r="H27" s="78"/>
      <c r="I27" s="8" t="s">
        <v>6038</v>
      </c>
      <c r="J27" s="8" t="s">
        <v>4943</v>
      </c>
      <c r="K27" s="1" t="e">
        <f t="shared" ca="1" si="2"/>
        <v>#REF!</v>
      </c>
      <c r="L27" s="1" t="str">
        <f t="shared" si="3"/>
        <v>.</v>
      </c>
      <c r="M27" s="1" t="str">
        <f t="shared" si="4"/>
        <v>.</v>
      </c>
    </row>
    <row r="28" spans="1:13">
      <c r="A28" s="8" t="s">
        <v>6039</v>
      </c>
      <c r="B28" s="8"/>
      <c r="C28" s="78"/>
      <c r="D28" s="8"/>
      <c r="E28" s="8"/>
      <c r="F28" s="82" t="str">
        <f t="shared" si="0"/>
        <v>.</v>
      </c>
      <c r="G28" s="82" t="e">
        <f t="shared" ca="1" si="5"/>
        <v>#REF!</v>
      </c>
      <c r="H28" s="78"/>
      <c r="I28" s="8" t="s">
        <v>6040</v>
      </c>
      <c r="J28" s="8" t="s">
        <v>5007</v>
      </c>
      <c r="K28" s="1" t="e">
        <f t="shared" ca="1" si="2"/>
        <v>#REF!</v>
      </c>
      <c r="L28" s="1" t="str">
        <f t="shared" si="3"/>
        <v>.</v>
      </c>
      <c r="M28" s="1" t="str">
        <f t="shared" si="4"/>
        <v>55MEC2403010</v>
      </c>
    </row>
    <row r="29" spans="1:13">
      <c r="A29" s="8" t="s">
        <v>6041</v>
      </c>
      <c r="B29" s="8"/>
      <c r="C29" s="78"/>
      <c r="D29" s="8"/>
      <c r="E29" s="8"/>
      <c r="F29" s="82" t="str">
        <f t="shared" si="0"/>
        <v>.</v>
      </c>
      <c r="G29" s="82" t="e">
        <f t="shared" ca="1" si="5"/>
        <v>#REF!</v>
      </c>
      <c r="H29" s="78"/>
      <c r="I29" s="8" t="s">
        <v>6042</v>
      </c>
      <c r="J29" s="8" t="s">
        <v>5010</v>
      </c>
      <c r="K29" s="1" t="e">
        <f t="shared" ca="1" si="2"/>
        <v>#REF!</v>
      </c>
      <c r="L29" s="1" t="str">
        <f t="shared" si="3"/>
        <v>.</v>
      </c>
      <c r="M29" s="1" t="str">
        <f t="shared" si="4"/>
        <v>55MEC2403011</v>
      </c>
    </row>
    <row r="30" spans="1:13">
      <c r="A30" s="8" t="s">
        <v>6043</v>
      </c>
      <c r="B30" s="8"/>
      <c r="C30" s="78"/>
      <c r="D30" s="8"/>
      <c r="E30" s="8"/>
      <c r="F30" s="82" t="str">
        <f t="shared" si="0"/>
        <v>.</v>
      </c>
      <c r="G30" s="82" t="e">
        <f t="shared" ca="1" si="5"/>
        <v>#REF!</v>
      </c>
      <c r="H30" s="78"/>
      <c r="I30" s="8" t="s">
        <v>6044</v>
      </c>
      <c r="J30" s="8" t="s">
        <v>5013</v>
      </c>
      <c r="K30" s="1" t="e">
        <f t="shared" ca="1" si="2"/>
        <v>#REF!</v>
      </c>
      <c r="L30" s="1" t="str">
        <f t="shared" si="3"/>
        <v>.</v>
      </c>
      <c r="M30" s="1" t="str">
        <f t="shared" si="4"/>
        <v>.</v>
      </c>
    </row>
    <row r="31" spans="1:13">
      <c r="A31" s="8" t="s">
        <v>6045</v>
      </c>
      <c r="B31" s="8"/>
      <c r="C31" s="78"/>
      <c r="D31" s="8"/>
      <c r="E31" s="8"/>
      <c r="F31" s="82" t="str">
        <f t="shared" si="0"/>
        <v>.</v>
      </c>
      <c r="G31" s="82" t="e">
        <f t="shared" ca="1" si="5"/>
        <v>#REF!</v>
      </c>
      <c r="H31" s="78"/>
      <c r="I31" s="8" t="s">
        <v>6046</v>
      </c>
      <c r="J31" s="8" t="s">
        <v>5016</v>
      </c>
      <c r="K31" s="1" t="e">
        <f t="shared" ca="1" si="2"/>
        <v>#REF!</v>
      </c>
      <c r="L31" s="1" t="str">
        <f t="shared" si="3"/>
        <v>.</v>
      </c>
      <c r="M31" s="1" t="str">
        <f t="shared" si="4"/>
        <v>.</v>
      </c>
    </row>
    <row r="32" spans="1:13">
      <c r="A32" s="8" t="s">
        <v>5994</v>
      </c>
      <c r="B32" s="8"/>
      <c r="C32" s="78"/>
      <c r="D32" s="8"/>
      <c r="E32" s="8"/>
      <c r="F32" s="82" t="str">
        <f t="shared" si="0"/>
        <v>.</v>
      </c>
      <c r="G32" s="82" t="e">
        <f t="shared" ca="1" si="5"/>
        <v>#REF!</v>
      </c>
      <c r="H32" s="78"/>
      <c r="I32" s="8" t="s">
        <v>6047</v>
      </c>
      <c r="J32" s="8" t="s">
        <v>5020</v>
      </c>
      <c r="K32" s="1" t="e">
        <f t="shared" ca="1" si="2"/>
        <v>#REF!</v>
      </c>
      <c r="L32" s="1" t="str">
        <f t="shared" si="3"/>
        <v>.</v>
      </c>
      <c r="M32" s="1" t="str">
        <f t="shared" si="4"/>
        <v>.</v>
      </c>
    </row>
    <row r="33" spans="1:13">
      <c r="A33" s="8" t="s">
        <v>6048</v>
      </c>
      <c r="B33" s="8"/>
      <c r="C33" s="78"/>
      <c r="D33" s="8"/>
      <c r="E33" s="8"/>
      <c r="F33" s="82" t="str">
        <f t="shared" si="0"/>
        <v>.</v>
      </c>
      <c r="G33" s="82" t="e">
        <f t="shared" ca="1" si="5"/>
        <v>#REF!</v>
      </c>
      <c r="H33" s="78"/>
      <c r="I33" s="8" t="s">
        <v>6049</v>
      </c>
      <c r="J33" s="8" t="s">
        <v>5052</v>
      </c>
      <c r="K33" s="1" t="e">
        <f t="shared" ca="1" si="2"/>
        <v>#REF!</v>
      </c>
      <c r="L33" s="1" t="str">
        <f t="shared" si="3"/>
        <v>.</v>
      </c>
      <c r="M33" s="1" t="str">
        <f t="shared" si="4"/>
        <v>55MEC2403025</v>
      </c>
    </row>
    <row r="34" spans="1:13">
      <c r="A34" s="8" t="s">
        <v>6050</v>
      </c>
      <c r="B34" s="8"/>
      <c r="C34" s="78"/>
      <c r="D34" s="8"/>
      <c r="E34" s="8"/>
      <c r="F34" s="82" t="str">
        <f t="shared" si="0"/>
        <v>.</v>
      </c>
      <c r="G34" s="82" t="e">
        <f t="shared" ca="1" si="5"/>
        <v>#REF!</v>
      </c>
      <c r="H34" s="78"/>
      <c r="I34" s="8" t="s">
        <v>6051</v>
      </c>
      <c r="J34" s="8" t="s">
        <v>6052</v>
      </c>
      <c r="K34" s="1" t="e">
        <f t="shared" ca="1" si="2"/>
        <v>#REF!</v>
      </c>
      <c r="L34" s="1" t="str">
        <f t="shared" si="3"/>
        <v>.</v>
      </c>
      <c r="M34" s="1" t="str">
        <f t="shared" si="4"/>
        <v>55MEC2403026</v>
      </c>
    </row>
    <row r="35" spans="1:13">
      <c r="A35" s="8" t="s">
        <v>6053</v>
      </c>
      <c r="B35" s="8"/>
      <c r="C35" s="78"/>
      <c r="D35" s="8"/>
      <c r="E35" s="8"/>
      <c r="F35" s="82" t="str">
        <f t="shared" si="0"/>
        <v>.</v>
      </c>
      <c r="G35" s="82" t="e">
        <f t="shared" ca="1" si="5"/>
        <v>#REF!</v>
      </c>
      <c r="H35" s="78"/>
      <c r="I35" s="8" t="s">
        <v>6054</v>
      </c>
      <c r="J35" s="8" t="s">
        <v>323</v>
      </c>
      <c r="K35" s="1" t="e">
        <f t="shared" ca="1" si="2"/>
        <v>#REF!</v>
      </c>
      <c r="L35" s="1" t="str">
        <f t="shared" si="3"/>
        <v>.</v>
      </c>
      <c r="M35" s="1" t="str">
        <f t="shared" si="4"/>
        <v>.</v>
      </c>
    </row>
    <row r="36" spans="1:13">
      <c r="A36" s="8" t="s">
        <v>6055</v>
      </c>
      <c r="B36" s="8"/>
      <c r="C36" s="78"/>
      <c r="D36" s="8"/>
      <c r="E36" s="8"/>
      <c r="F36" s="82" t="str">
        <f t="shared" si="0"/>
        <v>.</v>
      </c>
      <c r="G36" s="82" t="e">
        <f t="shared" ca="1" si="5"/>
        <v>#REF!</v>
      </c>
      <c r="H36" s="78"/>
      <c r="I36" s="8" t="s">
        <v>6056</v>
      </c>
      <c r="J36" s="8" t="s">
        <v>328</v>
      </c>
      <c r="K36" s="1" t="e">
        <f t="shared" ca="1" si="2"/>
        <v>#REF!</v>
      </c>
      <c r="L36" s="1" t="str">
        <f t="shared" si="3"/>
        <v>.</v>
      </c>
      <c r="M36" s="1" t="str">
        <f t="shared" si="4"/>
        <v>55MEC2403030</v>
      </c>
    </row>
    <row r="37" spans="1:13">
      <c r="A37" s="8" t="s">
        <v>6057</v>
      </c>
      <c r="B37" s="8"/>
      <c r="C37" s="78"/>
      <c r="D37" s="8"/>
      <c r="E37" s="8"/>
      <c r="F37" s="82" t="str">
        <f t="shared" si="0"/>
        <v>.</v>
      </c>
      <c r="G37" s="82" t="e">
        <f t="shared" ca="1" si="5"/>
        <v>#REF!</v>
      </c>
      <c r="H37" s="78"/>
      <c r="I37" s="8" t="s">
        <v>6058</v>
      </c>
      <c r="J37" s="8" t="s">
        <v>5058</v>
      </c>
      <c r="K37" s="1" t="e">
        <f t="shared" ca="1" si="2"/>
        <v>#REF!</v>
      </c>
      <c r="L37" s="1" t="str">
        <f t="shared" si="3"/>
        <v>.</v>
      </c>
      <c r="M37" s="1" t="str">
        <f t="shared" si="4"/>
        <v>.</v>
      </c>
    </row>
    <row r="38" spans="1:13">
      <c r="A38" s="8" t="s">
        <v>6059</v>
      </c>
      <c r="B38" s="8"/>
      <c r="C38" s="78"/>
      <c r="D38" s="8"/>
      <c r="E38" s="8"/>
      <c r="F38" s="82" t="str">
        <f t="shared" si="0"/>
        <v>.</v>
      </c>
      <c r="G38" s="82" t="e">
        <f t="shared" ca="1" si="5"/>
        <v>#REF!</v>
      </c>
      <c r="H38" s="78"/>
      <c r="I38" s="8" t="s">
        <v>6060</v>
      </c>
      <c r="J38" s="8" t="s">
        <v>6061</v>
      </c>
      <c r="K38" s="1" t="e">
        <f t="shared" ca="1" si="2"/>
        <v>#REF!</v>
      </c>
      <c r="L38" s="1" t="str">
        <f t="shared" si="3"/>
        <v>.</v>
      </c>
      <c r="M38" s="1" t="str">
        <f t="shared" si="4"/>
        <v>55MEC2403043</v>
      </c>
    </row>
    <row r="39" spans="1:13">
      <c r="A39" s="8" t="s">
        <v>6062</v>
      </c>
      <c r="B39" s="8"/>
      <c r="C39" s="78"/>
      <c r="D39" s="8"/>
      <c r="E39" s="8"/>
      <c r="F39" s="82" t="str">
        <f t="shared" si="0"/>
        <v>.</v>
      </c>
      <c r="G39" s="82" t="e">
        <f t="shared" ca="1" si="5"/>
        <v>#REF!</v>
      </c>
      <c r="H39" s="78"/>
      <c r="I39" s="8" t="s">
        <v>6063</v>
      </c>
      <c r="J39" s="8" t="s">
        <v>5082</v>
      </c>
      <c r="K39" s="1" t="e">
        <f t="shared" ca="1" si="2"/>
        <v>#REF!</v>
      </c>
      <c r="L39" s="1" t="str">
        <f t="shared" si="3"/>
        <v>.</v>
      </c>
      <c r="M39" s="1" t="str">
        <f t="shared" si="4"/>
        <v>.</v>
      </c>
    </row>
    <row r="40" spans="1:13">
      <c r="A40" s="8" t="s">
        <v>6064</v>
      </c>
      <c r="B40" s="8"/>
      <c r="C40" s="78"/>
      <c r="D40" s="8"/>
      <c r="E40" s="8"/>
      <c r="F40" s="82" t="str">
        <f t="shared" si="0"/>
        <v>.</v>
      </c>
      <c r="G40" s="82" t="e">
        <f t="shared" ca="1" si="5"/>
        <v>#REF!</v>
      </c>
      <c r="H40" s="78"/>
      <c r="I40" s="8" t="s">
        <v>6065</v>
      </c>
      <c r="J40" s="8" t="s">
        <v>5085</v>
      </c>
      <c r="K40" s="1" t="e">
        <f t="shared" ca="1" si="2"/>
        <v>#REF!</v>
      </c>
      <c r="L40" s="1" t="str">
        <f t="shared" si="3"/>
        <v>.</v>
      </c>
      <c r="M40" s="1" t="str">
        <f t="shared" si="4"/>
        <v>.</v>
      </c>
    </row>
    <row r="41" spans="1:13">
      <c r="A41" s="8" t="s">
        <v>6066</v>
      </c>
      <c r="B41" s="8"/>
      <c r="C41" s="78"/>
      <c r="D41" s="8"/>
      <c r="E41" s="8"/>
      <c r="F41" s="82" t="str">
        <f t="shared" si="0"/>
        <v>.</v>
      </c>
      <c r="G41" s="82" t="e">
        <f t="shared" ca="1" si="5"/>
        <v>#REF!</v>
      </c>
      <c r="H41" s="78"/>
      <c r="I41" s="8" t="s">
        <v>6067</v>
      </c>
      <c r="J41" s="8" t="s">
        <v>5088</v>
      </c>
      <c r="K41" s="1" t="e">
        <f t="shared" ca="1" si="2"/>
        <v>#REF!</v>
      </c>
      <c r="L41" s="1" t="str">
        <f t="shared" si="3"/>
        <v>.</v>
      </c>
      <c r="M41" s="1" t="str">
        <f t="shared" si="4"/>
        <v>.</v>
      </c>
    </row>
    <row r="42" spans="1:13">
      <c r="A42" s="8" t="s">
        <v>6068</v>
      </c>
      <c r="B42" s="8"/>
      <c r="C42" s="78"/>
      <c r="D42" s="8"/>
      <c r="E42" s="8"/>
      <c r="F42" s="82" t="str">
        <f t="shared" si="0"/>
        <v>.</v>
      </c>
      <c r="G42" s="82" t="e">
        <f t="shared" ca="1" si="5"/>
        <v>#REF!</v>
      </c>
      <c r="H42" s="78"/>
      <c r="I42" s="8" t="s">
        <v>6069</v>
      </c>
      <c r="J42" s="8" t="s">
        <v>5091</v>
      </c>
      <c r="K42" s="1" t="e">
        <f t="shared" ca="1" si="2"/>
        <v>#REF!</v>
      </c>
      <c r="L42" s="1" t="str">
        <f t="shared" si="3"/>
        <v>.</v>
      </c>
      <c r="M42" s="1" t="str">
        <f t="shared" si="4"/>
        <v>55MEC2403050</v>
      </c>
    </row>
    <row r="43" spans="1:13">
      <c r="A43" s="8" t="s">
        <v>6070</v>
      </c>
      <c r="B43" s="8"/>
      <c r="C43" s="78"/>
      <c r="D43" s="8"/>
      <c r="E43" s="8"/>
      <c r="F43" s="82" t="str">
        <f t="shared" si="0"/>
        <v>.</v>
      </c>
      <c r="G43" s="82" t="e">
        <f t="shared" ca="1" si="5"/>
        <v>#REF!</v>
      </c>
      <c r="H43" s="78"/>
      <c r="I43" s="8" t="s">
        <v>6071</v>
      </c>
      <c r="J43" s="8" t="s">
        <v>5094</v>
      </c>
      <c r="K43" s="1" t="e">
        <f t="shared" ca="1" si="2"/>
        <v>#REF!</v>
      </c>
      <c r="L43" s="1" t="str">
        <f t="shared" si="3"/>
        <v>.</v>
      </c>
      <c r="M43" s="1" t="str">
        <f t="shared" si="4"/>
        <v>55MEC2403051</v>
      </c>
    </row>
    <row r="44" spans="1:13">
      <c r="A44" s="8" t="s">
        <v>6072</v>
      </c>
      <c r="B44" s="8"/>
      <c r="C44" s="78"/>
      <c r="D44" s="8"/>
      <c r="E44" s="8"/>
      <c r="F44" s="82" t="str">
        <f t="shared" si="0"/>
        <v>.</v>
      </c>
      <c r="G44" s="82" t="e">
        <f t="shared" ca="1" si="5"/>
        <v>#REF!</v>
      </c>
      <c r="H44" s="78"/>
      <c r="I44" s="8" t="s">
        <v>6073</v>
      </c>
      <c r="J44" s="8" t="s">
        <v>6074</v>
      </c>
      <c r="K44" s="1" t="e">
        <f t="shared" ca="1" si="2"/>
        <v>#REF!</v>
      </c>
      <c r="L44" s="1" t="str">
        <f t="shared" si="3"/>
        <v>.</v>
      </c>
      <c r="M44" s="1" t="str">
        <f t="shared" si="4"/>
        <v>55MEC2403052</v>
      </c>
    </row>
    <row r="45" spans="1:13">
      <c r="A45" s="8" t="s">
        <v>6075</v>
      </c>
      <c r="B45" s="8"/>
      <c r="C45" s="78"/>
      <c r="D45" s="8"/>
      <c r="E45" s="8"/>
      <c r="F45" s="82" t="str">
        <f t="shared" si="0"/>
        <v>.</v>
      </c>
      <c r="G45" s="82" t="e">
        <f t="shared" ca="1" si="5"/>
        <v>#REF!</v>
      </c>
      <c r="H45" s="78"/>
      <c r="I45" s="8" t="s">
        <v>6076</v>
      </c>
      <c r="J45" s="8" t="s">
        <v>6077</v>
      </c>
      <c r="K45" s="1" t="e">
        <f t="shared" ca="1" si="2"/>
        <v>#REF!</v>
      </c>
      <c r="L45" s="1" t="str">
        <f t="shared" si="3"/>
        <v>.</v>
      </c>
      <c r="M45" s="1" t="str">
        <f t="shared" si="4"/>
        <v>55MEC2403053</v>
      </c>
    </row>
    <row r="46" spans="1:13">
      <c r="A46" s="8" t="s">
        <v>6078</v>
      </c>
      <c r="B46" s="8"/>
      <c r="C46" s="78"/>
      <c r="D46" s="8"/>
      <c r="E46" s="8"/>
      <c r="F46" s="82" t="str">
        <f t="shared" si="0"/>
        <v>.</v>
      </c>
      <c r="G46" s="82" t="e">
        <f t="shared" ca="1" si="5"/>
        <v>#REF!</v>
      </c>
      <c r="H46" s="78"/>
      <c r="I46" s="8" t="s">
        <v>6079</v>
      </c>
      <c r="J46" s="8" t="s">
        <v>5097</v>
      </c>
      <c r="K46" s="1" t="e">
        <f t="shared" ca="1" si="2"/>
        <v>#REF!</v>
      </c>
      <c r="L46" s="1" t="str">
        <f t="shared" si="3"/>
        <v>.</v>
      </c>
      <c r="M46" s="1" t="str">
        <f t="shared" si="4"/>
        <v>55MEC2403054</v>
      </c>
    </row>
    <row r="47" spans="1:13">
      <c r="A47" s="8" t="s">
        <v>6080</v>
      </c>
      <c r="B47" s="8"/>
      <c r="C47" s="78"/>
      <c r="D47" s="8"/>
      <c r="E47" s="8"/>
      <c r="F47" s="82" t="str">
        <f t="shared" si="0"/>
        <v>.</v>
      </c>
      <c r="G47" s="82" t="e">
        <f t="shared" ca="1" si="5"/>
        <v>#REF!</v>
      </c>
      <c r="H47" s="78"/>
      <c r="I47" s="8" t="s">
        <v>6081</v>
      </c>
      <c r="J47" s="8" t="s">
        <v>6082</v>
      </c>
      <c r="K47" s="1" t="e">
        <f t="shared" ca="1" si="2"/>
        <v>#REF!</v>
      </c>
      <c r="L47" s="1" t="str">
        <f t="shared" si="3"/>
        <v>.</v>
      </c>
      <c r="M47" s="1" t="str">
        <f t="shared" si="4"/>
        <v>55MEC2403055</v>
      </c>
    </row>
    <row r="48" spans="1:13">
      <c r="A48" s="8" t="s">
        <v>6083</v>
      </c>
      <c r="B48" s="8"/>
      <c r="C48" s="78"/>
      <c r="D48" s="8"/>
      <c r="E48" s="8"/>
      <c r="F48" s="82" t="str">
        <f t="shared" si="0"/>
        <v>.</v>
      </c>
      <c r="G48" s="82" t="e">
        <f t="shared" ca="1" si="5"/>
        <v>#REF!</v>
      </c>
      <c r="H48" s="78"/>
      <c r="I48" s="8" t="s">
        <v>6084</v>
      </c>
      <c r="J48" s="8" t="s">
        <v>5100</v>
      </c>
      <c r="K48" s="1" t="e">
        <f t="shared" ca="1" si="2"/>
        <v>#REF!</v>
      </c>
      <c r="L48" s="1" t="str">
        <f t="shared" si="3"/>
        <v>.</v>
      </c>
      <c r="M48" s="1" t="str">
        <f t="shared" si="4"/>
        <v>55MEC2403056</v>
      </c>
    </row>
    <row r="49" spans="1:13">
      <c r="A49" s="8" t="s">
        <v>6085</v>
      </c>
      <c r="B49" s="8"/>
      <c r="C49" s="78"/>
      <c r="D49" s="8"/>
      <c r="E49" s="8"/>
      <c r="F49" s="82" t="str">
        <f t="shared" si="0"/>
        <v>.</v>
      </c>
      <c r="G49" s="82" t="e">
        <f t="shared" ca="1" si="5"/>
        <v>#REF!</v>
      </c>
      <c r="H49" s="78"/>
      <c r="I49" s="8" t="s">
        <v>6086</v>
      </c>
      <c r="J49" s="8" t="s">
        <v>6087</v>
      </c>
      <c r="K49" s="1" t="e">
        <f t="shared" ca="1" si="2"/>
        <v>#REF!</v>
      </c>
      <c r="L49" s="1" t="str">
        <f t="shared" si="3"/>
        <v>.</v>
      </c>
      <c r="M49" s="1" t="str">
        <f t="shared" si="4"/>
        <v>55MEC2403057</v>
      </c>
    </row>
    <row r="50" spans="1:13">
      <c r="A50" s="8" t="s">
        <v>6088</v>
      </c>
      <c r="B50" s="8"/>
      <c r="C50" s="78"/>
      <c r="D50" s="8"/>
      <c r="E50" s="8"/>
      <c r="F50" s="82" t="str">
        <f t="shared" si="0"/>
        <v>.</v>
      </c>
      <c r="G50" s="82" t="e">
        <f t="shared" ca="1" si="5"/>
        <v>#REF!</v>
      </c>
      <c r="H50" s="78"/>
      <c r="I50" s="8" t="s">
        <v>6089</v>
      </c>
      <c r="J50" s="8" t="s">
        <v>6090</v>
      </c>
      <c r="K50" s="1" t="e">
        <f t="shared" ca="1" si="2"/>
        <v>#REF!</v>
      </c>
      <c r="L50" s="1" t="str">
        <f t="shared" si="3"/>
        <v>.</v>
      </c>
      <c r="M50" s="1" t="str">
        <f t="shared" si="4"/>
        <v>55MEC2403058</v>
      </c>
    </row>
    <row r="51" spans="1:13">
      <c r="A51" s="8" t="s">
        <v>6091</v>
      </c>
      <c r="B51" s="8"/>
      <c r="C51" s="78"/>
      <c r="D51" s="8"/>
      <c r="E51" s="8"/>
      <c r="F51" s="82" t="str">
        <f t="shared" si="0"/>
        <v>.</v>
      </c>
      <c r="G51" s="82" t="e">
        <f t="shared" ca="1" si="5"/>
        <v>#REF!</v>
      </c>
      <c r="H51" s="78"/>
      <c r="I51" s="8" t="s">
        <v>6092</v>
      </c>
      <c r="J51" s="8" t="s">
        <v>6093</v>
      </c>
      <c r="K51" s="1" t="e">
        <f t="shared" ca="1" si="2"/>
        <v>#REF!</v>
      </c>
      <c r="L51" s="1" t="str">
        <f t="shared" si="3"/>
        <v>.</v>
      </c>
      <c r="M51" s="1" t="str">
        <f t="shared" si="4"/>
        <v>55MEC2403059</v>
      </c>
    </row>
    <row r="52" spans="1:13">
      <c r="A52" s="8" t="s">
        <v>6094</v>
      </c>
      <c r="B52" s="8"/>
      <c r="C52" s="78"/>
      <c r="D52" s="8"/>
      <c r="E52" s="8"/>
      <c r="F52" s="82" t="str">
        <f t="shared" si="0"/>
        <v>.</v>
      </c>
      <c r="G52" s="82" t="e">
        <f t="shared" ca="1" si="5"/>
        <v>#REF!</v>
      </c>
      <c r="H52" s="78"/>
      <c r="I52" s="8" t="s">
        <v>6095</v>
      </c>
      <c r="J52" s="8" t="s">
        <v>5103</v>
      </c>
      <c r="K52" s="1" t="e">
        <f t="shared" ca="1" si="2"/>
        <v>#REF!</v>
      </c>
      <c r="L52" s="1" t="str">
        <f t="shared" si="3"/>
        <v>.</v>
      </c>
      <c r="M52" s="1" t="str">
        <f t="shared" si="4"/>
        <v>55MEC2403060</v>
      </c>
    </row>
    <row r="53" spans="1:13">
      <c r="A53" s="8" t="s">
        <v>6096</v>
      </c>
      <c r="B53" s="8"/>
      <c r="C53" s="78"/>
      <c r="D53" s="8"/>
      <c r="E53" s="8"/>
      <c r="F53" s="82" t="str">
        <f t="shared" si="0"/>
        <v>.</v>
      </c>
      <c r="G53" s="82" t="e">
        <f t="shared" ca="1" si="5"/>
        <v>#REF!</v>
      </c>
      <c r="H53" s="78"/>
      <c r="I53" s="8" t="s">
        <v>5970</v>
      </c>
      <c r="J53" s="8" t="s">
        <v>5106</v>
      </c>
      <c r="K53" s="1" t="e">
        <f t="shared" ca="1" si="2"/>
        <v>#REF!</v>
      </c>
      <c r="L53" s="1" t="str">
        <f t="shared" si="3"/>
        <v>55MEC2403061</v>
      </c>
      <c r="M53" s="1" t="str">
        <f t="shared" si="4"/>
        <v>55MEC2403061</v>
      </c>
    </row>
    <row r="54" spans="1:13">
      <c r="A54" s="8" t="s">
        <v>6035</v>
      </c>
      <c r="B54" s="8"/>
      <c r="C54" s="78"/>
      <c r="D54" s="8"/>
      <c r="E54" s="8"/>
      <c r="F54" s="82" t="str">
        <f t="shared" si="0"/>
        <v>.</v>
      </c>
      <c r="G54" s="82" t="e">
        <f t="shared" ca="1" si="5"/>
        <v>#REF!</v>
      </c>
      <c r="H54" s="78"/>
      <c r="I54" s="8" t="s">
        <v>5975</v>
      </c>
      <c r="J54" s="8" t="s">
        <v>5109</v>
      </c>
      <c r="K54" s="1" t="e">
        <f t="shared" ca="1" si="2"/>
        <v>#REF!</v>
      </c>
      <c r="L54" s="1" t="str">
        <f t="shared" si="3"/>
        <v>55MEC2403062</v>
      </c>
      <c r="M54" s="1" t="str">
        <f t="shared" si="4"/>
        <v>55MEC2403062</v>
      </c>
    </row>
    <row r="55" spans="1:13">
      <c r="A55" s="8" t="s">
        <v>6097</v>
      </c>
      <c r="B55" s="8"/>
      <c r="C55" s="78"/>
      <c r="D55" s="8"/>
      <c r="E55" s="8"/>
      <c r="F55" s="82" t="str">
        <f t="shared" si="0"/>
        <v>.</v>
      </c>
      <c r="G55" s="82" t="e">
        <f t="shared" ca="1" si="5"/>
        <v>#REF!</v>
      </c>
      <c r="H55" s="78"/>
      <c r="I55" s="8" t="s">
        <v>6098</v>
      </c>
      <c r="J55" s="8" t="s">
        <v>5112</v>
      </c>
      <c r="K55" s="1" t="e">
        <f t="shared" ca="1" si="2"/>
        <v>#REF!</v>
      </c>
      <c r="L55" s="1" t="str">
        <f t="shared" si="3"/>
        <v>.</v>
      </c>
      <c r="M55" s="1" t="str">
        <f t="shared" si="4"/>
        <v>55MEC2403064</v>
      </c>
    </row>
    <row r="56" spans="1:13">
      <c r="A56" s="8" t="s">
        <v>6099</v>
      </c>
      <c r="B56" s="8"/>
      <c r="C56" s="78"/>
      <c r="D56" s="8"/>
      <c r="E56" s="8"/>
      <c r="F56" s="82" t="str">
        <f t="shared" si="0"/>
        <v>.</v>
      </c>
      <c r="G56" s="82" t="e">
        <f t="shared" ca="1" si="5"/>
        <v>#REF!</v>
      </c>
      <c r="H56" s="78"/>
      <c r="I56" s="8" t="s">
        <v>6100</v>
      </c>
      <c r="J56" s="8" t="s">
        <v>6101</v>
      </c>
      <c r="K56" s="1" t="e">
        <f t="shared" ca="1" si="2"/>
        <v>#REF!</v>
      </c>
      <c r="L56" s="1" t="str">
        <f t="shared" si="3"/>
        <v>.</v>
      </c>
      <c r="M56" s="1" t="str">
        <f t="shared" si="4"/>
        <v>55MEC2403065</v>
      </c>
    </row>
    <row r="57" spans="1:13">
      <c r="A57" s="8" t="s">
        <v>5996</v>
      </c>
      <c r="B57" s="8"/>
      <c r="C57" s="78"/>
      <c r="D57" s="8"/>
      <c r="E57" s="8"/>
      <c r="F57" s="82" t="str">
        <f t="shared" si="0"/>
        <v>.</v>
      </c>
      <c r="G57" s="82" t="e">
        <f t="shared" ca="1" si="5"/>
        <v>#REF!</v>
      </c>
      <c r="H57" s="78"/>
      <c r="I57" s="8" t="s">
        <v>6102</v>
      </c>
      <c r="J57" s="8" t="s">
        <v>6103</v>
      </c>
      <c r="K57" s="1" t="e">
        <f t="shared" ca="1" si="2"/>
        <v>#REF!</v>
      </c>
      <c r="L57" s="1" t="str">
        <f t="shared" si="3"/>
        <v>.</v>
      </c>
      <c r="M57" s="1" t="str">
        <f t="shared" si="4"/>
        <v>55MEC2403066</v>
      </c>
    </row>
    <row r="58" spans="1:13">
      <c r="A58" s="8" t="s">
        <v>6104</v>
      </c>
      <c r="B58" s="8"/>
      <c r="C58" s="78"/>
      <c r="D58" s="8"/>
      <c r="E58" s="8"/>
      <c r="F58" s="82" t="str">
        <f t="shared" si="0"/>
        <v>.</v>
      </c>
      <c r="G58" s="82" t="e">
        <f t="shared" ca="1" si="5"/>
        <v>#REF!</v>
      </c>
      <c r="H58" s="78"/>
      <c r="I58" s="8" t="s">
        <v>6105</v>
      </c>
      <c r="J58" s="8" t="s">
        <v>6106</v>
      </c>
      <c r="K58" s="1" t="e">
        <f t="shared" ca="1" si="2"/>
        <v>#REF!</v>
      </c>
      <c r="L58" s="1" t="str">
        <f t="shared" si="3"/>
        <v>.</v>
      </c>
      <c r="M58" s="1" t="str">
        <f t="shared" si="4"/>
        <v>55MEC2403067</v>
      </c>
    </row>
    <row r="59" spans="1:13">
      <c r="A59" s="8" t="s">
        <v>6107</v>
      </c>
      <c r="B59" s="8"/>
      <c r="C59" s="78"/>
      <c r="D59" s="8"/>
      <c r="E59" s="8"/>
      <c r="F59" s="82" t="str">
        <f t="shared" si="0"/>
        <v>.</v>
      </c>
      <c r="G59" s="82" t="e">
        <f t="shared" ca="1" si="5"/>
        <v>#REF!</v>
      </c>
      <c r="H59" s="78"/>
      <c r="I59" s="8" t="s">
        <v>6108</v>
      </c>
      <c r="J59" s="8" t="s">
        <v>5116</v>
      </c>
      <c r="K59" s="1" t="e">
        <f t="shared" ca="1" si="2"/>
        <v>#REF!</v>
      </c>
      <c r="L59" s="1" t="str">
        <f t="shared" si="3"/>
        <v>.</v>
      </c>
      <c r="M59" s="1" t="str">
        <f t="shared" si="4"/>
        <v>55MEC2403069</v>
      </c>
    </row>
    <row r="60" spans="1:13">
      <c r="A60" s="8" t="s">
        <v>6109</v>
      </c>
      <c r="B60" s="8"/>
      <c r="C60" s="78"/>
      <c r="D60" s="8"/>
      <c r="E60" s="8"/>
      <c r="F60" s="82" t="str">
        <f t="shared" si="0"/>
        <v>.</v>
      </c>
      <c r="G60" s="82" t="e">
        <f t="shared" ca="1" si="5"/>
        <v>#REF!</v>
      </c>
      <c r="H60" s="78"/>
      <c r="I60" s="8" t="s">
        <v>6110</v>
      </c>
      <c r="J60" s="8" t="s">
        <v>6111</v>
      </c>
      <c r="K60" s="1" t="e">
        <f t="shared" ca="1" si="2"/>
        <v>#REF!</v>
      </c>
      <c r="L60" s="1" t="str">
        <f t="shared" si="3"/>
        <v>.</v>
      </c>
      <c r="M60" s="1" t="str">
        <f t="shared" si="4"/>
        <v>55MEC2403070</v>
      </c>
    </row>
    <row r="61" spans="1:13">
      <c r="A61" s="8" t="s">
        <v>6112</v>
      </c>
      <c r="B61" s="8"/>
      <c r="C61" s="78"/>
      <c r="D61" s="8"/>
      <c r="E61" s="8"/>
      <c r="F61" s="82" t="str">
        <f t="shared" si="0"/>
        <v>.</v>
      </c>
      <c r="G61" s="82" t="e">
        <f t="shared" ca="1" si="5"/>
        <v>#REF!</v>
      </c>
      <c r="H61" s="78"/>
      <c r="I61" s="8" t="s">
        <v>5979</v>
      </c>
      <c r="J61" s="8" t="s">
        <v>5119</v>
      </c>
      <c r="K61" s="1" t="e">
        <f t="shared" ca="1" si="2"/>
        <v>#REF!</v>
      </c>
      <c r="L61" s="1" t="str">
        <f t="shared" si="3"/>
        <v>55MEC2403071</v>
      </c>
      <c r="M61" s="1" t="str">
        <f t="shared" si="4"/>
        <v>55MEC2403071</v>
      </c>
    </row>
    <row r="62" spans="1:13">
      <c r="A62" s="8" t="s">
        <v>6113</v>
      </c>
      <c r="B62" s="8"/>
      <c r="C62" s="78"/>
      <c r="D62" s="8"/>
      <c r="E62" s="8"/>
      <c r="F62" s="82" t="str">
        <f t="shared" si="0"/>
        <v>.</v>
      </c>
      <c r="G62" s="82" t="e">
        <f t="shared" ca="1" si="5"/>
        <v>#REF!</v>
      </c>
      <c r="H62" s="78"/>
      <c r="I62" s="8" t="s">
        <v>6114</v>
      </c>
      <c r="J62" s="8" t="s">
        <v>6115</v>
      </c>
      <c r="K62" s="1" t="e">
        <f t="shared" ca="1" si="2"/>
        <v>#REF!</v>
      </c>
      <c r="L62" s="1" t="str">
        <f t="shared" si="3"/>
        <v>.</v>
      </c>
      <c r="M62" s="1" t="str">
        <f t="shared" si="4"/>
        <v>55MEC2403072</v>
      </c>
    </row>
    <row r="63" spans="1:13">
      <c r="A63" s="8" t="s">
        <v>6116</v>
      </c>
      <c r="B63" s="8"/>
      <c r="C63" s="78"/>
      <c r="D63" s="8"/>
      <c r="E63" s="8"/>
      <c r="F63" s="82" t="str">
        <f t="shared" si="0"/>
        <v>.</v>
      </c>
      <c r="G63" s="82" t="e">
        <f t="shared" ca="1" si="5"/>
        <v>#REF!</v>
      </c>
      <c r="H63" s="78"/>
      <c r="I63" s="8" t="s">
        <v>5983</v>
      </c>
      <c r="J63" s="8" t="s">
        <v>5122</v>
      </c>
      <c r="K63" s="1" t="e">
        <f t="shared" ca="1" si="2"/>
        <v>#REF!</v>
      </c>
      <c r="L63" s="1" t="str">
        <f t="shared" si="3"/>
        <v>55MEC2403073</v>
      </c>
      <c r="M63" s="1" t="str">
        <f t="shared" si="4"/>
        <v>55MEC2403073</v>
      </c>
    </row>
    <row r="64" spans="1:13">
      <c r="A64" s="8" t="s">
        <v>6117</v>
      </c>
      <c r="B64" s="8"/>
      <c r="C64" s="78"/>
      <c r="D64" s="8"/>
      <c r="E64" s="8"/>
      <c r="F64" s="82" t="str">
        <f t="shared" si="0"/>
        <v>.</v>
      </c>
      <c r="G64" s="82" t="e">
        <f t="shared" ca="1" si="5"/>
        <v>#REF!</v>
      </c>
      <c r="H64" s="78"/>
      <c r="I64" s="8" t="s">
        <v>6118</v>
      </c>
      <c r="J64" s="8" t="s">
        <v>5125</v>
      </c>
      <c r="K64" s="1" t="e">
        <f t="shared" ca="1" si="2"/>
        <v>#REF!</v>
      </c>
      <c r="L64" s="1" t="str">
        <f t="shared" si="3"/>
        <v>.</v>
      </c>
      <c r="M64" s="1" t="str">
        <f t="shared" si="4"/>
        <v>55MEC2403074</v>
      </c>
    </row>
    <row r="65" spans="1:13">
      <c r="A65" s="8" t="s">
        <v>6119</v>
      </c>
      <c r="B65" s="8"/>
      <c r="C65" s="78"/>
      <c r="D65" s="8"/>
      <c r="E65" s="8"/>
      <c r="F65" s="82" t="str">
        <f t="shared" si="0"/>
        <v>.</v>
      </c>
      <c r="G65" s="82" t="e">
        <f t="shared" ca="1" si="5"/>
        <v>#REF!</v>
      </c>
      <c r="H65" s="78"/>
      <c r="I65" s="8" t="s">
        <v>6120</v>
      </c>
      <c r="J65" s="8" t="s">
        <v>5128</v>
      </c>
      <c r="K65" s="1" t="e">
        <f t="shared" ca="1" si="2"/>
        <v>#REF!</v>
      </c>
      <c r="L65" s="1" t="str">
        <f t="shared" si="3"/>
        <v>.</v>
      </c>
      <c r="M65" s="1" t="str">
        <f t="shared" si="4"/>
        <v>55MEC2403075</v>
      </c>
    </row>
    <row r="66" spans="1:13">
      <c r="A66" s="8" t="s">
        <v>6121</v>
      </c>
      <c r="B66" s="8"/>
      <c r="C66" s="78"/>
      <c r="D66" s="8"/>
      <c r="E66" s="8"/>
      <c r="F66" s="82" t="str">
        <f t="shared" si="0"/>
        <v>.</v>
      </c>
      <c r="G66" s="82" t="e">
        <f t="shared" ca="1" si="5"/>
        <v>#REF!</v>
      </c>
      <c r="H66" s="78"/>
      <c r="I66" s="8" t="s">
        <v>6122</v>
      </c>
      <c r="J66" s="8" t="s">
        <v>5131</v>
      </c>
      <c r="K66" s="1" t="e">
        <f t="shared" ca="1" si="2"/>
        <v>#REF!</v>
      </c>
      <c r="L66" s="1" t="str">
        <f t="shared" si="3"/>
        <v>.</v>
      </c>
      <c r="M66" s="1" t="str">
        <f t="shared" si="4"/>
        <v>55MEC2403076</v>
      </c>
    </row>
    <row r="67" spans="1:13">
      <c r="A67" s="8" t="s">
        <v>6123</v>
      </c>
      <c r="B67" s="8"/>
      <c r="C67" s="78"/>
      <c r="D67" s="8"/>
      <c r="E67" s="8"/>
      <c r="F67" s="82" t="str">
        <f t="shared" si="0"/>
        <v>.</v>
      </c>
      <c r="G67" s="82" t="e">
        <f t="shared" ca="1" si="5"/>
        <v>#REF!</v>
      </c>
      <c r="H67" s="78"/>
      <c r="I67" s="8" t="s">
        <v>6124</v>
      </c>
      <c r="J67" s="8" t="s">
        <v>5134</v>
      </c>
      <c r="K67" s="1" t="e">
        <f t="shared" ca="1" si="2"/>
        <v>#REF!</v>
      </c>
      <c r="L67" s="1" t="str">
        <f t="shared" si="3"/>
        <v>.</v>
      </c>
      <c r="M67" s="1" t="str">
        <f t="shared" si="4"/>
        <v>55MEC2403077</v>
      </c>
    </row>
    <row r="68" spans="1:13">
      <c r="A68" s="8" t="s">
        <v>6125</v>
      </c>
      <c r="B68" s="8"/>
      <c r="C68" s="78"/>
      <c r="D68" s="8"/>
      <c r="E68" s="8"/>
      <c r="F68" s="82" t="str">
        <f t="shared" si="0"/>
        <v>.</v>
      </c>
      <c r="G68" s="82" t="e">
        <f t="shared" ca="1" si="5"/>
        <v>#REF!</v>
      </c>
      <c r="H68" s="78"/>
      <c r="I68" s="8" t="s">
        <v>6126</v>
      </c>
      <c r="J68" s="8" t="s">
        <v>5137</v>
      </c>
      <c r="K68" s="1" t="e">
        <f t="shared" ca="1" si="2"/>
        <v>#REF!</v>
      </c>
      <c r="L68" s="1" t="str">
        <f t="shared" si="3"/>
        <v>.</v>
      </c>
      <c r="M68" s="1" t="str">
        <f t="shared" si="4"/>
        <v>55MEC2403078</v>
      </c>
    </row>
    <row r="69" spans="1:13">
      <c r="A69" s="8" t="s">
        <v>6127</v>
      </c>
      <c r="B69" s="8"/>
      <c r="C69" s="78"/>
      <c r="D69" s="8"/>
      <c r="E69" s="8"/>
      <c r="F69" s="82" t="str">
        <f t="shared" si="0"/>
        <v>.</v>
      </c>
      <c r="G69" s="82" t="e">
        <f t="shared" ca="1" si="5"/>
        <v>#REF!</v>
      </c>
      <c r="H69" s="78"/>
      <c r="I69" s="8" t="s">
        <v>6128</v>
      </c>
      <c r="J69" s="8" t="s">
        <v>6129</v>
      </c>
      <c r="K69" s="1" t="e">
        <f t="shared" ca="1" si="2"/>
        <v>#REF!</v>
      </c>
      <c r="L69" s="1" t="str">
        <f t="shared" si="3"/>
        <v>.</v>
      </c>
      <c r="M69" s="1" t="str">
        <f t="shared" si="4"/>
        <v>55MEC2403079</v>
      </c>
    </row>
    <row r="70" spans="1:13">
      <c r="A70" s="8" t="s">
        <v>6130</v>
      </c>
      <c r="B70" s="8"/>
      <c r="C70" s="78"/>
      <c r="D70" s="8"/>
      <c r="E70" s="8"/>
      <c r="F70" s="82" t="str">
        <f t="shared" si="0"/>
        <v>.</v>
      </c>
      <c r="G70" s="82" t="e">
        <f t="shared" ca="1" si="5"/>
        <v>#REF!</v>
      </c>
      <c r="H70" s="78"/>
      <c r="I70" s="8" t="s">
        <v>6131</v>
      </c>
      <c r="J70" s="8" t="s">
        <v>6132</v>
      </c>
      <c r="K70" s="1" t="e">
        <f t="shared" ca="1" si="2"/>
        <v>#REF!</v>
      </c>
      <c r="L70" s="1" t="str">
        <f t="shared" si="3"/>
        <v>.</v>
      </c>
      <c r="M70" s="1" t="str">
        <f t="shared" si="4"/>
        <v>.</v>
      </c>
    </row>
    <row r="71" spans="1:13">
      <c r="A71" s="8" t="s">
        <v>6133</v>
      </c>
      <c r="B71" s="8"/>
      <c r="C71" s="78"/>
      <c r="D71" s="8"/>
      <c r="E71" s="8"/>
      <c r="F71" s="82" t="str">
        <f t="shared" si="0"/>
        <v>.</v>
      </c>
      <c r="G71" s="82" t="e">
        <f t="shared" ca="1" si="5"/>
        <v>#REF!</v>
      </c>
      <c r="H71" s="78"/>
      <c r="I71" s="8" t="s">
        <v>6134</v>
      </c>
      <c r="J71" s="8" t="s">
        <v>6135</v>
      </c>
      <c r="K71" s="1" t="e">
        <f t="shared" ca="1" si="2"/>
        <v>#REF!</v>
      </c>
      <c r="L71" s="1" t="str">
        <f t="shared" si="3"/>
        <v>.</v>
      </c>
      <c r="M71" s="1" t="str">
        <f t="shared" si="4"/>
        <v>.</v>
      </c>
    </row>
    <row r="72" spans="1:13">
      <c r="A72" s="8" t="s">
        <v>6136</v>
      </c>
      <c r="B72" s="8"/>
      <c r="C72" s="78"/>
      <c r="D72" s="8"/>
      <c r="E72" s="8"/>
      <c r="F72" s="82" t="str">
        <f t="shared" si="0"/>
        <v>.</v>
      </c>
      <c r="G72" s="82" t="e">
        <f t="shared" ca="1" si="5"/>
        <v>#REF!</v>
      </c>
      <c r="H72" s="78"/>
      <c r="I72" s="8" t="s">
        <v>6137</v>
      </c>
      <c r="J72" s="8" t="s">
        <v>6138</v>
      </c>
      <c r="K72" s="1" t="e">
        <f t="shared" ca="1" si="2"/>
        <v>#REF!</v>
      </c>
      <c r="L72" s="1" t="str">
        <f t="shared" si="3"/>
        <v>.</v>
      </c>
      <c r="M72" s="1" t="str">
        <f t="shared" si="4"/>
        <v>.</v>
      </c>
    </row>
    <row r="73" spans="1:13">
      <c r="A73" s="8" t="s">
        <v>6139</v>
      </c>
      <c r="B73" s="8"/>
      <c r="C73" s="78"/>
      <c r="D73" s="8"/>
      <c r="E73" s="8"/>
      <c r="F73" s="82" t="str">
        <f t="shared" si="0"/>
        <v>.</v>
      </c>
      <c r="G73" s="82" t="e">
        <f t="shared" ca="1" si="5"/>
        <v>#REF!</v>
      </c>
      <c r="H73" s="78"/>
      <c r="I73" s="8" t="s">
        <v>6140</v>
      </c>
      <c r="J73" s="8" t="s">
        <v>5159</v>
      </c>
      <c r="K73" s="1" t="e">
        <f t="shared" ca="1" si="2"/>
        <v>#REF!</v>
      </c>
      <c r="L73" s="1" t="str">
        <f t="shared" si="3"/>
        <v>.</v>
      </c>
      <c r="M73" s="1" t="str">
        <f t="shared" si="4"/>
        <v>.</v>
      </c>
    </row>
    <row r="74" spans="1:13">
      <c r="A74" s="8" t="s">
        <v>6141</v>
      </c>
      <c r="B74" s="8"/>
      <c r="C74" s="78"/>
      <c r="D74" s="8"/>
      <c r="E74" s="8"/>
      <c r="F74" s="82" t="str">
        <f t="shared" si="0"/>
        <v>.</v>
      </c>
      <c r="G74" s="82" t="e">
        <f t="shared" ca="1" si="5"/>
        <v>#REF!</v>
      </c>
      <c r="H74" s="78"/>
      <c r="I74" s="8" t="s">
        <v>6142</v>
      </c>
      <c r="J74" s="8" t="s">
        <v>6143</v>
      </c>
      <c r="K74" s="1" t="e">
        <f t="shared" ca="1" si="2"/>
        <v>#REF!</v>
      </c>
      <c r="L74" s="1" t="str">
        <f t="shared" si="3"/>
        <v>.</v>
      </c>
      <c r="M74" s="1" t="str">
        <f t="shared" si="4"/>
        <v>55MEC2404035</v>
      </c>
    </row>
    <row r="75" spans="1:13">
      <c r="A75" s="8" t="s">
        <v>6144</v>
      </c>
      <c r="B75" s="8"/>
      <c r="C75" s="78"/>
      <c r="D75" s="8"/>
      <c r="E75" s="8"/>
      <c r="F75" s="82" t="str">
        <f t="shared" si="0"/>
        <v>.</v>
      </c>
      <c r="G75" s="82" t="e">
        <f t="shared" ca="1" si="5"/>
        <v>#REF!</v>
      </c>
      <c r="H75" s="78"/>
      <c r="I75" s="8" t="s">
        <v>6145</v>
      </c>
      <c r="J75" s="8" t="s">
        <v>6146</v>
      </c>
      <c r="K75" s="1" t="e">
        <f t="shared" ca="1" si="2"/>
        <v>#REF!</v>
      </c>
      <c r="L75" s="1" t="str">
        <f t="shared" si="3"/>
        <v>.</v>
      </c>
      <c r="M75" s="1" t="str">
        <f t="shared" si="4"/>
        <v>55MEC2404036</v>
      </c>
    </row>
    <row r="76" spans="1:13">
      <c r="A76" s="8" t="s">
        <v>6147</v>
      </c>
      <c r="B76" s="8"/>
      <c r="C76" s="78"/>
      <c r="D76" s="8"/>
      <c r="E76" s="8"/>
      <c r="F76" s="82" t="str">
        <f t="shared" si="0"/>
        <v>.</v>
      </c>
      <c r="G76" s="82" t="e">
        <f t="shared" ca="1" si="5"/>
        <v>#REF!</v>
      </c>
      <c r="H76" s="78"/>
      <c r="I76" s="8" t="s">
        <v>6148</v>
      </c>
      <c r="J76" s="8" t="s">
        <v>6149</v>
      </c>
      <c r="K76" s="1" t="e">
        <f t="shared" ca="1" si="2"/>
        <v>#REF!</v>
      </c>
      <c r="L76" s="1" t="str">
        <f t="shared" si="3"/>
        <v>.</v>
      </c>
      <c r="M76" s="1" t="str">
        <f t="shared" si="4"/>
        <v>.</v>
      </c>
    </row>
    <row r="77" spans="1:13">
      <c r="A77" s="8" t="s">
        <v>6142</v>
      </c>
      <c r="B77" s="8"/>
      <c r="C77" s="78"/>
      <c r="D77" s="8"/>
      <c r="E77" s="8"/>
      <c r="F77" s="82" t="str">
        <f t="shared" si="0"/>
        <v>.</v>
      </c>
      <c r="G77" s="82" t="e">
        <f t="shared" ca="1" si="5"/>
        <v>#REF!</v>
      </c>
      <c r="H77" s="78"/>
      <c r="I77" s="8" t="s">
        <v>6150</v>
      </c>
      <c r="J77" s="8" t="s">
        <v>6151</v>
      </c>
      <c r="K77" s="1" t="e">
        <f t="shared" ca="1" si="2"/>
        <v>#REF!</v>
      </c>
      <c r="L77" s="1" t="str">
        <f t="shared" si="3"/>
        <v>.</v>
      </c>
      <c r="M77" s="1" t="str">
        <f t="shared" si="4"/>
        <v>.</v>
      </c>
    </row>
    <row r="78" spans="1:13">
      <c r="A78" s="8" t="s">
        <v>6145</v>
      </c>
      <c r="B78" s="8"/>
      <c r="C78" s="78"/>
      <c r="D78" s="8"/>
      <c r="E78" s="8"/>
      <c r="F78" s="82" t="str">
        <f t="shared" si="0"/>
        <v>.</v>
      </c>
      <c r="G78" s="82" t="e">
        <f t="shared" ca="1" si="5"/>
        <v>#REF!</v>
      </c>
      <c r="H78" s="78"/>
      <c r="I78" s="8" t="s">
        <v>6152</v>
      </c>
      <c r="J78" s="8" t="s">
        <v>115</v>
      </c>
      <c r="K78" s="1" t="e">
        <f t="shared" ca="1" si="2"/>
        <v>#REF!</v>
      </c>
      <c r="L78" s="1" t="str">
        <f t="shared" si="3"/>
        <v>.</v>
      </c>
      <c r="M78" s="1" t="str">
        <f t="shared" si="4"/>
        <v>55MEC2405004</v>
      </c>
    </row>
    <row r="79" spans="1:13">
      <c r="A79" s="8" t="s">
        <v>6153</v>
      </c>
      <c r="B79" s="8"/>
      <c r="C79" s="78"/>
      <c r="D79" s="8"/>
      <c r="E79" s="8"/>
      <c r="F79" s="82" t="str">
        <f t="shared" si="0"/>
        <v>.</v>
      </c>
      <c r="G79" s="82" t="e">
        <f t="shared" ca="1" si="5"/>
        <v>#REF!</v>
      </c>
      <c r="H79" s="78"/>
      <c r="I79" s="8" t="s">
        <v>6154</v>
      </c>
      <c r="J79" s="8" t="s">
        <v>5183</v>
      </c>
      <c r="K79" s="1" t="e">
        <f t="shared" ca="1" si="2"/>
        <v>#REF!</v>
      </c>
      <c r="L79" s="1" t="str">
        <f t="shared" si="3"/>
        <v>.</v>
      </c>
      <c r="M79" s="1" t="str">
        <f t="shared" si="4"/>
        <v>55MEC2405007</v>
      </c>
    </row>
    <row r="80" spans="1:13">
      <c r="A80" s="8" t="s">
        <v>6152</v>
      </c>
      <c r="B80" s="8"/>
      <c r="C80" s="78"/>
      <c r="D80" s="8"/>
      <c r="E80" s="8"/>
      <c r="F80" s="82" t="str">
        <f t="shared" si="0"/>
        <v>.</v>
      </c>
      <c r="G80" s="82" t="e">
        <f t="shared" ca="1" si="5"/>
        <v>#REF!</v>
      </c>
      <c r="H80" s="78"/>
      <c r="I80" s="8" t="s">
        <v>6155</v>
      </c>
      <c r="J80" s="8" t="s">
        <v>5209</v>
      </c>
      <c r="K80" s="1" t="e">
        <f t="shared" ca="1" si="2"/>
        <v>#REF!</v>
      </c>
      <c r="L80" s="1" t="str">
        <f t="shared" si="3"/>
        <v>.</v>
      </c>
      <c r="M80" s="1" t="str">
        <f t="shared" si="4"/>
        <v>.</v>
      </c>
    </row>
    <row r="81" spans="1:13">
      <c r="A81" s="8" t="s">
        <v>6154</v>
      </c>
      <c r="B81" s="8"/>
      <c r="C81" s="78"/>
      <c r="D81" s="8"/>
      <c r="E81" s="8"/>
      <c r="F81" s="82" t="str">
        <f t="shared" si="0"/>
        <v>.</v>
      </c>
      <c r="G81" s="82" t="e">
        <f t="shared" ca="1" si="5"/>
        <v>#REF!</v>
      </c>
      <c r="H81" s="78"/>
      <c r="I81" s="8" t="s">
        <v>6156</v>
      </c>
      <c r="J81" s="8" t="s">
        <v>5226</v>
      </c>
      <c r="K81" s="1" t="e">
        <f t="shared" ca="1" si="2"/>
        <v>#REF!</v>
      </c>
      <c r="L81" s="1" t="str">
        <f t="shared" si="3"/>
        <v>.</v>
      </c>
      <c r="M81" s="1" t="str">
        <f t="shared" si="4"/>
        <v>55MEC2405029</v>
      </c>
    </row>
    <row r="82" spans="1:13">
      <c r="A82" s="8" t="s">
        <v>6157</v>
      </c>
      <c r="B82" s="8"/>
      <c r="C82" s="78"/>
      <c r="D82" s="8"/>
      <c r="E82" s="8"/>
      <c r="F82" s="82" t="str">
        <f t="shared" si="0"/>
        <v>.</v>
      </c>
      <c r="G82" s="82" t="e">
        <f t="shared" ca="1" si="5"/>
        <v>#REF!</v>
      </c>
      <c r="H82" s="78"/>
      <c r="I82" s="8" t="s">
        <v>6158</v>
      </c>
      <c r="J82" s="8" t="s">
        <v>5241</v>
      </c>
      <c r="K82" s="1" t="e">
        <f t="shared" ca="1" si="2"/>
        <v>#REF!</v>
      </c>
      <c r="L82" s="1" t="str">
        <f t="shared" si="3"/>
        <v>.</v>
      </c>
      <c r="M82" s="1" t="str">
        <f t="shared" si="4"/>
        <v>55MEC2406004</v>
      </c>
    </row>
    <row r="83" spans="1:13">
      <c r="A83" s="8" t="s">
        <v>6159</v>
      </c>
      <c r="B83" s="8"/>
      <c r="C83" s="78"/>
      <c r="D83" s="8"/>
      <c r="E83" s="8"/>
      <c r="F83" s="82" t="str">
        <f t="shared" si="0"/>
        <v>.</v>
      </c>
      <c r="G83" s="82" t="e">
        <f t="shared" ca="1" si="5"/>
        <v>#REF!</v>
      </c>
      <c r="H83" s="78"/>
      <c r="I83" s="8" t="s">
        <v>6160</v>
      </c>
      <c r="J83" s="8" t="s">
        <v>119</v>
      </c>
      <c r="K83" s="1" t="e">
        <f t="shared" ca="1" si="2"/>
        <v>#REF!</v>
      </c>
      <c r="L83" s="1" t="str">
        <f t="shared" si="3"/>
        <v>.</v>
      </c>
      <c r="M83" s="1" t="str">
        <f t="shared" si="4"/>
        <v>55MEC2406023</v>
      </c>
    </row>
    <row r="84" spans="1:13">
      <c r="A84" s="8" t="s">
        <v>6161</v>
      </c>
      <c r="B84" s="8"/>
      <c r="C84" s="78"/>
      <c r="D84" s="8"/>
      <c r="E84" s="8"/>
      <c r="F84" s="82" t="str">
        <f t="shared" si="0"/>
        <v>.</v>
      </c>
      <c r="G84" s="82" t="e">
        <f t="shared" ca="1" si="5"/>
        <v>#REF!</v>
      </c>
      <c r="H84" s="78"/>
      <c r="I84" s="8" t="s">
        <v>6162</v>
      </c>
      <c r="J84" s="8" t="s">
        <v>6163</v>
      </c>
      <c r="K84" s="1" t="e">
        <f t="shared" ca="1" si="2"/>
        <v>#REF!</v>
      </c>
      <c r="L84" s="1" t="str">
        <f t="shared" si="3"/>
        <v>.</v>
      </c>
      <c r="M84" s="1" t="str">
        <f t="shared" si="4"/>
        <v>55MEC2407012</v>
      </c>
    </row>
    <row r="85" spans="1:13">
      <c r="A85" s="8" t="s">
        <v>6049</v>
      </c>
      <c r="B85" s="8"/>
      <c r="C85" s="78"/>
      <c r="D85" s="8"/>
      <c r="E85" s="8"/>
      <c r="F85" s="82" t="str">
        <f t="shared" si="0"/>
        <v>.</v>
      </c>
      <c r="G85" s="82" t="e">
        <f t="shared" ca="1" si="5"/>
        <v>#REF!</v>
      </c>
      <c r="H85" s="78"/>
      <c r="I85" s="8" t="s">
        <v>6164</v>
      </c>
      <c r="J85" s="8" t="s">
        <v>5257</v>
      </c>
      <c r="K85" s="1" t="e">
        <f t="shared" ca="1" si="2"/>
        <v>#REF!</v>
      </c>
      <c r="L85" s="1" t="str">
        <f t="shared" si="3"/>
        <v>.</v>
      </c>
      <c r="M85" s="1" t="str">
        <f t="shared" si="4"/>
        <v>55MEC2407013</v>
      </c>
    </row>
    <row r="86" spans="1:13">
      <c r="A86" s="8" t="s">
        <v>6165</v>
      </c>
      <c r="B86" s="8"/>
      <c r="C86" s="78"/>
      <c r="D86" s="8"/>
      <c r="E86" s="8"/>
      <c r="F86" s="82" t="str">
        <f t="shared" si="0"/>
        <v>.</v>
      </c>
      <c r="G86" s="82" t="e">
        <f t="shared" ca="1" si="5"/>
        <v>#REF!</v>
      </c>
      <c r="H86" s="78"/>
      <c r="I86" s="8" t="s">
        <v>6166</v>
      </c>
      <c r="J86" s="8" t="s">
        <v>6167</v>
      </c>
      <c r="K86" s="1" t="e">
        <f t="shared" ca="1" si="2"/>
        <v>#REF!</v>
      </c>
      <c r="L86" s="1" t="str">
        <f t="shared" si="3"/>
        <v>.</v>
      </c>
      <c r="M86" s="1" t="str">
        <f t="shared" si="4"/>
        <v>.</v>
      </c>
    </row>
    <row r="87" spans="1:13">
      <c r="A87" s="8" t="s">
        <v>6168</v>
      </c>
      <c r="B87" s="8"/>
      <c r="C87" s="78"/>
      <c r="D87" s="8"/>
      <c r="E87" s="8"/>
      <c r="F87" s="82" t="str">
        <f t="shared" si="0"/>
        <v>.</v>
      </c>
      <c r="G87" s="82" t="e">
        <f t="shared" ca="1" si="5"/>
        <v>#REF!</v>
      </c>
      <c r="H87" s="78"/>
      <c r="I87" s="8" t="s">
        <v>6169</v>
      </c>
      <c r="J87" s="8" t="s">
        <v>5261</v>
      </c>
      <c r="K87" s="1" t="e">
        <f t="shared" ca="1" si="2"/>
        <v>#REF!</v>
      </c>
      <c r="L87" s="1" t="str">
        <f t="shared" si="3"/>
        <v>.</v>
      </c>
      <c r="M87" s="1" t="str">
        <f t="shared" si="4"/>
        <v>55MEC2407017</v>
      </c>
    </row>
    <row r="88" spans="1:13">
      <c r="A88" s="8" t="s">
        <v>6170</v>
      </c>
      <c r="B88" s="8"/>
      <c r="C88" s="78"/>
      <c r="D88" s="8"/>
      <c r="E88" s="8"/>
      <c r="F88" s="82" t="str">
        <f t="shared" si="0"/>
        <v>.</v>
      </c>
      <c r="G88" s="82" t="e">
        <f t="shared" ca="1" si="5"/>
        <v>#REF!</v>
      </c>
      <c r="H88" s="78"/>
      <c r="I88" s="8" t="s">
        <v>6171</v>
      </c>
      <c r="J88" s="8" t="s">
        <v>6172</v>
      </c>
      <c r="K88" s="1" t="e">
        <f t="shared" ca="1" si="2"/>
        <v>#REF!</v>
      </c>
      <c r="L88" s="1" t="str">
        <f t="shared" si="3"/>
        <v>.</v>
      </c>
      <c r="M88" s="1" t="str">
        <f t="shared" si="4"/>
        <v>55MEC2407023</v>
      </c>
    </row>
    <row r="89" spans="1:13">
      <c r="A89" s="8" t="s">
        <v>6173</v>
      </c>
      <c r="B89" s="8"/>
      <c r="C89" s="78"/>
      <c r="D89" s="8"/>
      <c r="E89" s="8"/>
      <c r="F89" s="82" t="str">
        <f t="shared" si="0"/>
        <v>.</v>
      </c>
      <c r="G89" s="82" t="e">
        <f t="shared" ca="1" si="5"/>
        <v>#REF!</v>
      </c>
      <c r="H89" s="78"/>
      <c r="I89" s="8" t="s">
        <v>6174</v>
      </c>
      <c r="J89" s="8" t="s">
        <v>6175</v>
      </c>
      <c r="K89" s="1" t="e">
        <f t="shared" ca="1" si="2"/>
        <v>#REF!</v>
      </c>
      <c r="L89" s="1" t="str">
        <f t="shared" si="3"/>
        <v>.</v>
      </c>
      <c r="M89" s="1" t="str">
        <f t="shared" si="4"/>
        <v>55MEC2407035</v>
      </c>
    </row>
    <row r="90" spans="1:13">
      <c r="A90" s="8" t="s">
        <v>6176</v>
      </c>
      <c r="B90" s="8"/>
      <c r="C90" s="78"/>
      <c r="D90" s="8"/>
      <c r="E90" s="8"/>
      <c r="F90" s="82" t="str">
        <f t="shared" si="0"/>
        <v>.</v>
      </c>
      <c r="G90" s="82" t="e">
        <f t="shared" ca="1" si="5"/>
        <v>#REF!</v>
      </c>
      <c r="H90" s="78"/>
      <c r="I90" s="8" t="s">
        <v>6177</v>
      </c>
      <c r="J90" s="8" t="s">
        <v>6178</v>
      </c>
      <c r="K90" s="1" t="e">
        <f t="shared" ca="1" si="2"/>
        <v>#REF!</v>
      </c>
      <c r="L90" s="1" t="str">
        <f t="shared" si="3"/>
        <v>.</v>
      </c>
      <c r="M90" s="1" t="str">
        <f t="shared" si="4"/>
        <v>55MEC2408001</v>
      </c>
    </row>
    <row r="91" spans="1:13">
      <c r="A91" s="8" t="s">
        <v>6156</v>
      </c>
      <c r="B91" s="8"/>
      <c r="C91" s="78"/>
      <c r="D91" s="8"/>
      <c r="E91" s="8"/>
      <c r="F91" s="82" t="str">
        <f t="shared" si="0"/>
        <v>.</v>
      </c>
      <c r="G91" s="82" t="e">
        <f t="shared" ca="1" si="5"/>
        <v>#REF!</v>
      </c>
      <c r="H91" s="78"/>
      <c r="I91" s="8" t="s">
        <v>6179</v>
      </c>
      <c r="J91" s="8" t="s">
        <v>6180</v>
      </c>
      <c r="K91" s="1" t="e">
        <f t="shared" ca="1" si="2"/>
        <v>#REF!</v>
      </c>
      <c r="L91" s="1" t="str">
        <f t="shared" si="3"/>
        <v>.</v>
      </c>
      <c r="M91" s="1" t="str">
        <f t="shared" si="4"/>
        <v>55MEC2408004</v>
      </c>
    </row>
    <row r="92" spans="1:13">
      <c r="A92" s="8" t="s">
        <v>6181</v>
      </c>
      <c r="B92" s="8"/>
      <c r="C92" s="78"/>
      <c r="D92" s="8"/>
      <c r="E92" s="8"/>
      <c r="F92" s="82" t="str">
        <f t="shared" si="0"/>
        <v>.</v>
      </c>
      <c r="G92" s="82" t="e">
        <f t="shared" ca="1" si="5"/>
        <v>#REF!</v>
      </c>
      <c r="H92" s="78"/>
      <c r="I92" s="8" t="s">
        <v>6182</v>
      </c>
      <c r="J92" s="8" t="s">
        <v>6183</v>
      </c>
      <c r="K92" s="1" t="e">
        <f t="shared" ca="1" si="2"/>
        <v>#REF!</v>
      </c>
      <c r="L92" s="1" t="str">
        <f t="shared" si="3"/>
        <v>.</v>
      </c>
      <c r="M92" s="1" t="str">
        <f t="shared" si="4"/>
        <v>55MEC2408008</v>
      </c>
    </row>
    <row r="93" spans="1:13">
      <c r="A93" s="8" t="s">
        <v>6184</v>
      </c>
      <c r="B93" s="8"/>
      <c r="C93" s="78"/>
      <c r="D93" s="8"/>
      <c r="E93" s="8"/>
      <c r="F93" s="82" t="str">
        <f t="shared" si="0"/>
        <v>.</v>
      </c>
      <c r="G93" s="82" t="e">
        <f t="shared" ca="1" si="5"/>
        <v>#REF!</v>
      </c>
      <c r="H93" s="78"/>
      <c r="I93" s="8" t="s">
        <v>6185</v>
      </c>
      <c r="J93" s="8" t="s">
        <v>5336</v>
      </c>
      <c r="K93" s="1" t="e">
        <f t="shared" ca="1" si="2"/>
        <v>#REF!</v>
      </c>
      <c r="L93" s="1" t="str">
        <f t="shared" si="3"/>
        <v>.</v>
      </c>
      <c r="M93" s="1" t="str">
        <f t="shared" si="4"/>
        <v>55MEC2408013</v>
      </c>
    </row>
    <row r="94" spans="1:13">
      <c r="A94" s="8" t="s">
        <v>6186</v>
      </c>
      <c r="B94" s="8"/>
      <c r="C94" s="78"/>
      <c r="D94" s="8"/>
      <c r="E94" s="8"/>
      <c r="F94" s="82" t="str">
        <f t="shared" si="0"/>
        <v>.</v>
      </c>
      <c r="G94" s="82" t="e">
        <f t="shared" ca="1" si="5"/>
        <v>#REF!</v>
      </c>
      <c r="H94" s="78"/>
      <c r="I94" s="8" t="s">
        <v>6187</v>
      </c>
      <c r="J94" s="8" t="s">
        <v>6188</v>
      </c>
      <c r="K94" s="1" t="e">
        <f t="shared" ca="1" si="2"/>
        <v>#REF!</v>
      </c>
      <c r="L94" s="1" t="str">
        <f t="shared" si="3"/>
        <v>.</v>
      </c>
      <c r="M94" s="1" t="str">
        <f t="shared" si="4"/>
        <v>55MEC2408032</v>
      </c>
    </row>
    <row r="95" spans="1:13">
      <c r="A95" s="8" t="s">
        <v>6160</v>
      </c>
      <c r="B95" s="8"/>
      <c r="C95" s="78"/>
      <c r="D95" s="8"/>
      <c r="E95" s="8"/>
      <c r="F95" s="82" t="str">
        <f t="shared" si="0"/>
        <v>.</v>
      </c>
      <c r="G95" s="82" t="e">
        <f t="shared" ca="1" si="5"/>
        <v>#REF!</v>
      </c>
      <c r="H95" s="78"/>
      <c r="I95" s="8" t="s">
        <v>6189</v>
      </c>
      <c r="J95" s="8" t="s">
        <v>5359</v>
      </c>
      <c r="K95" s="1" t="e">
        <f t="shared" ca="1" si="2"/>
        <v>#REF!</v>
      </c>
      <c r="L95" s="1" t="str">
        <f t="shared" si="3"/>
        <v>.</v>
      </c>
      <c r="M95" s="1" t="str">
        <f t="shared" si="4"/>
        <v>55MEC2408034</v>
      </c>
    </row>
    <row r="96" spans="1:13">
      <c r="A96" s="8" t="s">
        <v>6190</v>
      </c>
      <c r="B96" s="8"/>
      <c r="C96" s="78"/>
      <c r="D96" s="8"/>
      <c r="E96" s="8"/>
      <c r="F96" s="82" t="str">
        <f t="shared" si="0"/>
        <v>.</v>
      </c>
      <c r="G96" s="82" t="e">
        <f t="shared" ca="1" si="5"/>
        <v>#REF!</v>
      </c>
      <c r="H96" s="78"/>
      <c r="I96" s="8" t="s">
        <v>6191</v>
      </c>
      <c r="J96" s="8" t="s">
        <v>6192</v>
      </c>
      <c r="K96" s="1" t="e">
        <f t="shared" ca="1" si="2"/>
        <v>#REF!</v>
      </c>
      <c r="L96" s="1" t="str">
        <f t="shared" si="3"/>
        <v>.</v>
      </c>
      <c r="M96" s="1" t="str">
        <f t="shared" si="4"/>
        <v>55MEC2408036</v>
      </c>
    </row>
    <row r="97" spans="1:13">
      <c r="A97" s="8" t="s">
        <v>6193</v>
      </c>
      <c r="B97" s="8"/>
      <c r="C97" s="78"/>
      <c r="D97" s="8"/>
      <c r="E97" s="8"/>
      <c r="F97" s="82" t="str">
        <f t="shared" si="0"/>
        <v>.</v>
      </c>
      <c r="G97" s="82" t="e">
        <f t="shared" ca="1" si="5"/>
        <v>#REF!</v>
      </c>
      <c r="H97" s="78"/>
      <c r="I97" s="8" t="s">
        <v>6194</v>
      </c>
      <c r="J97" s="8" t="s">
        <v>6195</v>
      </c>
      <c r="K97" s="1" t="e">
        <f t="shared" ca="1" si="2"/>
        <v>#REF!</v>
      </c>
      <c r="L97" s="1" t="str">
        <f t="shared" si="3"/>
        <v>.</v>
      </c>
      <c r="M97" s="1" t="str">
        <f t="shared" si="4"/>
        <v>55MEC2409003</v>
      </c>
    </row>
    <row r="98" spans="1:13">
      <c r="A98" s="8" t="s">
        <v>6196</v>
      </c>
      <c r="B98" s="8"/>
      <c r="C98" s="78"/>
      <c r="D98" s="8"/>
      <c r="E98" s="8"/>
      <c r="F98" s="82" t="str">
        <f t="shared" si="0"/>
        <v>.</v>
      </c>
      <c r="G98" s="82" t="e">
        <f t="shared" ca="1" si="5"/>
        <v>#REF!</v>
      </c>
      <c r="H98" s="78"/>
      <c r="I98" s="8" t="s">
        <v>6197</v>
      </c>
      <c r="J98" s="8" t="s">
        <v>6198</v>
      </c>
      <c r="K98" s="1" t="e">
        <f t="shared" ca="1" si="2"/>
        <v>#REF!</v>
      </c>
      <c r="L98" s="1" t="str">
        <f t="shared" si="3"/>
        <v>.</v>
      </c>
      <c r="M98" s="1" t="str">
        <f t="shared" si="4"/>
        <v>55MEC2409010</v>
      </c>
    </row>
    <row r="99" spans="1:13">
      <c r="A99" s="8" t="s">
        <v>6199</v>
      </c>
      <c r="B99" s="8"/>
      <c r="C99" s="78"/>
      <c r="D99" s="8"/>
      <c r="E99" s="8"/>
      <c r="F99" s="82" t="str">
        <f t="shared" si="0"/>
        <v>.</v>
      </c>
      <c r="G99" s="82" t="e">
        <f t="shared" ca="1" si="5"/>
        <v>#REF!</v>
      </c>
      <c r="H99" s="78"/>
      <c r="I99" s="8" t="s">
        <v>6200</v>
      </c>
      <c r="J99" s="8" t="s">
        <v>6201</v>
      </c>
      <c r="K99" s="1" t="e">
        <f t="shared" ca="1" si="2"/>
        <v>#REF!</v>
      </c>
      <c r="L99" s="1" t="str">
        <f t="shared" si="3"/>
        <v>.</v>
      </c>
      <c r="M99" s="1" t="str">
        <f t="shared" si="4"/>
        <v>.</v>
      </c>
    </row>
    <row r="100" spans="1:13">
      <c r="A100" s="8" t="s">
        <v>6202</v>
      </c>
      <c r="B100" s="8"/>
      <c r="C100" s="78"/>
      <c r="D100" s="8"/>
      <c r="E100" s="8"/>
      <c r="F100" s="82" t="str">
        <f t="shared" si="0"/>
        <v>.</v>
      </c>
      <c r="G100" s="82" t="e">
        <f t="shared" ca="1" si="5"/>
        <v>#REF!</v>
      </c>
      <c r="H100" s="78"/>
      <c r="I100" s="8" t="s">
        <v>6203</v>
      </c>
      <c r="J100" s="8" t="s">
        <v>6204</v>
      </c>
      <c r="K100" s="1" t="e">
        <f t="shared" ca="1" si="2"/>
        <v>#REF!</v>
      </c>
      <c r="L100" s="1" t="str">
        <f t="shared" si="3"/>
        <v>.</v>
      </c>
      <c r="M100" s="1" t="str">
        <f t="shared" si="4"/>
        <v>.</v>
      </c>
    </row>
    <row r="101" spans="1:13">
      <c r="A101" s="8" t="s">
        <v>6169</v>
      </c>
      <c r="B101" s="8"/>
      <c r="C101" s="78"/>
      <c r="D101" s="8"/>
      <c r="E101" s="8"/>
      <c r="F101" s="82" t="str">
        <f t="shared" si="0"/>
        <v>.</v>
      </c>
      <c r="G101" s="82" t="e">
        <f t="shared" ca="1" si="5"/>
        <v>#REF!</v>
      </c>
      <c r="H101" s="78"/>
      <c r="I101" s="8" t="s">
        <v>6205</v>
      </c>
      <c r="J101" s="8" t="s">
        <v>6206</v>
      </c>
      <c r="K101" s="1" t="e">
        <f t="shared" ca="1" si="2"/>
        <v>#REF!</v>
      </c>
      <c r="L101" s="1" t="str">
        <f t="shared" si="3"/>
        <v>.</v>
      </c>
      <c r="M101" s="1" t="str">
        <f t="shared" si="4"/>
        <v>.</v>
      </c>
    </row>
    <row r="102" spans="1:13">
      <c r="A102" s="8" t="s">
        <v>6207</v>
      </c>
      <c r="B102" s="8"/>
      <c r="C102" s="78"/>
      <c r="D102" s="8"/>
      <c r="E102" s="8"/>
      <c r="F102" s="82" t="str">
        <f t="shared" si="0"/>
        <v>.</v>
      </c>
      <c r="G102" s="82" t="e">
        <f t="shared" ca="1" si="5"/>
        <v>#REF!</v>
      </c>
      <c r="H102" s="78"/>
      <c r="I102" s="8" t="s">
        <v>6208</v>
      </c>
      <c r="J102" s="8" t="s">
        <v>104</v>
      </c>
      <c r="K102" s="1" t="e">
        <f t="shared" ca="1" si="2"/>
        <v>#REF!</v>
      </c>
      <c r="L102" s="1" t="str">
        <f t="shared" si="3"/>
        <v>.</v>
      </c>
      <c r="M102" s="1" t="str">
        <f t="shared" si="4"/>
        <v>.</v>
      </c>
    </row>
    <row r="103" spans="1:13">
      <c r="A103" s="8" t="s">
        <v>6171</v>
      </c>
      <c r="B103" s="8"/>
      <c r="C103" s="78"/>
      <c r="D103" s="8"/>
      <c r="E103" s="8"/>
      <c r="F103" s="82" t="str">
        <f t="shared" si="0"/>
        <v>.</v>
      </c>
      <c r="G103" s="82" t="e">
        <f t="shared" ca="1" si="5"/>
        <v>#REF!</v>
      </c>
      <c r="H103" s="78"/>
      <c r="I103" s="8" t="s">
        <v>6209</v>
      </c>
      <c r="J103" s="8" t="s">
        <v>128</v>
      </c>
      <c r="K103" s="1" t="e">
        <f t="shared" ca="1" si="2"/>
        <v>#REF!</v>
      </c>
      <c r="L103" s="1" t="str">
        <f t="shared" si="3"/>
        <v>.</v>
      </c>
      <c r="M103" s="1" t="str">
        <f t="shared" si="4"/>
        <v>.</v>
      </c>
    </row>
    <row r="104" spans="1:13">
      <c r="A104" s="8" t="s">
        <v>6210</v>
      </c>
      <c r="B104" s="8"/>
      <c r="C104" s="78"/>
      <c r="D104" s="8"/>
      <c r="E104" s="8"/>
      <c r="F104" s="82" t="str">
        <f t="shared" si="0"/>
        <v>.</v>
      </c>
      <c r="G104" s="82" t="e">
        <f t="shared" ca="1" si="5"/>
        <v>#REF!</v>
      </c>
      <c r="H104" s="78"/>
      <c r="I104" s="8" t="s">
        <v>6211</v>
      </c>
      <c r="J104" s="8" t="s">
        <v>6212</v>
      </c>
      <c r="K104" s="1" t="e">
        <f t="shared" ca="1" si="2"/>
        <v>#REF!</v>
      </c>
      <c r="L104" s="1" t="str">
        <f t="shared" si="3"/>
        <v>.</v>
      </c>
      <c r="M104" s="1" t="str">
        <f t="shared" si="4"/>
        <v>.</v>
      </c>
    </row>
    <row r="105" spans="1:13">
      <c r="A105" s="8" t="s">
        <v>6213</v>
      </c>
      <c r="B105" s="8"/>
      <c r="C105" s="78"/>
      <c r="D105" s="8"/>
      <c r="E105" s="8"/>
      <c r="F105" s="82" t="str">
        <f t="shared" si="0"/>
        <v>.</v>
      </c>
      <c r="G105" s="82" t="e">
        <f t="shared" ca="1" si="5"/>
        <v>#REF!</v>
      </c>
      <c r="H105" s="78"/>
      <c r="I105" s="8" t="s">
        <v>6214</v>
      </c>
      <c r="J105" s="8" t="s">
        <v>6215</v>
      </c>
      <c r="K105" s="1" t="e">
        <f t="shared" ca="1" si="2"/>
        <v>#REF!</v>
      </c>
      <c r="L105" s="1" t="str">
        <f t="shared" si="3"/>
        <v>.</v>
      </c>
      <c r="M105" s="1" t="str">
        <f t="shared" si="4"/>
        <v>.</v>
      </c>
    </row>
    <row r="106" spans="1:13">
      <c r="A106" s="8" t="s">
        <v>6216</v>
      </c>
      <c r="B106" s="8"/>
      <c r="C106" s="78"/>
      <c r="D106" s="8"/>
      <c r="E106" s="8"/>
      <c r="F106" s="82" t="str">
        <f t="shared" si="0"/>
        <v>.</v>
      </c>
      <c r="G106" s="82" t="e">
        <f t="shared" ca="1" si="5"/>
        <v>#REF!</v>
      </c>
      <c r="H106" s="78"/>
      <c r="I106" s="8" t="s">
        <v>6217</v>
      </c>
      <c r="J106" s="8" t="s">
        <v>5381</v>
      </c>
      <c r="K106" s="1" t="e">
        <f t="shared" ca="1" si="2"/>
        <v>#REF!</v>
      </c>
      <c r="L106" s="1" t="str">
        <f t="shared" si="3"/>
        <v>.</v>
      </c>
      <c r="M106" s="1" t="str">
        <f t="shared" si="4"/>
        <v>.</v>
      </c>
    </row>
    <row r="107" spans="1:13">
      <c r="A107" s="8" t="s">
        <v>6012</v>
      </c>
      <c r="B107" s="8"/>
      <c r="C107" s="78"/>
      <c r="D107" s="8"/>
      <c r="E107" s="8"/>
      <c r="F107" s="82" t="str">
        <f t="shared" si="0"/>
        <v>.</v>
      </c>
      <c r="G107" s="82" t="e">
        <f t="shared" ca="1" si="5"/>
        <v>#REF!</v>
      </c>
      <c r="H107" s="78"/>
      <c r="I107" s="8" t="s">
        <v>6218</v>
      </c>
      <c r="J107" s="8" t="s">
        <v>5388</v>
      </c>
      <c r="K107" s="1" t="e">
        <f t="shared" ca="1" si="2"/>
        <v>#REF!</v>
      </c>
      <c r="L107" s="1" t="str">
        <f t="shared" si="3"/>
        <v>.</v>
      </c>
      <c r="M107" s="1" t="str">
        <f t="shared" si="4"/>
        <v>55MEC2409095</v>
      </c>
    </row>
    <row r="108" spans="1:13">
      <c r="A108" s="8" t="s">
        <v>6008</v>
      </c>
      <c r="B108" s="8"/>
      <c r="C108" s="78"/>
      <c r="D108" s="8"/>
      <c r="E108" s="8"/>
      <c r="F108" s="82" t="str">
        <f t="shared" si="0"/>
        <v>.</v>
      </c>
      <c r="G108" s="82" t="e">
        <f t="shared" ca="1" si="5"/>
        <v>#REF!</v>
      </c>
      <c r="H108" s="78"/>
      <c r="I108" s="8" t="s">
        <v>6219</v>
      </c>
      <c r="J108" s="8" t="s">
        <v>5392</v>
      </c>
      <c r="K108" s="1" t="e">
        <f t="shared" ca="1" si="2"/>
        <v>#REF!</v>
      </c>
      <c r="L108" s="1" t="str">
        <f t="shared" si="3"/>
        <v>.</v>
      </c>
      <c r="M108" s="1" t="str">
        <f t="shared" si="4"/>
        <v>.</v>
      </c>
    </row>
    <row r="109" spans="1:13">
      <c r="A109" s="8" t="s">
        <v>6174</v>
      </c>
      <c r="B109" s="8"/>
      <c r="C109" s="78"/>
      <c r="D109" s="8"/>
      <c r="E109" s="8"/>
      <c r="F109" s="82" t="str">
        <f t="shared" si="0"/>
        <v>.</v>
      </c>
      <c r="G109" s="82" t="e">
        <f t="shared" ca="1" si="5"/>
        <v>#REF!</v>
      </c>
      <c r="H109" s="78"/>
      <c r="I109" s="8" t="s">
        <v>6220</v>
      </c>
      <c r="J109" s="8" t="s">
        <v>5395</v>
      </c>
      <c r="K109" s="1" t="e">
        <f t="shared" ca="1" si="2"/>
        <v>#REF!</v>
      </c>
      <c r="L109" s="1" t="str">
        <f t="shared" si="3"/>
        <v>.</v>
      </c>
      <c r="M109" s="1" t="str">
        <f t="shared" si="4"/>
        <v>.</v>
      </c>
    </row>
    <row r="110" spans="1:13">
      <c r="A110" s="8" t="s">
        <v>6040</v>
      </c>
      <c r="B110" s="8"/>
      <c r="C110" s="78"/>
      <c r="D110" s="8"/>
      <c r="E110" s="8"/>
      <c r="F110" s="82" t="str">
        <f t="shared" si="0"/>
        <v>.</v>
      </c>
      <c r="G110" s="82" t="e">
        <f t="shared" ca="1" si="5"/>
        <v>#REF!</v>
      </c>
      <c r="H110" s="78"/>
      <c r="I110" s="8" t="s">
        <v>6221</v>
      </c>
      <c r="J110" s="8" t="s">
        <v>5398</v>
      </c>
      <c r="K110" s="1" t="e">
        <f t="shared" ca="1" si="2"/>
        <v>#REF!</v>
      </c>
      <c r="L110" s="1" t="str">
        <f t="shared" si="3"/>
        <v>.</v>
      </c>
      <c r="M110" s="1" t="str">
        <f t="shared" si="4"/>
        <v>.</v>
      </c>
    </row>
    <row r="111" spans="1:13">
      <c r="A111" s="8" t="s">
        <v>6042</v>
      </c>
      <c r="B111" s="8"/>
      <c r="C111" s="78"/>
      <c r="D111" s="8"/>
      <c r="E111" s="8"/>
      <c r="F111" s="82" t="str">
        <f t="shared" si="0"/>
        <v>.</v>
      </c>
      <c r="G111" s="82" t="e">
        <f t="shared" ca="1" si="5"/>
        <v>#REF!</v>
      </c>
      <c r="H111" s="78"/>
      <c r="I111" s="8" t="s">
        <v>6222</v>
      </c>
      <c r="J111" s="8" t="s">
        <v>5401</v>
      </c>
      <c r="K111" s="1" t="e">
        <f t="shared" ca="1" si="2"/>
        <v>#REF!</v>
      </c>
      <c r="L111" s="1" t="str">
        <f t="shared" si="3"/>
        <v>.</v>
      </c>
      <c r="M111" s="1" t="str">
        <f t="shared" si="4"/>
        <v>.</v>
      </c>
    </row>
    <row r="112" spans="1:13">
      <c r="A112" s="8" t="s">
        <v>6051</v>
      </c>
      <c r="B112" s="8"/>
      <c r="C112" s="78"/>
      <c r="D112" s="8"/>
      <c r="E112" s="8"/>
      <c r="F112" s="82" t="str">
        <f t="shared" si="0"/>
        <v>.</v>
      </c>
      <c r="G112" s="82" t="e">
        <f t="shared" ca="1" si="5"/>
        <v>#REF!</v>
      </c>
      <c r="H112" s="78"/>
      <c r="I112" s="8" t="s">
        <v>6223</v>
      </c>
      <c r="J112" s="8" t="s">
        <v>6224</v>
      </c>
      <c r="K112" s="1" t="e">
        <f t="shared" ca="1" si="2"/>
        <v>#REF!</v>
      </c>
      <c r="L112" s="1" t="str">
        <f t="shared" si="3"/>
        <v>.</v>
      </c>
      <c r="M112" s="1" t="str">
        <f t="shared" si="4"/>
        <v>.</v>
      </c>
    </row>
    <row r="113" spans="1:13">
      <c r="A113" s="8" t="s">
        <v>6225</v>
      </c>
      <c r="B113" s="8"/>
      <c r="C113" s="78"/>
      <c r="D113" s="8"/>
      <c r="E113" s="8"/>
      <c r="F113" s="82" t="str">
        <f t="shared" si="0"/>
        <v>.</v>
      </c>
      <c r="G113" s="82" t="e">
        <f t="shared" ca="1" si="5"/>
        <v>#REF!</v>
      </c>
      <c r="H113" s="78"/>
      <c r="I113" s="8" t="s">
        <v>6226</v>
      </c>
      <c r="J113" s="8" t="s">
        <v>6227</v>
      </c>
      <c r="K113" s="1" t="e">
        <f t="shared" ca="1" si="2"/>
        <v>#REF!</v>
      </c>
      <c r="L113" s="1" t="str">
        <f t="shared" si="3"/>
        <v>.</v>
      </c>
      <c r="M113" s="1" t="str">
        <f t="shared" si="4"/>
        <v>55MEC2410002</v>
      </c>
    </row>
    <row r="114" spans="1:13">
      <c r="A114" s="8" t="s">
        <v>6228</v>
      </c>
      <c r="B114" s="8"/>
      <c r="C114" s="78"/>
      <c r="D114" s="8"/>
      <c r="E114" s="8"/>
      <c r="F114" s="82" t="str">
        <f t="shared" si="0"/>
        <v>.</v>
      </c>
      <c r="G114" s="82" t="e">
        <f t="shared" ca="1" si="5"/>
        <v>#REF!</v>
      </c>
      <c r="H114" s="78"/>
      <c r="I114" s="8" t="s">
        <v>6229</v>
      </c>
      <c r="J114" s="8" t="s">
        <v>6230</v>
      </c>
      <c r="K114" s="1" t="e">
        <f t="shared" ca="1" si="2"/>
        <v>#REF!</v>
      </c>
      <c r="L114" s="1" t="str">
        <f t="shared" si="3"/>
        <v>.</v>
      </c>
      <c r="M114" s="1" t="str">
        <f t="shared" si="4"/>
        <v>.</v>
      </c>
    </row>
    <row r="115" spans="1:13">
      <c r="A115" s="8" t="s">
        <v>6060</v>
      </c>
      <c r="B115" s="8"/>
      <c r="C115" s="78"/>
      <c r="D115" s="8"/>
      <c r="E115" s="8"/>
      <c r="F115" s="8"/>
      <c r="G115" s="8"/>
      <c r="H115" s="78"/>
      <c r="I115" s="8" t="s">
        <v>6231</v>
      </c>
      <c r="J115" s="8" t="s">
        <v>6232</v>
      </c>
      <c r="K115" s="1" t="e">
        <f t="shared" ca="1" si="2"/>
        <v>#REF!</v>
      </c>
      <c r="L115" s="1" t="str">
        <f t="shared" si="3"/>
        <v>.</v>
      </c>
      <c r="M115" s="1" t="str">
        <f t="shared" si="4"/>
        <v>55MEC2410008</v>
      </c>
    </row>
    <row r="116" spans="1:13">
      <c r="A116" s="8" t="s">
        <v>5979</v>
      </c>
      <c r="B116" s="8"/>
      <c r="C116" s="78"/>
      <c r="D116" s="8"/>
      <c r="E116" s="8"/>
      <c r="F116" s="8"/>
      <c r="G116" s="8"/>
      <c r="H116" s="78"/>
      <c r="I116" s="8" t="s">
        <v>6233</v>
      </c>
      <c r="J116" s="8" t="s">
        <v>6234</v>
      </c>
      <c r="K116" s="1" t="e">
        <f t="shared" ca="1" si="2"/>
        <v>#REF!</v>
      </c>
      <c r="L116" s="1" t="str">
        <f t="shared" si="3"/>
        <v>.</v>
      </c>
      <c r="M116" s="1" t="str">
        <f t="shared" si="4"/>
        <v>55MEC2410011</v>
      </c>
    </row>
    <row r="117" spans="1:13">
      <c r="A117" s="8" t="s">
        <v>6235</v>
      </c>
      <c r="B117" s="8"/>
      <c r="C117" s="78"/>
      <c r="D117" s="8"/>
      <c r="E117" s="8"/>
      <c r="F117" s="8"/>
      <c r="G117" s="8"/>
      <c r="H117" s="78"/>
      <c r="I117" s="8" t="s">
        <v>6236</v>
      </c>
      <c r="J117" s="8" t="s">
        <v>6237</v>
      </c>
      <c r="K117" s="1" t="e">
        <f t="shared" ca="1" si="2"/>
        <v>#REF!</v>
      </c>
      <c r="L117" s="1" t="str">
        <f t="shared" si="3"/>
        <v>.</v>
      </c>
      <c r="M117" s="1" t="str">
        <f t="shared" si="4"/>
        <v>.</v>
      </c>
    </row>
    <row r="118" spans="1:13">
      <c r="A118" s="8" t="s">
        <v>6238</v>
      </c>
      <c r="B118" s="8"/>
      <c r="C118" s="78"/>
      <c r="D118" s="8"/>
      <c r="E118" s="8"/>
      <c r="F118" s="8"/>
      <c r="G118" s="8"/>
      <c r="H118" s="78"/>
      <c r="I118" s="8" t="s">
        <v>6239</v>
      </c>
      <c r="J118" s="8" t="s">
        <v>6240</v>
      </c>
      <c r="K118" s="1" t="e">
        <f t="shared" ca="1" si="2"/>
        <v>#REF!</v>
      </c>
      <c r="L118" s="1" t="str">
        <f t="shared" si="3"/>
        <v>.</v>
      </c>
      <c r="M118" s="1" t="str">
        <f t="shared" si="4"/>
        <v>55MEC2410021</v>
      </c>
    </row>
    <row r="119" spans="1:13">
      <c r="A119" s="8" t="s">
        <v>6241</v>
      </c>
      <c r="B119" s="8"/>
      <c r="C119" s="78"/>
      <c r="D119" s="8"/>
      <c r="E119" s="8"/>
      <c r="F119" s="8"/>
      <c r="G119" s="8"/>
      <c r="H119" s="78"/>
      <c r="I119" s="8" t="s">
        <v>6242</v>
      </c>
      <c r="J119" s="8" t="s">
        <v>6243</v>
      </c>
      <c r="K119" s="1" t="e">
        <f t="shared" ca="1" si="2"/>
        <v>#REF!</v>
      </c>
      <c r="L119" s="1" t="str">
        <f t="shared" si="3"/>
        <v>.</v>
      </c>
      <c r="M119" s="1" t="str">
        <f t="shared" si="4"/>
        <v>.</v>
      </c>
    </row>
    <row r="120" spans="1:13">
      <c r="A120" s="8" t="s">
        <v>6179</v>
      </c>
      <c r="B120" s="8"/>
      <c r="C120" s="78"/>
      <c r="D120" s="8"/>
      <c r="E120" s="8"/>
      <c r="F120" s="8"/>
      <c r="G120" s="8"/>
      <c r="H120" s="78"/>
      <c r="I120" s="8" t="s">
        <v>6244</v>
      </c>
      <c r="J120" s="8" t="s">
        <v>6245</v>
      </c>
      <c r="K120" s="1" t="e">
        <f t="shared" ca="1" si="2"/>
        <v>#REF!</v>
      </c>
      <c r="L120" s="1" t="str">
        <f t="shared" si="3"/>
        <v>.</v>
      </c>
      <c r="M120" s="1" t="str">
        <f t="shared" si="4"/>
        <v>.</v>
      </c>
    </row>
    <row r="121" spans="1:13">
      <c r="A121" s="8" t="s">
        <v>6246</v>
      </c>
      <c r="B121" s="8"/>
      <c r="C121" s="78"/>
      <c r="D121" s="8"/>
      <c r="E121" s="8"/>
      <c r="F121" s="8"/>
      <c r="G121" s="8"/>
      <c r="H121" s="78"/>
      <c r="I121" s="8" t="s">
        <v>6247</v>
      </c>
      <c r="J121" s="8" t="s">
        <v>5474</v>
      </c>
      <c r="K121" s="1" t="e">
        <f t="shared" ca="1" si="2"/>
        <v>#REF!</v>
      </c>
      <c r="L121" s="1" t="str">
        <f t="shared" si="3"/>
        <v>.</v>
      </c>
      <c r="M121" s="1" t="str">
        <f t="shared" si="4"/>
        <v>.</v>
      </c>
    </row>
    <row r="122" spans="1:13">
      <c r="A122" s="8" t="s">
        <v>6248</v>
      </c>
      <c r="B122" s="8"/>
      <c r="C122" s="78"/>
      <c r="D122" s="8"/>
      <c r="E122" s="8"/>
      <c r="F122" s="8"/>
      <c r="G122" s="8"/>
      <c r="H122" s="78"/>
      <c r="I122" s="8" t="s">
        <v>6249</v>
      </c>
      <c r="J122" s="8" t="s">
        <v>5483</v>
      </c>
      <c r="K122" s="1" t="e">
        <f t="shared" ca="1" si="2"/>
        <v>#REF!</v>
      </c>
      <c r="L122" s="1" t="str">
        <f t="shared" si="3"/>
        <v>.</v>
      </c>
      <c r="M122" s="1" t="str">
        <f t="shared" si="4"/>
        <v>.</v>
      </c>
    </row>
    <row r="123" spans="1:13">
      <c r="A123" s="8" t="s">
        <v>6182</v>
      </c>
      <c r="B123" s="8"/>
      <c r="C123" s="78"/>
      <c r="D123" s="8"/>
      <c r="E123" s="8"/>
      <c r="F123" s="8"/>
      <c r="G123" s="8"/>
      <c r="H123" s="78"/>
      <c r="I123" s="8" t="s">
        <v>6250</v>
      </c>
      <c r="J123" s="8" t="s">
        <v>123</v>
      </c>
      <c r="K123" s="1" t="e">
        <f t="shared" ca="1" si="2"/>
        <v>#REF!</v>
      </c>
      <c r="L123" s="1" t="str">
        <f t="shared" si="3"/>
        <v>.</v>
      </c>
      <c r="M123" s="1" t="str">
        <f t="shared" si="4"/>
        <v>.</v>
      </c>
    </row>
    <row r="124" spans="1:13">
      <c r="A124" s="8" t="s">
        <v>6251</v>
      </c>
      <c r="B124" s="8"/>
      <c r="C124" s="78"/>
      <c r="D124" s="8"/>
      <c r="E124" s="8"/>
      <c r="F124" s="8"/>
      <c r="G124" s="8"/>
      <c r="H124" s="78"/>
      <c r="I124" s="8" t="s">
        <v>6252</v>
      </c>
      <c r="J124" s="8" t="s">
        <v>5495</v>
      </c>
      <c r="K124" s="1" t="e">
        <f t="shared" ca="1" si="2"/>
        <v>#REF!</v>
      </c>
      <c r="L124" s="1" t="str">
        <f t="shared" si="3"/>
        <v>.</v>
      </c>
      <c r="M124" s="1" t="str">
        <f t="shared" si="4"/>
        <v>.</v>
      </c>
    </row>
    <row r="125" spans="1:13">
      <c r="A125" s="8" t="s">
        <v>6253</v>
      </c>
      <c r="B125" s="8"/>
      <c r="C125" s="78"/>
      <c r="D125" s="8"/>
      <c r="E125" s="8"/>
      <c r="F125" s="8"/>
      <c r="G125" s="8"/>
      <c r="H125" s="78"/>
      <c r="I125" s="8" t="s">
        <v>6254</v>
      </c>
      <c r="J125" s="8" t="s">
        <v>6255</v>
      </c>
      <c r="K125" s="1" t="e">
        <f t="shared" ca="1" si="2"/>
        <v>#REF!</v>
      </c>
      <c r="L125" s="1" t="str">
        <f t="shared" si="3"/>
        <v>.</v>
      </c>
      <c r="M125" s="1" t="str">
        <f t="shared" si="4"/>
        <v>.</v>
      </c>
    </row>
    <row r="126" spans="1:13">
      <c r="A126" s="8" t="s">
        <v>6256</v>
      </c>
      <c r="B126" s="8"/>
      <c r="C126" s="78"/>
      <c r="D126" s="8"/>
      <c r="E126" s="8"/>
      <c r="F126" s="8"/>
      <c r="G126" s="8"/>
      <c r="H126" s="78"/>
      <c r="I126" s="8" t="s">
        <v>6257</v>
      </c>
      <c r="J126" s="8" t="s">
        <v>122</v>
      </c>
      <c r="K126" s="1" t="e">
        <f t="shared" ca="1" si="2"/>
        <v>#REF!</v>
      </c>
      <c r="L126" s="1" t="str">
        <f t="shared" si="3"/>
        <v>.</v>
      </c>
      <c r="M126" s="1" t="str">
        <f t="shared" si="4"/>
        <v>.</v>
      </c>
    </row>
    <row r="127" spans="1:13">
      <c r="A127" s="8" t="s">
        <v>6258</v>
      </c>
      <c r="B127" s="8"/>
      <c r="C127" s="78"/>
      <c r="D127" s="8"/>
      <c r="E127" s="8"/>
      <c r="F127" s="8"/>
      <c r="G127" s="8"/>
      <c r="H127" s="78"/>
      <c r="I127" s="8" t="s">
        <v>6259</v>
      </c>
      <c r="J127" s="8" t="s">
        <v>114</v>
      </c>
      <c r="K127" s="1" t="e">
        <f t="shared" ca="1" si="2"/>
        <v>#REF!</v>
      </c>
      <c r="L127" s="1" t="str">
        <f t="shared" si="3"/>
        <v>.</v>
      </c>
      <c r="M127" s="1" t="str">
        <f t="shared" si="4"/>
        <v>.</v>
      </c>
    </row>
    <row r="128" spans="1:13">
      <c r="A128" s="8" t="s">
        <v>6260</v>
      </c>
      <c r="B128" s="8"/>
      <c r="C128" s="78"/>
      <c r="D128" s="8"/>
      <c r="E128" s="8"/>
      <c r="F128" s="8"/>
      <c r="G128" s="8"/>
      <c r="H128" s="78"/>
      <c r="I128" s="8" t="s">
        <v>6261</v>
      </c>
      <c r="J128" s="8" t="s">
        <v>6262</v>
      </c>
      <c r="K128" s="1" t="e">
        <f t="shared" ca="1" si="2"/>
        <v>#REF!</v>
      </c>
      <c r="L128" s="1" t="str">
        <f t="shared" si="3"/>
        <v>.</v>
      </c>
      <c r="M128" s="1" t="str">
        <f t="shared" si="4"/>
        <v>.</v>
      </c>
    </row>
    <row r="129" spans="1:13">
      <c r="A129" s="8" t="s">
        <v>6263</v>
      </c>
      <c r="B129" s="8"/>
      <c r="C129" s="78"/>
      <c r="D129" s="8"/>
      <c r="E129" s="8"/>
      <c r="F129" s="8"/>
      <c r="G129" s="8"/>
      <c r="H129" s="78"/>
      <c r="I129" s="8" t="s">
        <v>6264</v>
      </c>
      <c r="J129" s="8" t="s">
        <v>6265</v>
      </c>
      <c r="K129" s="1" t="e">
        <f t="shared" ca="1" si="2"/>
        <v>#REF!</v>
      </c>
      <c r="L129" s="1" t="str">
        <f t="shared" si="3"/>
        <v>.</v>
      </c>
      <c r="M129" s="1" t="str">
        <f t="shared" si="4"/>
        <v>.</v>
      </c>
    </row>
    <row r="130" spans="1:13">
      <c r="A130" s="8" t="s">
        <v>6266</v>
      </c>
      <c r="B130" s="8"/>
      <c r="C130" s="78"/>
      <c r="D130" s="8"/>
      <c r="E130" s="8"/>
      <c r="F130" s="8"/>
      <c r="G130" s="8"/>
      <c r="H130" s="78"/>
      <c r="I130" s="8" t="s">
        <v>6267</v>
      </c>
      <c r="J130" s="8" t="s">
        <v>6268</v>
      </c>
      <c r="K130" s="1" t="e">
        <f t="shared" ca="1" si="2"/>
        <v>#REF!</v>
      </c>
      <c r="L130" s="1" t="str">
        <f t="shared" si="3"/>
        <v>.</v>
      </c>
      <c r="M130" s="1" t="str">
        <f t="shared" si="4"/>
        <v>.</v>
      </c>
    </row>
    <row r="131" spans="1:13">
      <c r="A131" s="8" t="s">
        <v>6269</v>
      </c>
      <c r="B131" s="8"/>
      <c r="C131" s="78"/>
      <c r="D131" s="8"/>
      <c r="E131" s="8"/>
      <c r="F131" s="8"/>
      <c r="G131" s="8"/>
      <c r="H131" s="78"/>
      <c r="I131" s="8" t="s">
        <v>6270</v>
      </c>
      <c r="J131" s="8" t="s">
        <v>125</v>
      </c>
      <c r="K131" s="1" t="e">
        <f t="shared" ca="1" si="2"/>
        <v>#REF!</v>
      </c>
      <c r="L131" s="1" t="str">
        <f t="shared" si="3"/>
        <v>.</v>
      </c>
      <c r="M131" s="1" t="str">
        <f t="shared" si="4"/>
        <v>.</v>
      </c>
    </row>
    <row r="132" spans="1:13">
      <c r="A132" s="8" t="s">
        <v>6271</v>
      </c>
      <c r="B132" s="8"/>
      <c r="C132" s="78"/>
      <c r="D132" s="8"/>
      <c r="E132" s="8"/>
      <c r="F132" s="8"/>
      <c r="G132" s="8"/>
      <c r="H132" s="78"/>
      <c r="I132" s="8" t="s">
        <v>6272</v>
      </c>
      <c r="J132" s="8" t="s">
        <v>6273</v>
      </c>
      <c r="K132" s="1" t="e">
        <f t="shared" ca="1" si="2"/>
        <v>#REF!</v>
      </c>
      <c r="L132" s="1" t="str">
        <f t="shared" si="3"/>
        <v>.</v>
      </c>
      <c r="M132" s="1" t="str">
        <f t="shared" si="4"/>
        <v>.</v>
      </c>
    </row>
    <row r="133" spans="1:13">
      <c r="A133" s="8" t="s">
        <v>6056</v>
      </c>
      <c r="B133" s="8"/>
      <c r="C133" s="78"/>
      <c r="D133" s="8"/>
      <c r="E133" s="8"/>
      <c r="F133" s="8"/>
      <c r="G133" s="8"/>
      <c r="H133" s="78"/>
      <c r="I133" s="8" t="s">
        <v>6274</v>
      </c>
      <c r="J133" s="8" t="s">
        <v>118</v>
      </c>
      <c r="K133" s="1" t="e">
        <f t="shared" ca="1" si="2"/>
        <v>#REF!</v>
      </c>
      <c r="L133" s="1" t="str">
        <f t="shared" si="3"/>
        <v>.</v>
      </c>
      <c r="M133" s="1" t="str">
        <f t="shared" si="4"/>
        <v>.</v>
      </c>
    </row>
    <row r="134" spans="1:13">
      <c r="A134" s="8" t="s">
        <v>6069</v>
      </c>
      <c r="B134" s="8"/>
      <c r="C134" s="78"/>
      <c r="D134" s="8"/>
      <c r="E134" s="8"/>
      <c r="F134" s="8"/>
      <c r="G134" s="8"/>
      <c r="H134" s="78"/>
      <c r="I134" s="8" t="s">
        <v>6275</v>
      </c>
      <c r="J134" s="8" t="s">
        <v>6276</v>
      </c>
      <c r="K134" s="1" t="e">
        <f t="shared" ca="1" si="2"/>
        <v>#REF!</v>
      </c>
      <c r="L134" s="1" t="str">
        <f t="shared" si="3"/>
        <v>.</v>
      </c>
      <c r="M134" s="1" t="str">
        <f t="shared" si="4"/>
        <v>.</v>
      </c>
    </row>
    <row r="135" spans="1:13">
      <c r="A135" s="8" t="s">
        <v>6118</v>
      </c>
      <c r="B135" s="8"/>
      <c r="C135" s="78"/>
      <c r="D135" s="8"/>
      <c r="E135" s="8"/>
      <c r="F135" s="8"/>
      <c r="G135" s="8"/>
      <c r="H135" s="78"/>
      <c r="I135" s="8" t="s">
        <v>6277</v>
      </c>
      <c r="J135" s="8" t="s">
        <v>6278</v>
      </c>
      <c r="K135" s="1" t="e">
        <f t="shared" ca="1" si="2"/>
        <v>#REF!</v>
      </c>
      <c r="L135" s="1" t="str">
        <f t="shared" si="3"/>
        <v>.</v>
      </c>
      <c r="M135" s="1" t="str">
        <f t="shared" si="4"/>
        <v>.</v>
      </c>
    </row>
    <row r="136" spans="1:13">
      <c r="A136" s="8" t="s">
        <v>6122</v>
      </c>
      <c r="B136" s="8"/>
      <c r="C136" s="78"/>
      <c r="D136" s="8"/>
      <c r="E136" s="8"/>
      <c r="F136" s="8"/>
      <c r="G136" s="8"/>
      <c r="H136" s="78"/>
      <c r="I136" s="8" t="s">
        <v>6279</v>
      </c>
      <c r="J136" s="8" t="s">
        <v>5714</v>
      </c>
      <c r="K136" s="1" t="e">
        <f t="shared" ca="1" si="2"/>
        <v>#REF!</v>
      </c>
      <c r="L136" s="1" t="str">
        <f t="shared" si="3"/>
        <v>.</v>
      </c>
      <c r="M136" s="1" t="str">
        <f t="shared" si="4"/>
        <v>.</v>
      </c>
    </row>
    <row r="137" spans="1:13">
      <c r="A137" s="8" t="s">
        <v>6126</v>
      </c>
      <c r="B137" s="8"/>
      <c r="C137" s="78"/>
      <c r="D137" s="8"/>
      <c r="E137" s="8"/>
      <c r="F137" s="8"/>
      <c r="G137" s="8"/>
      <c r="H137" s="78"/>
      <c r="I137" s="8" t="s">
        <v>5992</v>
      </c>
      <c r="J137" s="8" t="s">
        <v>5721</v>
      </c>
      <c r="K137" s="1" t="e">
        <f t="shared" ca="1" si="2"/>
        <v>#REF!</v>
      </c>
      <c r="L137" s="1" t="str">
        <f t="shared" si="3"/>
        <v>55MEC2412002</v>
      </c>
      <c r="M137" s="1" t="str">
        <f t="shared" si="4"/>
        <v>.</v>
      </c>
    </row>
    <row r="138" spans="1:13">
      <c r="A138" s="8" t="s">
        <v>6280</v>
      </c>
      <c r="B138" s="8"/>
      <c r="C138" s="78"/>
      <c r="D138" s="8"/>
      <c r="E138" s="8"/>
      <c r="F138" s="8"/>
      <c r="G138" s="8"/>
      <c r="H138" s="78"/>
      <c r="I138" s="8" t="s">
        <v>6281</v>
      </c>
      <c r="J138" s="8" t="s">
        <v>5733</v>
      </c>
      <c r="K138" s="1" t="e">
        <f t="shared" ca="1" si="2"/>
        <v>#REF!</v>
      </c>
      <c r="L138" s="1" t="str">
        <f t="shared" si="3"/>
        <v>.</v>
      </c>
      <c r="M138" s="1" t="str">
        <f t="shared" si="4"/>
        <v>.</v>
      </c>
    </row>
    <row r="139" spans="1:13">
      <c r="A139" s="8" t="s">
        <v>6282</v>
      </c>
      <c r="B139" s="8"/>
      <c r="C139" s="78"/>
      <c r="D139" s="8"/>
      <c r="E139" s="8"/>
      <c r="F139" s="8"/>
      <c r="G139" s="8"/>
      <c r="H139" s="78"/>
      <c r="I139" s="8" t="s">
        <v>6283</v>
      </c>
      <c r="J139" s="8" t="s">
        <v>5736</v>
      </c>
      <c r="K139" s="1" t="e">
        <f t="shared" ca="1" si="2"/>
        <v>#REF!</v>
      </c>
      <c r="L139" s="1" t="str">
        <f t="shared" si="3"/>
        <v>.</v>
      </c>
      <c r="M139" s="1" t="str">
        <f t="shared" si="4"/>
        <v>.</v>
      </c>
    </row>
    <row r="140" spans="1:13">
      <c r="A140" s="8" t="s">
        <v>6177</v>
      </c>
      <c r="B140" s="8"/>
      <c r="C140" s="78"/>
      <c r="D140" s="8"/>
      <c r="E140" s="8"/>
      <c r="F140" s="8"/>
      <c r="G140" s="8"/>
      <c r="H140" s="78"/>
      <c r="I140" s="8" t="s">
        <v>6284</v>
      </c>
      <c r="J140" s="8" t="s">
        <v>5745</v>
      </c>
      <c r="K140" s="1" t="e">
        <f t="shared" ca="1" si="2"/>
        <v>#REF!</v>
      </c>
      <c r="L140" s="1" t="str">
        <f t="shared" si="3"/>
        <v>.</v>
      </c>
      <c r="M140" s="1" t="str">
        <f t="shared" si="4"/>
        <v>.</v>
      </c>
    </row>
    <row r="141" spans="1:13">
      <c r="A141" s="8" t="s">
        <v>6285</v>
      </c>
      <c r="B141" s="8"/>
      <c r="C141" s="78"/>
      <c r="D141" s="8"/>
      <c r="E141" s="8"/>
      <c r="F141" s="8"/>
      <c r="G141" s="8"/>
      <c r="H141" s="78"/>
      <c r="I141" s="8" t="s">
        <v>6286</v>
      </c>
      <c r="J141" s="8" t="s">
        <v>5757</v>
      </c>
      <c r="K141" s="1" t="e">
        <f t="shared" ca="1" si="2"/>
        <v>#REF!</v>
      </c>
      <c r="L141" s="1" t="str">
        <f t="shared" si="3"/>
        <v>.</v>
      </c>
      <c r="M141" s="1" t="str">
        <f t="shared" si="4"/>
        <v>.</v>
      </c>
    </row>
    <row r="142" spans="1:13">
      <c r="A142" s="8" t="s">
        <v>6287</v>
      </c>
      <c r="B142" s="8"/>
      <c r="C142" s="78"/>
      <c r="D142" s="8"/>
      <c r="E142" s="8"/>
      <c r="F142" s="8"/>
      <c r="G142" s="8"/>
      <c r="H142" s="78"/>
      <c r="I142" s="8" t="s">
        <v>6288</v>
      </c>
      <c r="J142" s="8" t="s">
        <v>117</v>
      </c>
      <c r="K142" s="1" t="e">
        <f t="shared" ca="1" si="2"/>
        <v>#REF!</v>
      </c>
      <c r="L142" s="1" t="str">
        <f t="shared" si="3"/>
        <v>.</v>
      </c>
      <c r="M142" s="1" t="str">
        <f t="shared" si="4"/>
        <v>.</v>
      </c>
    </row>
    <row r="143" spans="1:13">
      <c r="A143" s="8" t="s">
        <v>6185</v>
      </c>
      <c r="B143" s="8"/>
      <c r="C143" s="78"/>
      <c r="D143" s="8"/>
      <c r="E143" s="8"/>
      <c r="F143" s="8"/>
      <c r="G143" s="8"/>
      <c r="H143" s="78"/>
      <c r="I143" s="8" t="s">
        <v>6289</v>
      </c>
      <c r="J143" s="8" t="s">
        <v>5766</v>
      </c>
      <c r="K143" s="1" t="e">
        <f t="shared" ca="1" si="2"/>
        <v>#REF!</v>
      </c>
      <c r="L143" s="1" t="str">
        <f t="shared" si="3"/>
        <v>.</v>
      </c>
      <c r="M143" s="1" t="str">
        <f t="shared" si="4"/>
        <v>.</v>
      </c>
    </row>
    <row r="144" spans="1:13">
      <c r="A144" s="8" t="s">
        <v>6191</v>
      </c>
      <c r="B144" s="8"/>
      <c r="C144" s="78"/>
      <c r="D144" s="8"/>
      <c r="E144" s="8"/>
      <c r="F144" s="8"/>
      <c r="G144" s="8"/>
      <c r="H144" s="78"/>
      <c r="I144" s="8" t="s">
        <v>6290</v>
      </c>
      <c r="J144" s="8" t="s">
        <v>5787</v>
      </c>
      <c r="K144" s="1" t="e">
        <f t="shared" ca="1" si="2"/>
        <v>#REF!</v>
      </c>
      <c r="L144" s="1" t="str">
        <f t="shared" si="3"/>
        <v>.</v>
      </c>
      <c r="M144" s="1" t="str">
        <f t="shared" si="4"/>
        <v>.</v>
      </c>
    </row>
    <row r="145" spans="1:13">
      <c r="A145" s="8" t="s">
        <v>6194</v>
      </c>
      <c r="B145" s="8"/>
      <c r="C145" s="78"/>
      <c r="D145" s="8"/>
      <c r="E145" s="8"/>
      <c r="F145" s="8"/>
      <c r="G145" s="8"/>
      <c r="H145" s="78"/>
      <c r="I145" s="8" t="s">
        <v>6291</v>
      </c>
      <c r="J145" s="8" t="s">
        <v>121</v>
      </c>
      <c r="K145" s="1" t="e">
        <f t="shared" ca="1" si="2"/>
        <v>#REF!</v>
      </c>
      <c r="L145" s="1" t="str">
        <f t="shared" si="3"/>
        <v>.</v>
      </c>
      <c r="M145" s="1" t="str">
        <f t="shared" si="4"/>
        <v>.</v>
      </c>
    </row>
    <row r="146" spans="1:13">
      <c r="A146" s="8" t="s">
        <v>6292</v>
      </c>
      <c r="B146" s="8"/>
      <c r="C146" s="78"/>
      <c r="D146" s="8"/>
      <c r="E146" s="8"/>
      <c r="F146" s="8"/>
      <c r="G146" s="8"/>
      <c r="H146" s="78"/>
      <c r="I146" s="83"/>
      <c r="J146" s="8"/>
      <c r="K146" s="1" t="e">
        <f t="shared" ca="1" si="2"/>
        <v>#REF!</v>
      </c>
      <c r="L146" s="1" t="str">
        <f t="shared" si="3"/>
        <v>.</v>
      </c>
      <c r="M146" s="1" t="str">
        <f t="shared" si="4"/>
        <v>.</v>
      </c>
    </row>
    <row r="147" spans="1:13">
      <c r="A147" s="8" t="s">
        <v>6293</v>
      </c>
      <c r="B147" s="8"/>
      <c r="C147" s="78"/>
      <c r="D147" s="8"/>
      <c r="E147" s="8"/>
      <c r="F147" s="8"/>
      <c r="G147" s="8"/>
      <c r="H147" s="78"/>
      <c r="I147" s="83"/>
      <c r="J147" s="8"/>
      <c r="K147" s="1" t="e">
        <f t="shared" ca="1" si="2"/>
        <v>#REF!</v>
      </c>
      <c r="L147" s="1" t="str">
        <f t="shared" si="3"/>
        <v>.</v>
      </c>
      <c r="M147" s="1" t="str">
        <f t="shared" si="4"/>
        <v>.</v>
      </c>
    </row>
    <row r="148" spans="1:13">
      <c r="A148" s="8" t="s">
        <v>6294</v>
      </c>
      <c r="B148" s="8"/>
      <c r="C148" s="78"/>
      <c r="D148" s="8"/>
      <c r="E148" s="8"/>
      <c r="F148" s="8"/>
      <c r="G148" s="8"/>
      <c r="H148" s="78"/>
      <c r="I148" s="83"/>
      <c r="J148" s="8"/>
      <c r="K148" s="1" t="e">
        <f t="shared" ca="1" si="2"/>
        <v>#REF!</v>
      </c>
      <c r="L148" s="1" t="str">
        <f t="shared" si="3"/>
        <v>.</v>
      </c>
      <c r="M148" s="1" t="str">
        <f t="shared" si="4"/>
        <v>.</v>
      </c>
    </row>
    <row r="149" spans="1:13">
      <c r="A149" s="8" t="s">
        <v>6295</v>
      </c>
      <c r="B149" s="8"/>
      <c r="C149" s="78"/>
      <c r="D149" s="8"/>
      <c r="E149" s="8"/>
      <c r="F149" s="8"/>
      <c r="G149" s="8"/>
      <c r="H149" s="78"/>
      <c r="I149" s="83"/>
      <c r="J149" s="8"/>
      <c r="K149" s="1" t="e">
        <f t="shared" ca="1" si="2"/>
        <v>#REF!</v>
      </c>
      <c r="L149" s="1" t="str">
        <f t="shared" si="3"/>
        <v>.</v>
      </c>
      <c r="M149" s="1" t="str">
        <f t="shared" si="4"/>
        <v>.</v>
      </c>
    </row>
    <row r="150" spans="1:13">
      <c r="A150" s="8" t="s">
        <v>6296</v>
      </c>
      <c r="B150" s="8"/>
      <c r="C150" s="78"/>
      <c r="D150" s="8"/>
      <c r="E150" s="8"/>
      <c r="F150" s="8"/>
      <c r="G150" s="8"/>
      <c r="H150" s="78"/>
      <c r="I150" s="83"/>
      <c r="J150" s="8"/>
      <c r="K150" s="1" t="e">
        <f t="shared" ca="1" si="2"/>
        <v>#REF!</v>
      </c>
      <c r="L150" s="1" t="str">
        <f t="shared" si="3"/>
        <v>.</v>
      </c>
      <c r="M150" s="1" t="str">
        <f t="shared" si="4"/>
        <v>.</v>
      </c>
    </row>
    <row r="151" spans="1:13">
      <c r="A151" s="8" t="s">
        <v>6071</v>
      </c>
      <c r="B151" s="8"/>
      <c r="C151" s="78"/>
      <c r="D151" s="8"/>
      <c r="E151" s="8"/>
      <c r="F151" s="8"/>
      <c r="G151" s="8"/>
      <c r="H151" s="78"/>
      <c r="I151" s="83"/>
      <c r="J151" s="8"/>
      <c r="K151" s="1" t="e">
        <f t="shared" ca="1" si="2"/>
        <v>#REF!</v>
      </c>
      <c r="L151" s="1" t="str">
        <f t="shared" si="3"/>
        <v>.</v>
      </c>
      <c r="M151" s="1" t="str">
        <f t="shared" si="4"/>
        <v>.</v>
      </c>
    </row>
    <row r="152" spans="1:13">
      <c r="A152" s="8" t="s">
        <v>6073</v>
      </c>
      <c r="B152" s="8"/>
      <c r="C152" s="78"/>
      <c r="D152" s="8"/>
      <c r="E152" s="8"/>
      <c r="F152" s="8"/>
      <c r="G152" s="8"/>
      <c r="H152" s="78"/>
      <c r="I152" s="83"/>
      <c r="J152" s="8"/>
      <c r="K152" s="1" t="e">
        <f t="shared" ca="1" si="2"/>
        <v>#REF!</v>
      </c>
      <c r="L152" s="1" t="str">
        <f t="shared" si="3"/>
        <v>.</v>
      </c>
      <c r="M152" s="1" t="str">
        <f t="shared" si="4"/>
        <v>.</v>
      </c>
    </row>
    <row r="153" spans="1:13">
      <c r="A153" s="8" t="s">
        <v>6076</v>
      </c>
      <c r="B153" s="8"/>
      <c r="C153" s="78"/>
      <c r="D153" s="8"/>
      <c r="E153" s="8"/>
      <c r="F153" s="8"/>
      <c r="G153" s="8"/>
      <c r="H153" s="78"/>
      <c r="I153" s="83"/>
      <c r="J153" s="8"/>
      <c r="K153" s="1" t="e">
        <f t="shared" ca="1" si="2"/>
        <v>#REF!</v>
      </c>
      <c r="L153" s="1" t="str">
        <f t="shared" si="3"/>
        <v>.</v>
      </c>
      <c r="M153" s="1" t="str">
        <f t="shared" si="4"/>
        <v>.</v>
      </c>
    </row>
    <row r="154" spans="1:13">
      <c r="A154" s="8" t="s">
        <v>6079</v>
      </c>
      <c r="B154" s="8"/>
      <c r="C154" s="78"/>
      <c r="D154" s="8"/>
      <c r="E154" s="8"/>
      <c r="F154" s="8"/>
      <c r="G154" s="8"/>
      <c r="H154" s="78"/>
      <c r="I154" s="83"/>
      <c r="J154" s="8"/>
      <c r="K154" s="1" t="e">
        <f t="shared" ca="1" si="2"/>
        <v>#REF!</v>
      </c>
      <c r="L154" s="1" t="str">
        <f t="shared" si="3"/>
        <v>.</v>
      </c>
      <c r="M154" s="1" t="str">
        <f t="shared" si="4"/>
        <v>.</v>
      </c>
    </row>
    <row r="155" spans="1:13">
      <c r="A155" s="8" t="s">
        <v>6081</v>
      </c>
      <c r="B155" s="8"/>
      <c r="C155" s="78"/>
      <c r="D155" s="8"/>
      <c r="E155" s="8"/>
      <c r="F155" s="8"/>
      <c r="G155" s="8"/>
      <c r="H155" s="78"/>
      <c r="I155" s="83"/>
      <c r="J155" s="8"/>
      <c r="K155" s="1" t="e">
        <f t="shared" ca="1" si="2"/>
        <v>#REF!</v>
      </c>
      <c r="L155" s="1" t="str">
        <f t="shared" si="3"/>
        <v>.</v>
      </c>
      <c r="M155" s="1" t="str">
        <f t="shared" si="4"/>
        <v>.</v>
      </c>
    </row>
    <row r="156" spans="1:13">
      <c r="A156" s="8" t="s">
        <v>6084</v>
      </c>
      <c r="B156" s="8"/>
      <c r="C156" s="78"/>
      <c r="D156" s="8"/>
      <c r="E156" s="8"/>
      <c r="F156" s="8"/>
      <c r="G156" s="8"/>
      <c r="H156" s="78"/>
      <c r="I156" s="83"/>
      <c r="J156" s="8"/>
      <c r="K156" s="1" t="e">
        <f t="shared" ca="1" si="2"/>
        <v>#REF!</v>
      </c>
      <c r="L156" s="1" t="str">
        <f t="shared" si="3"/>
        <v>.</v>
      </c>
      <c r="M156" s="1" t="str">
        <f t="shared" si="4"/>
        <v>.</v>
      </c>
    </row>
    <row r="157" spans="1:13">
      <c r="A157" s="8" t="s">
        <v>6086</v>
      </c>
      <c r="B157" s="8"/>
      <c r="C157" s="78"/>
      <c r="D157" s="8"/>
      <c r="E157" s="8"/>
      <c r="F157" s="8"/>
      <c r="G157" s="8"/>
      <c r="H157" s="78"/>
      <c r="I157" s="83"/>
      <c r="J157" s="8"/>
      <c r="K157" s="1" t="e">
        <f t="shared" ca="1" si="2"/>
        <v>#REF!</v>
      </c>
      <c r="L157" s="1" t="str">
        <f t="shared" si="3"/>
        <v>.</v>
      </c>
      <c r="M157" s="1" t="str">
        <f t="shared" si="4"/>
        <v>.</v>
      </c>
    </row>
    <row r="158" spans="1:13">
      <c r="A158" s="8" t="s">
        <v>6089</v>
      </c>
      <c r="B158" s="8"/>
      <c r="C158" s="78"/>
      <c r="D158" s="8"/>
      <c r="E158" s="8"/>
      <c r="F158" s="8"/>
      <c r="G158" s="8"/>
      <c r="H158" s="78"/>
      <c r="I158" s="83"/>
      <c r="J158" s="8"/>
      <c r="K158" s="1" t="e">
        <f t="shared" ca="1" si="2"/>
        <v>#REF!</v>
      </c>
      <c r="L158" s="1" t="str">
        <f t="shared" si="3"/>
        <v>.</v>
      </c>
      <c r="M158" s="1" t="str">
        <f t="shared" si="4"/>
        <v>.</v>
      </c>
    </row>
    <row r="159" spans="1:13">
      <c r="A159" s="8" t="s">
        <v>6092</v>
      </c>
      <c r="B159" s="8"/>
      <c r="C159" s="78"/>
      <c r="D159" s="8"/>
      <c r="E159" s="8"/>
      <c r="F159" s="8"/>
      <c r="G159" s="8"/>
      <c r="H159" s="78"/>
      <c r="I159" s="83"/>
      <c r="J159" s="8"/>
      <c r="K159" s="1" t="e">
        <f t="shared" ca="1" si="2"/>
        <v>#REF!</v>
      </c>
      <c r="L159" s="1" t="str">
        <f t="shared" si="3"/>
        <v>.</v>
      </c>
      <c r="M159" s="1" t="str">
        <f t="shared" si="4"/>
        <v>.</v>
      </c>
    </row>
    <row r="160" spans="1:13">
      <c r="A160" s="8" t="s">
        <v>6095</v>
      </c>
      <c r="B160" s="8"/>
      <c r="C160" s="78"/>
      <c r="D160" s="8"/>
      <c r="E160" s="8"/>
      <c r="F160" s="8"/>
      <c r="G160" s="8"/>
      <c r="H160" s="78"/>
      <c r="I160" s="83"/>
      <c r="J160" s="8"/>
      <c r="K160" s="1" t="e">
        <f t="shared" ca="1" si="2"/>
        <v>#REF!</v>
      </c>
      <c r="L160" s="1" t="str">
        <f t="shared" si="3"/>
        <v>.</v>
      </c>
      <c r="M160" s="1" t="str">
        <f t="shared" si="4"/>
        <v>.</v>
      </c>
    </row>
    <row r="161" spans="1:13">
      <c r="A161" s="8" t="s">
        <v>5975</v>
      </c>
      <c r="B161" s="8"/>
      <c r="C161" s="78"/>
      <c r="D161" s="8"/>
      <c r="E161" s="8"/>
      <c r="F161" s="8"/>
      <c r="G161" s="8"/>
      <c r="H161" s="78"/>
      <c r="I161" s="83"/>
      <c r="J161" s="8"/>
      <c r="K161" s="1" t="e">
        <f t="shared" ca="1" si="2"/>
        <v>#REF!</v>
      </c>
      <c r="L161" s="1" t="str">
        <f t="shared" si="3"/>
        <v>.</v>
      </c>
      <c r="M161" s="1" t="str">
        <f t="shared" si="4"/>
        <v>.</v>
      </c>
    </row>
    <row r="162" spans="1:13">
      <c r="A162" s="8" t="s">
        <v>6102</v>
      </c>
      <c r="B162" s="8"/>
      <c r="C162" s="78"/>
      <c r="D162" s="8"/>
      <c r="E162" s="8"/>
      <c r="F162" s="8"/>
      <c r="G162" s="8"/>
      <c r="H162" s="78"/>
      <c r="I162" s="83"/>
      <c r="J162" s="8"/>
      <c r="K162" s="1" t="e">
        <f t="shared" ca="1" si="2"/>
        <v>#REF!</v>
      </c>
      <c r="L162" s="1" t="str">
        <f t="shared" si="3"/>
        <v>.</v>
      </c>
      <c r="M162" s="1" t="str">
        <f t="shared" si="4"/>
        <v>.</v>
      </c>
    </row>
    <row r="163" spans="1:13">
      <c r="A163" s="8" t="s">
        <v>6108</v>
      </c>
      <c r="B163" s="8"/>
      <c r="C163" s="78"/>
      <c r="D163" s="8"/>
      <c r="E163" s="8"/>
      <c r="F163" s="8"/>
      <c r="G163" s="8"/>
      <c r="H163" s="78"/>
      <c r="I163" s="83"/>
      <c r="J163" s="8"/>
      <c r="K163" s="1" t="e">
        <f t="shared" ca="1" si="2"/>
        <v>#REF!</v>
      </c>
      <c r="L163" s="1" t="str">
        <f t="shared" si="3"/>
        <v>.</v>
      </c>
      <c r="M163" s="1" t="str">
        <f t="shared" si="4"/>
        <v>.</v>
      </c>
    </row>
    <row r="164" spans="1:13">
      <c r="A164" s="8" t="s">
        <v>5983</v>
      </c>
      <c r="B164" s="8"/>
      <c r="C164" s="78"/>
      <c r="D164" s="8"/>
      <c r="E164" s="8"/>
      <c r="F164" s="8"/>
      <c r="G164" s="8"/>
      <c r="H164" s="78"/>
      <c r="I164" s="83"/>
      <c r="J164" s="8"/>
      <c r="K164" s="1" t="e">
        <f t="shared" ca="1" si="2"/>
        <v>#REF!</v>
      </c>
      <c r="L164" s="1" t="str">
        <f t="shared" si="3"/>
        <v>.</v>
      </c>
      <c r="M164" s="1" t="str">
        <f t="shared" si="4"/>
        <v>.</v>
      </c>
    </row>
    <row r="165" spans="1:13">
      <c r="A165" s="8" t="s">
        <v>6128</v>
      </c>
      <c r="B165" s="8"/>
      <c r="C165" s="78"/>
      <c r="D165" s="8"/>
      <c r="E165" s="8"/>
      <c r="F165" s="8"/>
      <c r="G165" s="8"/>
      <c r="H165" s="78"/>
      <c r="I165" s="83"/>
      <c r="J165" s="8"/>
      <c r="K165" s="1" t="e">
        <f t="shared" ca="1" si="2"/>
        <v>#REF!</v>
      </c>
      <c r="L165" s="1" t="str">
        <f t="shared" si="3"/>
        <v>.</v>
      </c>
      <c r="M165" s="1" t="str">
        <f t="shared" si="4"/>
        <v>.</v>
      </c>
    </row>
    <row r="166" spans="1:13">
      <c r="A166" s="8" t="s">
        <v>6158</v>
      </c>
      <c r="B166" s="8"/>
      <c r="C166" s="78"/>
      <c r="D166" s="8"/>
      <c r="E166" s="8"/>
      <c r="F166" s="8"/>
      <c r="G166" s="8"/>
      <c r="H166" s="78"/>
      <c r="I166" s="83"/>
      <c r="J166" s="8"/>
      <c r="K166" s="1" t="e">
        <f t="shared" ca="1" si="2"/>
        <v>#REF!</v>
      </c>
      <c r="L166" s="1" t="str">
        <f t="shared" si="3"/>
        <v>.</v>
      </c>
      <c r="M166" s="1" t="str">
        <f t="shared" si="4"/>
        <v>.</v>
      </c>
    </row>
    <row r="167" spans="1:13">
      <c r="A167" s="8" t="s">
        <v>6162</v>
      </c>
      <c r="B167" s="8"/>
      <c r="C167" s="78"/>
      <c r="D167" s="8"/>
      <c r="E167" s="8"/>
      <c r="F167" s="8"/>
      <c r="G167" s="8"/>
      <c r="H167" s="78"/>
      <c r="I167" s="83"/>
      <c r="J167" s="8"/>
      <c r="K167" s="1" t="e">
        <f t="shared" ca="1" si="2"/>
        <v>#REF!</v>
      </c>
      <c r="L167" s="1" t="str">
        <f t="shared" si="3"/>
        <v>.</v>
      </c>
      <c r="M167" s="1" t="str">
        <f t="shared" si="4"/>
        <v>.</v>
      </c>
    </row>
    <row r="168" spans="1:13">
      <c r="A168" s="8" t="s">
        <v>6297</v>
      </c>
      <c r="B168" s="8"/>
      <c r="C168" s="78"/>
      <c r="D168" s="8"/>
      <c r="E168" s="8"/>
      <c r="F168" s="8"/>
      <c r="G168" s="8"/>
      <c r="H168" s="78"/>
      <c r="I168" s="83"/>
      <c r="J168" s="8"/>
      <c r="K168" s="1" t="e">
        <f t="shared" ca="1" si="2"/>
        <v>#REF!</v>
      </c>
      <c r="L168" s="1" t="str">
        <f t="shared" si="3"/>
        <v>.</v>
      </c>
      <c r="M168" s="1" t="str">
        <f t="shared" si="4"/>
        <v>.</v>
      </c>
    </row>
    <row r="169" spans="1:13">
      <c r="A169" s="8" t="s">
        <v>6187</v>
      </c>
      <c r="B169" s="8"/>
      <c r="C169" s="78"/>
      <c r="D169" s="8"/>
      <c r="E169" s="8"/>
      <c r="F169" s="8"/>
      <c r="G169" s="8"/>
      <c r="H169" s="78"/>
      <c r="I169" s="83"/>
      <c r="J169" s="8"/>
      <c r="K169" s="1" t="e">
        <f t="shared" ca="1" si="2"/>
        <v>#REF!</v>
      </c>
      <c r="L169" s="1" t="str">
        <f t="shared" si="3"/>
        <v>.</v>
      </c>
      <c r="M169" s="1" t="str">
        <f t="shared" si="4"/>
        <v>.</v>
      </c>
    </row>
    <row r="170" spans="1:13">
      <c r="A170" s="8" t="s">
        <v>6189</v>
      </c>
      <c r="B170" s="8"/>
      <c r="C170" s="78"/>
      <c r="D170" s="8"/>
      <c r="E170" s="8"/>
      <c r="F170" s="8"/>
      <c r="G170" s="8"/>
      <c r="H170" s="78"/>
      <c r="I170" s="83"/>
      <c r="J170" s="8"/>
      <c r="K170" s="1" t="e">
        <f t="shared" ca="1" si="2"/>
        <v>#REF!</v>
      </c>
      <c r="L170" s="1" t="str">
        <f t="shared" si="3"/>
        <v>.</v>
      </c>
      <c r="M170" s="1" t="str">
        <f t="shared" si="4"/>
        <v>.</v>
      </c>
    </row>
    <row r="171" spans="1:13">
      <c r="A171" s="8" t="s">
        <v>6197</v>
      </c>
      <c r="B171" s="8"/>
      <c r="C171" s="78"/>
      <c r="D171" s="8"/>
      <c r="E171" s="8"/>
      <c r="F171" s="8"/>
      <c r="G171" s="8"/>
      <c r="H171" s="78"/>
      <c r="I171" s="83"/>
      <c r="J171" s="8"/>
      <c r="K171" s="1" t="e">
        <f t="shared" ca="1" si="2"/>
        <v>#REF!</v>
      </c>
      <c r="L171" s="1" t="str">
        <f t="shared" si="3"/>
        <v>.</v>
      </c>
      <c r="M171" s="1" t="str">
        <f t="shared" si="4"/>
        <v>.</v>
      </c>
    </row>
    <row r="172" spans="1:13">
      <c r="A172" s="8" t="s">
        <v>6298</v>
      </c>
      <c r="B172" s="8"/>
      <c r="C172" s="78"/>
      <c r="D172" s="8"/>
      <c r="E172" s="8"/>
      <c r="F172" s="8"/>
      <c r="G172" s="8"/>
      <c r="H172" s="78"/>
      <c r="I172" s="83"/>
      <c r="J172" s="8"/>
      <c r="K172" s="1" t="e">
        <f t="shared" ca="1" si="2"/>
        <v>#REF!</v>
      </c>
      <c r="L172" s="1" t="str">
        <f t="shared" si="3"/>
        <v>.</v>
      </c>
      <c r="M172" s="1" t="str">
        <f t="shared" si="4"/>
        <v>.</v>
      </c>
    </row>
    <row r="173" spans="1:13">
      <c r="A173" s="8" t="s">
        <v>6299</v>
      </c>
      <c r="B173" s="8"/>
      <c r="C173" s="78"/>
      <c r="D173" s="8"/>
      <c r="E173" s="8"/>
      <c r="F173" s="8"/>
      <c r="G173" s="8"/>
      <c r="H173" s="78"/>
      <c r="I173" s="83"/>
      <c r="J173" s="8"/>
      <c r="K173" s="1" t="e">
        <f t="shared" ca="1" si="2"/>
        <v>#REF!</v>
      </c>
      <c r="L173" s="1" t="str">
        <f t="shared" si="3"/>
        <v>.</v>
      </c>
      <c r="M173" s="1" t="str">
        <f t="shared" si="4"/>
        <v>.</v>
      </c>
    </row>
    <row r="174" spans="1:13">
      <c r="A174" s="8" t="s">
        <v>6218</v>
      </c>
      <c r="B174" s="8"/>
      <c r="C174" s="78"/>
      <c r="D174" s="8"/>
      <c r="E174" s="8"/>
      <c r="F174" s="8"/>
      <c r="G174" s="8"/>
      <c r="H174" s="78"/>
      <c r="I174" s="83"/>
      <c r="J174" s="8"/>
      <c r="K174" s="1" t="e">
        <f t="shared" ca="1" si="2"/>
        <v>#REF!</v>
      </c>
      <c r="L174" s="1" t="str">
        <f t="shared" si="3"/>
        <v>.</v>
      </c>
      <c r="M174" s="1" t="str">
        <f t="shared" si="4"/>
        <v>.</v>
      </c>
    </row>
    <row r="175" spans="1:13">
      <c r="A175" s="8" t="s">
        <v>6300</v>
      </c>
      <c r="B175" s="8"/>
      <c r="C175" s="78"/>
      <c r="D175" s="8"/>
      <c r="E175" s="8"/>
      <c r="F175" s="8"/>
      <c r="G175" s="8"/>
      <c r="H175" s="78"/>
      <c r="I175" s="83"/>
      <c r="J175" s="8"/>
      <c r="K175" s="1" t="e">
        <f t="shared" ca="1" si="2"/>
        <v>#REF!</v>
      </c>
      <c r="L175" s="1" t="str">
        <f t="shared" si="3"/>
        <v>.</v>
      </c>
      <c r="M175" s="1" t="str">
        <f t="shared" si="4"/>
        <v>.</v>
      </c>
    </row>
    <row r="176" spans="1:13">
      <c r="A176" s="8" t="s">
        <v>6226</v>
      </c>
      <c r="B176" s="8"/>
      <c r="C176" s="78"/>
      <c r="D176" s="8"/>
      <c r="E176" s="8"/>
      <c r="F176" s="8"/>
      <c r="G176" s="8"/>
      <c r="H176" s="78"/>
      <c r="I176" s="83"/>
      <c r="J176" s="8"/>
      <c r="K176" s="1" t="e">
        <f t="shared" ca="1" si="2"/>
        <v>#REF!</v>
      </c>
      <c r="L176" s="1" t="str">
        <f t="shared" si="3"/>
        <v>.</v>
      </c>
      <c r="M176" s="1" t="str">
        <f t="shared" si="4"/>
        <v>.</v>
      </c>
    </row>
    <row r="177" spans="1:13">
      <c r="A177" s="8" t="s">
        <v>6301</v>
      </c>
      <c r="B177" s="8"/>
      <c r="C177" s="78"/>
      <c r="D177" s="8"/>
      <c r="E177" s="8"/>
      <c r="F177" s="8"/>
      <c r="G177" s="8"/>
      <c r="H177" s="78"/>
      <c r="I177" s="83"/>
      <c r="J177" s="8"/>
      <c r="K177" s="1" t="e">
        <f t="shared" ca="1" si="2"/>
        <v>#REF!</v>
      </c>
      <c r="L177" s="1" t="str">
        <f t="shared" si="3"/>
        <v>.</v>
      </c>
      <c r="M177" s="1" t="str">
        <f t="shared" si="4"/>
        <v>.</v>
      </c>
    </row>
    <row r="178" spans="1:13">
      <c r="A178" s="83" t="s">
        <v>6231</v>
      </c>
      <c r="B178" s="8"/>
      <c r="C178" s="78"/>
      <c r="D178" s="8"/>
      <c r="E178" s="8"/>
      <c r="F178" s="8"/>
      <c r="G178" s="8"/>
      <c r="H178" s="78"/>
      <c r="I178" s="83"/>
      <c r="J178" s="8"/>
      <c r="K178" s="1" t="e">
        <f t="shared" ca="1" si="2"/>
        <v>#REF!</v>
      </c>
      <c r="L178" s="1" t="str">
        <f t="shared" si="3"/>
        <v>.</v>
      </c>
      <c r="M178" s="1" t="str">
        <f t="shared" si="4"/>
        <v>.</v>
      </c>
    </row>
    <row r="179" spans="1:13">
      <c r="A179" s="8" t="s">
        <v>6302</v>
      </c>
      <c r="B179" s="8"/>
      <c r="C179" s="78"/>
      <c r="D179" s="8"/>
      <c r="E179" s="8"/>
      <c r="F179" s="8"/>
      <c r="G179" s="8"/>
      <c r="H179" s="78"/>
      <c r="I179" s="83"/>
      <c r="J179" s="8"/>
      <c r="K179" s="1" t="e">
        <f t="shared" ca="1" si="2"/>
        <v>#REF!</v>
      </c>
      <c r="L179" s="1" t="str">
        <f t="shared" si="3"/>
        <v>.</v>
      </c>
      <c r="M179" s="1" t="str">
        <f t="shared" si="4"/>
        <v>.</v>
      </c>
    </row>
    <row r="180" spans="1:13">
      <c r="A180" s="8" t="s">
        <v>6233</v>
      </c>
      <c r="B180" s="8"/>
      <c r="C180" s="78"/>
      <c r="D180" s="8"/>
      <c r="E180" s="8"/>
      <c r="F180" s="8"/>
      <c r="G180" s="8"/>
      <c r="H180" s="78"/>
      <c r="I180" s="83"/>
      <c r="J180" s="8"/>
      <c r="K180" s="1" t="e">
        <f t="shared" ca="1" si="2"/>
        <v>#REF!</v>
      </c>
      <c r="L180" s="1" t="str">
        <f t="shared" si="3"/>
        <v>.</v>
      </c>
      <c r="M180" s="1" t="str">
        <f t="shared" si="4"/>
        <v>.</v>
      </c>
    </row>
    <row r="181" spans="1:13">
      <c r="A181" s="8" t="s">
        <v>6239</v>
      </c>
      <c r="B181" s="8"/>
      <c r="C181" s="78"/>
      <c r="D181" s="8"/>
      <c r="E181" s="8"/>
      <c r="F181" s="8"/>
      <c r="G181" s="8"/>
      <c r="H181" s="78"/>
      <c r="I181" s="83"/>
      <c r="J181" s="8"/>
      <c r="K181" s="1" t="e">
        <f t="shared" ca="1" si="2"/>
        <v>#REF!</v>
      </c>
      <c r="L181" s="1" t="str">
        <f t="shared" si="3"/>
        <v>.</v>
      </c>
      <c r="M181" s="1" t="str">
        <f t="shared" si="4"/>
        <v>.</v>
      </c>
    </row>
    <row r="182" spans="1:13">
      <c r="A182" s="8" t="s">
        <v>6303</v>
      </c>
      <c r="B182" s="8"/>
      <c r="C182" s="78"/>
      <c r="D182" s="8"/>
      <c r="E182" s="8"/>
      <c r="F182" s="8"/>
      <c r="G182" s="8"/>
      <c r="H182" s="78"/>
      <c r="I182" s="83"/>
      <c r="J182" s="8"/>
      <c r="K182" s="1" t="e">
        <f t="shared" ca="1" si="2"/>
        <v>#REF!</v>
      </c>
      <c r="L182" s="1" t="str">
        <f t="shared" si="3"/>
        <v>.</v>
      </c>
      <c r="M182" s="1" t="str">
        <f t="shared" si="4"/>
        <v>.</v>
      </c>
    </row>
    <row r="183" spans="1:13">
      <c r="A183" s="8" t="s">
        <v>6304</v>
      </c>
      <c r="B183" s="8"/>
      <c r="C183" s="78"/>
      <c r="D183" s="8"/>
      <c r="E183" s="8"/>
      <c r="F183" s="8"/>
      <c r="G183" s="8"/>
      <c r="H183" s="78"/>
      <c r="I183" s="83"/>
      <c r="J183" s="8"/>
      <c r="K183" s="1" t="e">
        <f t="shared" ca="1" si="2"/>
        <v>#REF!</v>
      </c>
      <c r="L183" s="1" t="str">
        <f t="shared" si="3"/>
        <v>.</v>
      </c>
      <c r="M183" s="1" t="str">
        <f t="shared" si="4"/>
        <v>.</v>
      </c>
    </row>
    <row r="184" spans="1:13">
      <c r="A184" s="8" t="s">
        <v>6305</v>
      </c>
      <c r="B184" s="8"/>
      <c r="C184" s="78"/>
      <c r="D184" s="8"/>
      <c r="E184" s="8"/>
      <c r="F184" s="8"/>
      <c r="G184" s="8"/>
      <c r="H184" s="78"/>
      <c r="I184" s="83"/>
      <c r="J184" s="8"/>
      <c r="K184" s="1" t="e">
        <f t="shared" ca="1" si="2"/>
        <v>#REF!</v>
      </c>
      <c r="L184" s="1" t="str">
        <f t="shared" si="3"/>
        <v>.</v>
      </c>
      <c r="M184" s="1" t="str">
        <f t="shared" si="4"/>
        <v>.</v>
      </c>
    </row>
    <row r="185" spans="1:13">
      <c r="A185" s="8" t="s">
        <v>6306</v>
      </c>
      <c r="B185" s="8"/>
      <c r="C185" s="78"/>
      <c r="D185" s="8"/>
      <c r="E185" s="8"/>
      <c r="F185" s="8"/>
      <c r="G185" s="8"/>
      <c r="H185" s="78"/>
      <c r="I185" s="83"/>
      <c r="J185" s="8"/>
      <c r="K185" s="1" t="e">
        <f t="shared" ca="1" si="2"/>
        <v>#REF!</v>
      </c>
      <c r="L185" s="1" t="str">
        <f t="shared" si="3"/>
        <v>.</v>
      </c>
      <c r="M185" s="1" t="str">
        <f t="shared" si="4"/>
        <v>.</v>
      </c>
    </row>
    <row r="186" spans="1:13">
      <c r="A186" s="8" t="s">
        <v>6307</v>
      </c>
      <c r="B186" s="8"/>
      <c r="C186" s="78"/>
      <c r="D186" s="8"/>
      <c r="E186" s="8"/>
      <c r="F186" s="8"/>
      <c r="G186" s="8"/>
      <c r="H186" s="78"/>
      <c r="I186" s="83"/>
      <c r="J186" s="8"/>
      <c r="K186" s="1" t="e">
        <f t="shared" ca="1" si="2"/>
        <v>#REF!</v>
      </c>
      <c r="L186" s="1" t="str">
        <f t="shared" si="3"/>
        <v>.</v>
      </c>
      <c r="M186" s="1" t="str">
        <f t="shared" si="4"/>
        <v>.</v>
      </c>
    </row>
    <row r="187" spans="1:13">
      <c r="A187" s="8" t="s">
        <v>6308</v>
      </c>
      <c r="B187" s="8"/>
      <c r="C187" s="78"/>
      <c r="D187" s="8"/>
      <c r="E187" s="8"/>
      <c r="F187" s="8"/>
      <c r="G187" s="8"/>
      <c r="H187" s="78"/>
      <c r="I187" s="83"/>
      <c r="J187" s="8"/>
      <c r="K187" s="1" t="e">
        <f t="shared" ca="1" si="2"/>
        <v>#REF!</v>
      </c>
      <c r="L187" s="1" t="str">
        <f t="shared" si="3"/>
        <v>.</v>
      </c>
      <c r="M187" s="1" t="str">
        <f t="shared" si="4"/>
        <v>.</v>
      </c>
    </row>
    <row r="188" spans="1:13">
      <c r="A188" s="8" t="s">
        <v>6309</v>
      </c>
      <c r="B188" s="8"/>
      <c r="C188" s="78"/>
      <c r="D188" s="8"/>
      <c r="E188" s="8"/>
      <c r="F188" s="8"/>
      <c r="G188" s="8"/>
      <c r="H188" s="78"/>
      <c r="I188" s="83"/>
      <c r="J188" s="8"/>
      <c r="K188" s="1" t="e">
        <f t="shared" ca="1" si="2"/>
        <v>#REF!</v>
      </c>
      <c r="L188" s="1" t="str">
        <f t="shared" si="3"/>
        <v>.</v>
      </c>
      <c r="M188" s="1" t="str">
        <f t="shared" si="4"/>
        <v>.</v>
      </c>
    </row>
    <row r="189" spans="1:13">
      <c r="A189" s="8" t="s">
        <v>6310</v>
      </c>
      <c r="B189" s="8"/>
      <c r="C189" s="78"/>
      <c r="D189" s="8"/>
      <c r="E189" s="8"/>
      <c r="F189" s="8"/>
      <c r="G189" s="8"/>
      <c r="H189" s="78"/>
      <c r="I189" s="83"/>
      <c r="J189" s="8"/>
      <c r="K189" s="1" t="e">
        <f t="shared" ca="1" si="2"/>
        <v>#REF!</v>
      </c>
      <c r="L189" s="1" t="str">
        <f t="shared" si="3"/>
        <v>.</v>
      </c>
      <c r="M189" s="1" t="str">
        <f t="shared" si="4"/>
        <v>.</v>
      </c>
    </row>
    <row r="190" spans="1:13">
      <c r="A190" s="8" t="s">
        <v>6311</v>
      </c>
      <c r="B190" s="8"/>
      <c r="C190" s="78"/>
      <c r="D190" s="8"/>
      <c r="E190" s="8"/>
      <c r="F190" s="8"/>
      <c r="G190" s="8"/>
      <c r="H190" s="78"/>
      <c r="I190" s="83"/>
      <c r="J190" s="8"/>
      <c r="K190" s="1" t="e">
        <f t="shared" ca="1" si="2"/>
        <v>#REF!</v>
      </c>
      <c r="L190" s="1" t="str">
        <f t="shared" si="3"/>
        <v>.</v>
      </c>
      <c r="M190" s="1" t="str">
        <f t="shared" si="4"/>
        <v>.</v>
      </c>
    </row>
    <row r="191" spans="1:13">
      <c r="A191" s="8" t="s">
        <v>5970</v>
      </c>
      <c r="B191" s="8"/>
      <c r="C191" s="78"/>
      <c r="D191" s="8"/>
      <c r="E191" s="8"/>
      <c r="F191" s="8"/>
      <c r="G191" s="8"/>
      <c r="H191" s="78"/>
      <c r="I191" s="83"/>
      <c r="J191" s="8"/>
      <c r="K191" s="8"/>
      <c r="L191" s="8"/>
      <c r="M191" s="79"/>
    </row>
    <row r="192" spans="1:13">
      <c r="A192" s="8" t="s">
        <v>6098</v>
      </c>
      <c r="B192" s="8"/>
      <c r="C192" s="78"/>
      <c r="D192" s="8"/>
      <c r="E192" s="8"/>
      <c r="F192" s="8"/>
      <c r="G192" s="8"/>
      <c r="H192" s="78"/>
      <c r="I192" s="83"/>
      <c r="J192" s="8"/>
      <c r="K192" s="8"/>
      <c r="L192" s="8"/>
      <c r="M192" s="79"/>
    </row>
    <row r="193" spans="1:13">
      <c r="A193" s="8" t="s">
        <v>6100</v>
      </c>
      <c r="B193" s="8"/>
      <c r="C193" s="78"/>
      <c r="D193" s="8"/>
      <c r="E193" s="8"/>
      <c r="F193" s="8"/>
      <c r="G193" s="8"/>
      <c r="H193" s="78"/>
      <c r="I193" s="83"/>
      <c r="J193" s="8"/>
      <c r="K193" s="8"/>
      <c r="L193" s="8"/>
      <c r="M193" s="79"/>
    </row>
    <row r="194" spans="1:13">
      <c r="A194" s="8" t="s">
        <v>6105</v>
      </c>
      <c r="B194" s="8"/>
      <c r="C194" s="78"/>
      <c r="D194" s="8"/>
      <c r="E194" s="8"/>
      <c r="F194" s="8"/>
      <c r="G194" s="8"/>
      <c r="H194" s="78"/>
      <c r="I194" s="83"/>
      <c r="J194" s="8"/>
      <c r="K194" s="8"/>
      <c r="L194" s="8"/>
      <c r="M194" s="79"/>
    </row>
    <row r="195" spans="1:13">
      <c r="A195" s="8" t="s">
        <v>6312</v>
      </c>
      <c r="B195" s="8"/>
      <c r="C195" s="78"/>
      <c r="D195" s="8"/>
      <c r="E195" s="8"/>
      <c r="F195" s="8"/>
      <c r="G195" s="8"/>
      <c r="H195" s="78"/>
      <c r="I195" s="83"/>
      <c r="J195" s="8"/>
      <c r="K195" s="8"/>
      <c r="L195" s="8"/>
      <c r="M195" s="79"/>
    </row>
    <row r="196" spans="1:13">
      <c r="A196" s="8" t="s">
        <v>6110</v>
      </c>
      <c r="B196" s="8"/>
      <c r="C196" s="78"/>
      <c r="D196" s="8"/>
      <c r="E196" s="8"/>
      <c r="F196" s="8"/>
      <c r="G196" s="8"/>
      <c r="H196" s="78"/>
      <c r="I196" s="83"/>
      <c r="J196" s="8"/>
      <c r="K196" s="8"/>
      <c r="L196" s="8"/>
      <c r="M196" s="79"/>
    </row>
    <row r="197" spans="1:13">
      <c r="A197" s="8" t="s">
        <v>6114</v>
      </c>
      <c r="B197" s="8"/>
      <c r="C197" s="78"/>
      <c r="D197" s="8"/>
      <c r="E197" s="8"/>
      <c r="F197" s="8"/>
      <c r="G197" s="8"/>
      <c r="H197" s="78"/>
      <c r="I197" s="83"/>
      <c r="J197" s="8"/>
      <c r="K197" s="8"/>
      <c r="L197" s="8"/>
      <c r="M197" s="79"/>
    </row>
    <row r="198" spans="1:13">
      <c r="A198" s="8" t="s">
        <v>6120</v>
      </c>
      <c r="B198" s="8"/>
      <c r="C198" s="78"/>
      <c r="D198" s="8"/>
      <c r="E198" s="8"/>
      <c r="F198" s="8"/>
      <c r="G198" s="8"/>
      <c r="H198" s="78"/>
      <c r="I198" s="83"/>
      <c r="J198" s="8"/>
      <c r="K198" s="8"/>
      <c r="L198" s="8"/>
      <c r="M198" s="79"/>
    </row>
    <row r="199" spans="1:13">
      <c r="A199" s="8" t="s">
        <v>6124</v>
      </c>
      <c r="B199" s="8"/>
      <c r="C199" s="78"/>
      <c r="D199" s="8"/>
      <c r="E199" s="8"/>
      <c r="F199" s="8"/>
      <c r="G199" s="8"/>
      <c r="H199" s="78"/>
      <c r="I199" s="83"/>
      <c r="J199" s="8"/>
      <c r="K199" s="8"/>
      <c r="L199" s="8"/>
      <c r="M199" s="79"/>
    </row>
    <row r="200" spans="1:13">
      <c r="A200" s="8" t="s">
        <v>6164</v>
      </c>
      <c r="B200" s="8"/>
      <c r="C200" s="78"/>
      <c r="D200" s="8"/>
      <c r="E200" s="8"/>
      <c r="F200" s="8"/>
      <c r="G200" s="8"/>
      <c r="H200" s="78"/>
      <c r="I200" s="83"/>
      <c r="J200" s="8"/>
      <c r="K200" s="8"/>
      <c r="L200" s="8"/>
      <c r="M200" s="79"/>
    </row>
    <row r="201" spans="1:13">
      <c r="A201" s="8" t="s">
        <v>6166</v>
      </c>
      <c r="B201" s="8"/>
      <c r="C201" s="78"/>
      <c r="D201" s="8"/>
      <c r="E201" s="8"/>
      <c r="F201" s="8"/>
      <c r="G201" s="8"/>
      <c r="H201" s="78"/>
      <c r="I201" s="83"/>
      <c r="J201" s="8"/>
      <c r="K201" s="8"/>
      <c r="L201" s="8"/>
      <c r="M201" s="79"/>
    </row>
    <row r="202" spans="1:13">
      <c r="A202" s="8" t="s">
        <v>6313</v>
      </c>
      <c r="B202" s="8"/>
      <c r="C202" s="78"/>
      <c r="D202" s="8"/>
      <c r="E202" s="8"/>
      <c r="F202" s="8"/>
      <c r="G202" s="8"/>
      <c r="H202" s="78"/>
      <c r="I202" s="83"/>
      <c r="J202" s="8"/>
      <c r="K202" s="8"/>
      <c r="L202" s="8"/>
      <c r="M202" s="79"/>
    </row>
    <row r="203" spans="1:13">
      <c r="A203" s="8" t="s">
        <v>6200</v>
      </c>
      <c r="B203" s="8"/>
      <c r="C203" s="78"/>
      <c r="D203" s="8"/>
      <c r="E203" s="8"/>
      <c r="F203" s="8"/>
      <c r="G203" s="8"/>
      <c r="H203" s="78"/>
      <c r="I203" s="83"/>
      <c r="J203" s="8"/>
      <c r="K203" s="8"/>
      <c r="L203" s="8"/>
      <c r="M203" s="79"/>
    </row>
    <row r="204" spans="1:13">
      <c r="A204" s="8" t="s">
        <v>6223</v>
      </c>
      <c r="B204" s="8"/>
      <c r="C204" s="78"/>
      <c r="D204" s="8"/>
      <c r="E204" s="8"/>
      <c r="F204" s="8"/>
      <c r="G204" s="8"/>
      <c r="H204" s="78"/>
      <c r="I204" s="83"/>
      <c r="J204" s="8"/>
      <c r="K204" s="8"/>
      <c r="L204" s="8"/>
      <c r="M204" s="79"/>
    </row>
    <row r="205" spans="1:13">
      <c r="A205" s="8" t="s">
        <v>6229</v>
      </c>
      <c r="B205" s="8"/>
      <c r="C205" s="78"/>
      <c r="D205" s="8"/>
      <c r="E205" s="8"/>
      <c r="F205" s="8"/>
      <c r="G205" s="8"/>
      <c r="H205" s="78"/>
      <c r="I205" s="83"/>
      <c r="J205" s="8"/>
      <c r="K205" s="8"/>
      <c r="L205" s="8"/>
      <c r="M205" s="79"/>
    </row>
    <row r="206" spans="1:13">
      <c r="A206" s="8" t="s">
        <v>6242</v>
      </c>
      <c r="B206" s="8"/>
      <c r="C206" s="78"/>
      <c r="D206" s="8"/>
      <c r="E206" s="8"/>
      <c r="F206" s="8"/>
      <c r="G206" s="8"/>
      <c r="H206" s="78"/>
      <c r="I206" s="83"/>
      <c r="J206" s="8"/>
      <c r="K206" s="8"/>
      <c r="L206" s="8"/>
      <c r="M206" s="79"/>
    </row>
    <row r="207" spans="1:13">
      <c r="A207" s="8" t="s">
        <v>6244</v>
      </c>
      <c r="B207" s="8"/>
      <c r="C207" s="78"/>
      <c r="D207" s="8"/>
      <c r="E207" s="8"/>
      <c r="F207" s="8"/>
      <c r="G207" s="8"/>
      <c r="H207" s="78"/>
      <c r="I207" s="83"/>
      <c r="J207" s="8"/>
      <c r="K207" s="8"/>
      <c r="L207" s="8"/>
      <c r="M207" s="79"/>
    </row>
    <row r="208" spans="1:13">
      <c r="A208" s="8" t="s">
        <v>6252</v>
      </c>
      <c r="B208" s="8"/>
      <c r="C208" s="78"/>
      <c r="D208" s="8"/>
      <c r="E208" s="8"/>
      <c r="F208" s="8"/>
      <c r="G208" s="8"/>
      <c r="H208" s="78"/>
      <c r="I208" s="83"/>
      <c r="J208" s="8"/>
      <c r="K208" s="8"/>
      <c r="L208" s="8"/>
      <c r="M208" s="79"/>
    </row>
    <row r="209" spans="1:13">
      <c r="A209" s="8" t="s">
        <v>6270</v>
      </c>
      <c r="B209" s="8"/>
      <c r="C209" s="78"/>
      <c r="D209" s="8"/>
      <c r="E209" s="8"/>
      <c r="F209" s="8"/>
      <c r="G209" s="8"/>
      <c r="H209" s="78"/>
      <c r="I209" s="83"/>
      <c r="J209" s="8"/>
      <c r="K209" s="8"/>
      <c r="L209" s="8"/>
      <c r="M209" s="79"/>
    </row>
    <row r="210" spans="1:13">
      <c r="A210" s="8" t="s">
        <v>6314</v>
      </c>
      <c r="B210" s="8"/>
      <c r="C210" s="78"/>
      <c r="D210" s="8"/>
      <c r="E210" s="8"/>
      <c r="F210" s="8"/>
      <c r="G210" s="8"/>
      <c r="H210" s="78"/>
      <c r="I210" s="83"/>
      <c r="J210" s="8"/>
      <c r="K210" s="8"/>
      <c r="L210" s="8"/>
      <c r="M210" s="79"/>
    </row>
    <row r="211" spans="1:13">
      <c r="A211" s="8" t="s">
        <v>6016</v>
      </c>
      <c r="B211" s="8"/>
      <c r="C211" s="78"/>
      <c r="D211" s="8"/>
      <c r="E211" s="8"/>
      <c r="F211" s="8"/>
      <c r="G211" s="8"/>
      <c r="H211" s="78"/>
      <c r="I211" s="83"/>
      <c r="J211" s="8"/>
      <c r="K211" s="8"/>
      <c r="L211" s="8"/>
      <c r="M211" s="79"/>
    </row>
    <row r="212" spans="1:13">
      <c r="A212" s="8" t="s">
        <v>6275</v>
      </c>
      <c r="B212" s="8"/>
      <c r="C212" s="78"/>
      <c r="D212" s="8"/>
      <c r="E212" s="8"/>
      <c r="F212" s="8"/>
      <c r="G212" s="8"/>
      <c r="H212" s="78"/>
      <c r="I212" s="83"/>
      <c r="J212" s="8"/>
      <c r="K212" s="8"/>
      <c r="L212" s="8"/>
      <c r="M212" s="79"/>
    </row>
    <row r="213" spans="1:13">
      <c r="A213" s="8" t="s">
        <v>6277</v>
      </c>
      <c r="B213" s="8"/>
      <c r="C213" s="78"/>
      <c r="D213" s="8"/>
      <c r="E213" s="8"/>
      <c r="F213" s="8"/>
      <c r="G213" s="8"/>
      <c r="H213" s="78"/>
      <c r="I213" s="83"/>
      <c r="J213" s="8"/>
      <c r="K213" s="8"/>
      <c r="L213" s="8"/>
      <c r="M213" s="79"/>
    </row>
    <row r="214" spans="1:13">
      <c r="A214" s="8" t="s">
        <v>6315</v>
      </c>
      <c r="B214" s="8"/>
      <c r="C214" s="78"/>
      <c r="D214" s="8"/>
      <c r="E214" s="8"/>
      <c r="F214" s="8"/>
      <c r="G214" s="8"/>
      <c r="H214" s="78"/>
      <c r="I214" s="83"/>
      <c r="J214" s="8"/>
      <c r="K214" s="8"/>
      <c r="L214" s="8"/>
      <c r="M214" s="79"/>
    </row>
    <row r="215" spans="1:13">
      <c r="A215" s="8" t="s">
        <v>6316</v>
      </c>
      <c r="B215" s="8"/>
      <c r="C215" s="78"/>
      <c r="D215" s="8"/>
      <c r="E215" s="8"/>
      <c r="F215" s="8"/>
      <c r="G215" s="8"/>
      <c r="H215" s="78"/>
      <c r="I215" s="83"/>
      <c r="J215" s="8"/>
      <c r="K215" s="8"/>
      <c r="L215" s="8"/>
      <c r="M215" s="79"/>
    </row>
    <row r="216" spans="1:13">
      <c r="A216" s="8" t="s">
        <v>6317</v>
      </c>
      <c r="B216" s="8"/>
      <c r="C216" s="78"/>
      <c r="D216" s="8"/>
      <c r="E216" s="8"/>
      <c r="F216" s="8"/>
      <c r="G216" s="8"/>
      <c r="H216" s="78"/>
      <c r="I216" s="83"/>
      <c r="J216" s="8"/>
      <c r="K216" s="8"/>
      <c r="L216" s="8"/>
      <c r="M216" s="79"/>
    </row>
    <row r="217" spans="1:13">
      <c r="A217" s="8" t="s">
        <v>6318</v>
      </c>
      <c r="B217" s="8"/>
      <c r="C217" s="78"/>
      <c r="D217" s="8"/>
      <c r="E217" s="8"/>
      <c r="F217" s="8"/>
      <c r="G217" s="8"/>
      <c r="H217" s="78"/>
      <c r="I217" s="83"/>
      <c r="J217" s="8"/>
      <c r="K217" s="8"/>
      <c r="L217" s="8"/>
      <c r="M217" s="79"/>
    </row>
    <row r="218" spans="1:13">
      <c r="A218" s="8" t="s">
        <v>6319</v>
      </c>
      <c r="B218" s="8"/>
      <c r="C218" s="78"/>
      <c r="D218" s="8"/>
      <c r="E218" s="8"/>
      <c r="F218" s="8"/>
      <c r="G218" s="8"/>
      <c r="H218" s="78"/>
      <c r="I218" s="83"/>
      <c r="J218" s="8"/>
      <c r="K218" s="8"/>
      <c r="L218" s="8"/>
      <c r="M218" s="79"/>
    </row>
    <row r="219" spans="1:13">
      <c r="A219" s="8" t="s">
        <v>6320</v>
      </c>
      <c r="B219" s="8"/>
      <c r="C219" s="78"/>
      <c r="D219" s="8"/>
      <c r="E219" s="8"/>
      <c r="F219" s="8"/>
      <c r="G219" s="8"/>
      <c r="H219" s="78"/>
      <c r="I219" s="83"/>
      <c r="J219" s="8"/>
      <c r="K219" s="8"/>
      <c r="L219" s="8"/>
      <c r="M219" s="79"/>
    </row>
    <row r="220" spans="1:13">
      <c r="A220" s="8" t="s">
        <v>6321</v>
      </c>
      <c r="B220" s="8"/>
      <c r="C220" s="78"/>
      <c r="D220" s="8"/>
      <c r="E220" s="8"/>
      <c r="F220" s="8"/>
      <c r="G220" s="8"/>
      <c r="H220" s="78"/>
      <c r="I220" s="83"/>
      <c r="J220" s="8"/>
      <c r="K220" s="8"/>
      <c r="L220" s="8"/>
      <c r="M220" s="79"/>
    </row>
    <row r="221" spans="1:13">
      <c r="A221" s="8" t="s">
        <v>6322</v>
      </c>
      <c r="B221" s="8"/>
      <c r="C221" s="78"/>
      <c r="D221" s="8"/>
      <c r="E221" s="8"/>
      <c r="F221" s="8"/>
      <c r="G221" s="8"/>
      <c r="H221" s="78"/>
      <c r="I221" s="83"/>
      <c r="J221" s="8"/>
      <c r="K221" s="8"/>
      <c r="L221" s="8"/>
      <c r="M221" s="79"/>
    </row>
    <row r="222" spans="1:13">
      <c r="A222" s="8" t="s">
        <v>5987</v>
      </c>
      <c r="B222" s="8"/>
      <c r="C222" s="78"/>
      <c r="D222" s="8"/>
      <c r="E222" s="8"/>
      <c r="F222" s="8"/>
      <c r="G222" s="8"/>
      <c r="H222" s="78"/>
      <c r="I222" s="83"/>
      <c r="J222" s="8"/>
      <c r="K222" s="8"/>
      <c r="L222" s="8"/>
      <c r="M222" s="79"/>
    </row>
    <row r="223" spans="1:13">
      <c r="A223" s="8"/>
      <c r="B223" s="8"/>
      <c r="C223" s="78"/>
      <c r="D223" s="8"/>
      <c r="E223" s="8"/>
      <c r="F223" s="8"/>
      <c r="G223" s="8"/>
      <c r="H223" s="78"/>
      <c r="I223" s="83"/>
      <c r="J223" s="8"/>
      <c r="K223" s="8"/>
      <c r="L223" s="8"/>
      <c r="M223" s="79"/>
    </row>
    <row r="224" spans="1:13">
      <c r="A224" s="8"/>
      <c r="B224" s="8"/>
      <c r="C224" s="78"/>
      <c r="D224" s="8"/>
      <c r="E224" s="8"/>
      <c r="F224" s="8"/>
      <c r="G224" s="8"/>
      <c r="H224" s="78"/>
      <c r="I224" s="83"/>
      <c r="J224" s="8"/>
      <c r="K224" s="8"/>
      <c r="L224" s="8"/>
      <c r="M224" s="79"/>
    </row>
    <row r="225" spans="1:13">
      <c r="A225" s="8"/>
      <c r="B225" s="8"/>
      <c r="C225" s="78"/>
      <c r="D225" s="8"/>
      <c r="E225" s="8"/>
      <c r="F225" s="8"/>
      <c r="G225" s="8"/>
      <c r="H225" s="78"/>
      <c r="I225" s="83"/>
      <c r="J225" s="8"/>
      <c r="K225" s="8"/>
      <c r="L225" s="8"/>
      <c r="M225" s="79"/>
    </row>
    <row r="226" spans="1:13">
      <c r="A226" s="8"/>
      <c r="B226" s="8"/>
      <c r="C226" s="78"/>
      <c r="D226" s="8"/>
      <c r="E226" s="8"/>
      <c r="F226" s="8"/>
      <c r="G226" s="8"/>
      <c r="H226" s="78"/>
      <c r="I226" s="83"/>
      <c r="J226" s="8"/>
      <c r="K226" s="8"/>
      <c r="L226" s="8"/>
      <c r="M226" s="79"/>
    </row>
    <row r="227" spans="1:13">
      <c r="A227" s="8"/>
      <c r="B227" s="8"/>
      <c r="C227" s="78"/>
      <c r="D227" s="8"/>
      <c r="E227" s="8"/>
      <c r="F227" s="8"/>
      <c r="G227" s="8"/>
      <c r="H227" s="78"/>
      <c r="I227" s="83"/>
      <c r="J227" s="8"/>
      <c r="K227" s="8"/>
      <c r="L227" s="8"/>
      <c r="M227" s="79"/>
    </row>
    <row r="228" spans="1:13">
      <c r="A228" s="8"/>
      <c r="B228" s="8"/>
      <c r="C228" s="78"/>
      <c r="D228" s="8"/>
      <c r="E228" s="8"/>
      <c r="F228" s="8"/>
      <c r="G228" s="8"/>
      <c r="H228" s="78"/>
      <c r="I228" s="83"/>
      <c r="J228" s="8"/>
      <c r="K228" s="8"/>
      <c r="L228" s="8"/>
      <c r="M228" s="79"/>
    </row>
    <row r="229" spans="1:13">
      <c r="A229" s="8"/>
      <c r="B229" s="8"/>
      <c r="C229" s="78"/>
      <c r="D229" s="8"/>
      <c r="E229" s="8"/>
      <c r="F229" s="8"/>
      <c r="G229" s="8"/>
      <c r="H229" s="78"/>
      <c r="I229" s="83"/>
      <c r="J229" s="8"/>
      <c r="K229" s="8"/>
      <c r="L229" s="8"/>
      <c r="M229" s="79"/>
    </row>
    <row r="230" spans="1:13">
      <c r="A230" s="8"/>
      <c r="B230" s="8"/>
      <c r="C230" s="78"/>
      <c r="D230" s="8"/>
      <c r="E230" s="8"/>
      <c r="F230" s="8"/>
      <c r="G230" s="8"/>
      <c r="H230" s="78"/>
      <c r="I230" s="83"/>
      <c r="J230" s="8"/>
      <c r="K230" s="8"/>
      <c r="L230" s="8"/>
      <c r="M230" s="79"/>
    </row>
    <row r="231" spans="1:13">
      <c r="A231" s="8"/>
      <c r="B231" s="8"/>
      <c r="C231" s="78"/>
      <c r="D231" s="8"/>
      <c r="E231" s="8"/>
      <c r="F231" s="8"/>
      <c r="G231" s="8"/>
      <c r="H231" s="78"/>
      <c r="I231" s="83"/>
      <c r="J231" s="8"/>
      <c r="K231" s="8"/>
      <c r="L231" s="8"/>
      <c r="M231" s="79"/>
    </row>
    <row r="232" spans="1:13">
      <c r="A232" s="8"/>
      <c r="B232" s="8"/>
      <c r="C232" s="78"/>
      <c r="D232" s="8"/>
      <c r="E232" s="8"/>
      <c r="F232" s="8"/>
      <c r="G232" s="8"/>
      <c r="H232" s="78"/>
      <c r="I232" s="83"/>
      <c r="J232" s="8"/>
      <c r="K232" s="8"/>
      <c r="L232" s="8"/>
      <c r="M232" s="79"/>
    </row>
    <row r="233" spans="1:13">
      <c r="A233" s="8"/>
      <c r="B233" s="8"/>
      <c r="C233" s="78"/>
      <c r="D233" s="8"/>
      <c r="E233" s="8"/>
      <c r="F233" s="8"/>
      <c r="G233" s="8"/>
      <c r="H233" s="78"/>
      <c r="I233" s="83"/>
      <c r="J233" s="8"/>
      <c r="K233" s="8"/>
      <c r="L233" s="8"/>
      <c r="M233" s="79"/>
    </row>
    <row r="234" spans="1:13">
      <c r="A234" s="8"/>
      <c r="B234" s="8"/>
      <c r="C234" s="78"/>
      <c r="D234" s="8"/>
      <c r="E234" s="8"/>
      <c r="F234" s="8"/>
      <c r="G234" s="8"/>
      <c r="H234" s="78"/>
      <c r="I234" s="83"/>
      <c r="J234" s="8"/>
      <c r="K234" s="8"/>
      <c r="L234" s="8"/>
      <c r="M234" s="79"/>
    </row>
    <row r="235" spans="1:13">
      <c r="A235" s="8"/>
      <c r="B235" s="8"/>
      <c r="C235" s="78"/>
      <c r="D235" s="8"/>
      <c r="E235" s="8"/>
      <c r="F235" s="8"/>
      <c r="G235" s="8"/>
      <c r="H235" s="78"/>
      <c r="I235" s="83"/>
      <c r="J235" s="8"/>
      <c r="K235" s="8"/>
      <c r="L235" s="8"/>
      <c r="M235" s="79"/>
    </row>
    <row r="236" spans="1:13">
      <c r="A236" s="8"/>
      <c r="B236" s="8"/>
      <c r="C236" s="78"/>
      <c r="D236" s="8"/>
      <c r="E236" s="8"/>
      <c r="F236" s="8"/>
      <c r="G236" s="8"/>
      <c r="H236" s="78"/>
      <c r="I236" s="83"/>
      <c r="J236" s="8"/>
      <c r="K236" s="8"/>
      <c r="L236" s="8"/>
      <c r="M236" s="79"/>
    </row>
    <row r="237" spans="1:13">
      <c r="A237" s="8"/>
      <c r="B237" s="8"/>
      <c r="C237" s="78"/>
      <c r="D237" s="8"/>
      <c r="E237" s="8"/>
      <c r="F237" s="8"/>
      <c r="G237" s="8"/>
      <c r="H237" s="78"/>
      <c r="I237" s="83"/>
      <c r="J237" s="8"/>
      <c r="K237" s="8"/>
      <c r="L237" s="8"/>
      <c r="M237" s="79"/>
    </row>
    <row r="238" spans="1:13">
      <c r="A238" s="8"/>
      <c r="B238" s="8"/>
      <c r="C238" s="78"/>
      <c r="D238" s="8"/>
      <c r="E238" s="8"/>
      <c r="F238" s="8"/>
      <c r="G238" s="8"/>
      <c r="H238" s="78"/>
      <c r="I238" s="83"/>
      <c r="J238" s="8"/>
      <c r="K238" s="8"/>
      <c r="L238" s="8"/>
      <c r="M238" s="79"/>
    </row>
    <row r="239" spans="1:13">
      <c r="A239" s="8"/>
      <c r="B239" s="8"/>
      <c r="C239" s="78"/>
      <c r="D239" s="8"/>
      <c r="E239" s="8"/>
      <c r="F239" s="8"/>
      <c r="G239" s="8"/>
      <c r="H239" s="78"/>
      <c r="I239" s="83"/>
      <c r="J239" s="8"/>
      <c r="K239" s="8"/>
      <c r="L239" s="8"/>
      <c r="M239" s="79"/>
    </row>
    <row r="240" spans="1:13">
      <c r="A240" s="8"/>
      <c r="B240" s="8"/>
      <c r="C240" s="78"/>
      <c r="D240" s="8"/>
      <c r="E240" s="8"/>
      <c r="F240" s="8"/>
      <c r="G240" s="8"/>
      <c r="H240" s="78"/>
      <c r="I240" s="83"/>
      <c r="J240" s="8"/>
      <c r="K240" s="8"/>
      <c r="L240" s="8"/>
      <c r="M240" s="79"/>
    </row>
    <row r="241" spans="1:13">
      <c r="A241" s="8"/>
      <c r="B241" s="8"/>
      <c r="C241" s="78"/>
      <c r="D241" s="8"/>
      <c r="E241" s="8"/>
      <c r="F241" s="8"/>
      <c r="G241" s="8"/>
      <c r="H241" s="78"/>
      <c r="I241" s="83"/>
      <c r="J241" s="8"/>
      <c r="K241" s="8"/>
      <c r="L241" s="8"/>
      <c r="M241" s="79"/>
    </row>
    <row r="242" spans="1:13">
      <c r="A242" s="8"/>
      <c r="B242" s="8"/>
      <c r="C242" s="78"/>
      <c r="D242" s="8"/>
      <c r="E242" s="8"/>
      <c r="F242" s="8"/>
      <c r="G242" s="8"/>
      <c r="H242" s="78"/>
      <c r="I242" s="83"/>
      <c r="J242" s="8"/>
      <c r="K242" s="8"/>
      <c r="L242" s="8"/>
      <c r="M242" s="79"/>
    </row>
    <row r="243" spans="1:13">
      <c r="A243" s="8"/>
      <c r="B243" s="8"/>
      <c r="C243" s="78"/>
      <c r="D243" s="8"/>
      <c r="E243" s="8"/>
      <c r="F243" s="8"/>
      <c r="G243" s="8"/>
      <c r="H243" s="78"/>
      <c r="I243" s="83"/>
      <c r="J243" s="8"/>
      <c r="K243" s="8"/>
      <c r="L243" s="8"/>
      <c r="M243" s="79"/>
    </row>
    <row r="244" spans="1:13">
      <c r="A244" s="8"/>
      <c r="B244" s="8"/>
      <c r="C244" s="78"/>
      <c r="D244" s="8"/>
      <c r="E244" s="8"/>
      <c r="F244" s="8"/>
      <c r="G244" s="8"/>
      <c r="H244" s="78"/>
      <c r="I244" s="83"/>
      <c r="J244" s="8"/>
      <c r="K244" s="8"/>
      <c r="L244" s="8"/>
      <c r="M244" s="79"/>
    </row>
    <row r="245" spans="1:13">
      <c r="A245" s="8"/>
      <c r="B245" s="8"/>
      <c r="C245" s="78"/>
      <c r="D245" s="8"/>
      <c r="E245" s="8"/>
      <c r="F245" s="8"/>
      <c r="G245" s="8"/>
      <c r="H245" s="78"/>
      <c r="I245" s="83"/>
      <c r="J245" s="8"/>
      <c r="K245" s="8"/>
      <c r="L245" s="8"/>
      <c r="M245" s="79"/>
    </row>
    <row r="246" spans="1:13">
      <c r="A246" s="8"/>
      <c r="B246" s="8"/>
      <c r="C246" s="78"/>
      <c r="D246" s="8"/>
      <c r="E246" s="8"/>
      <c r="F246" s="8"/>
      <c r="G246" s="8"/>
      <c r="H246" s="78"/>
      <c r="I246" s="83"/>
      <c r="J246" s="8"/>
      <c r="K246" s="8"/>
      <c r="L246" s="8"/>
      <c r="M246" s="79"/>
    </row>
    <row r="247" spans="1:13">
      <c r="A247" s="8"/>
      <c r="B247" s="8"/>
      <c r="C247" s="78"/>
      <c r="D247" s="8"/>
      <c r="E247" s="8"/>
      <c r="F247" s="8"/>
      <c r="G247" s="8"/>
      <c r="H247" s="78"/>
      <c r="I247" s="83"/>
      <c r="J247" s="8"/>
      <c r="K247" s="8"/>
      <c r="L247" s="8"/>
      <c r="M247" s="79"/>
    </row>
    <row r="248" spans="1:13">
      <c r="A248" s="8"/>
      <c r="B248" s="8"/>
      <c r="C248" s="78"/>
      <c r="D248" s="8"/>
      <c r="E248" s="8"/>
      <c r="F248" s="8"/>
      <c r="G248" s="8"/>
      <c r="H248" s="78"/>
      <c r="I248" s="83"/>
      <c r="J248" s="8"/>
      <c r="K248" s="8"/>
      <c r="L248" s="8"/>
      <c r="M248" s="79"/>
    </row>
    <row r="249" spans="1:13">
      <c r="A249" s="8"/>
      <c r="B249" s="8"/>
      <c r="C249" s="78"/>
      <c r="D249" s="8"/>
      <c r="E249" s="8"/>
      <c r="F249" s="8"/>
      <c r="G249" s="8"/>
      <c r="H249" s="78"/>
      <c r="I249" s="83"/>
      <c r="J249" s="8"/>
      <c r="K249" s="8"/>
      <c r="L249" s="8"/>
      <c r="M249" s="79"/>
    </row>
    <row r="250" spans="1:13">
      <c r="A250" s="8"/>
      <c r="B250" s="8"/>
      <c r="C250" s="78"/>
      <c r="D250" s="8"/>
      <c r="E250" s="8"/>
      <c r="F250" s="8"/>
      <c r="G250" s="8"/>
      <c r="H250" s="78"/>
      <c r="I250" s="83"/>
      <c r="J250" s="8"/>
      <c r="K250" s="8"/>
      <c r="L250" s="8"/>
      <c r="M250" s="79"/>
    </row>
    <row r="251" spans="1:13">
      <c r="A251" s="8"/>
      <c r="B251" s="8"/>
      <c r="C251" s="78"/>
      <c r="D251" s="8"/>
      <c r="E251" s="8"/>
      <c r="F251" s="8"/>
      <c r="G251" s="8"/>
      <c r="H251" s="78"/>
      <c r="I251" s="83"/>
      <c r="J251" s="8"/>
      <c r="K251" s="8"/>
      <c r="L251" s="8"/>
      <c r="M251" s="79"/>
    </row>
    <row r="252" spans="1:13">
      <c r="A252" s="8"/>
      <c r="B252" s="8"/>
      <c r="C252" s="78"/>
      <c r="D252" s="8"/>
      <c r="E252" s="8"/>
      <c r="F252" s="8"/>
      <c r="G252" s="8"/>
      <c r="H252" s="78"/>
      <c r="I252" s="83"/>
      <c r="J252" s="8"/>
      <c r="K252" s="8"/>
      <c r="L252" s="8"/>
      <c r="M252" s="79"/>
    </row>
    <row r="253" spans="1:13">
      <c r="A253" s="8"/>
      <c r="B253" s="8"/>
      <c r="C253" s="78"/>
      <c r="D253" s="8"/>
      <c r="E253" s="8"/>
      <c r="F253" s="8"/>
      <c r="G253" s="8"/>
      <c r="H253" s="78"/>
      <c r="I253" s="83"/>
      <c r="J253" s="8"/>
      <c r="K253" s="8"/>
      <c r="L253" s="8"/>
      <c r="M253" s="79"/>
    </row>
    <row r="254" spans="1:13">
      <c r="A254" s="8"/>
      <c r="B254" s="8"/>
      <c r="C254" s="78"/>
      <c r="D254" s="8"/>
      <c r="E254" s="8"/>
      <c r="F254" s="8"/>
      <c r="G254" s="8"/>
      <c r="H254" s="78"/>
      <c r="I254" s="83"/>
      <c r="J254" s="8"/>
      <c r="K254" s="8"/>
      <c r="L254" s="8"/>
      <c r="M254" s="79"/>
    </row>
    <row r="255" spans="1:13">
      <c r="A255" s="8"/>
      <c r="B255" s="8"/>
      <c r="C255" s="78"/>
      <c r="D255" s="8"/>
      <c r="E255" s="8"/>
      <c r="F255" s="8"/>
      <c r="G255" s="8"/>
      <c r="H255" s="78"/>
      <c r="I255" s="83"/>
      <c r="J255" s="8"/>
      <c r="K255" s="8"/>
      <c r="L255" s="8"/>
      <c r="M255" s="79"/>
    </row>
    <row r="256" spans="1:13">
      <c r="A256" s="8"/>
      <c r="B256" s="8"/>
      <c r="C256" s="78"/>
      <c r="D256" s="8"/>
      <c r="E256" s="8"/>
      <c r="F256" s="8"/>
      <c r="G256" s="8"/>
      <c r="H256" s="78"/>
      <c r="I256" s="83"/>
      <c r="J256" s="8"/>
      <c r="K256" s="8"/>
      <c r="L256" s="8"/>
      <c r="M256" s="79"/>
    </row>
    <row r="257" spans="1:13">
      <c r="A257" s="8"/>
      <c r="B257" s="8"/>
      <c r="C257" s="78"/>
      <c r="D257" s="8"/>
      <c r="E257" s="8"/>
      <c r="F257" s="8"/>
      <c r="G257" s="8"/>
      <c r="H257" s="78"/>
      <c r="I257" s="83"/>
      <c r="J257" s="8"/>
      <c r="K257" s="8"/>
      <c r="L257" s="8"/>
      <c r="M257" s="79"/>
    </row>
    <row r="258" spans="1:13">
      <c r="A258" s="8"/>
      <c r="B258" s="8"/>
      <c r="C258" s="78"/>
      <c r="D258" s="8"/>
      <c r="E258" s="8"/>
      <c r="F258" s="8"/>
      <c r="G258" s="8"/>
      <c r="H258" s="78"/>
      <c r="I258" s="83"/>
      <c r="J258" s="8"/>
      <c r="K258" s="8"/>
      <c r="L258" s="8"/>
      <c r="M258" s="79"/>
    </row>
    <row r="259" spans="1:13">
      <c r="A259" s="8"/>
      <c r="B259" s="8"/>
      <c r="C259" s="78"/>
      <c r="D259" s="8"/>
      <c r="E259" s="8"/>
      <c r="F259" s="8"/>
      <c r="G259" s="8"/>
      <c r="H259" s="78"/>
      <c r="I259" s="83"/>
      <c r="J259" s="8"/>
      <c r="K259" s="8"/>
      <c r="L259" s="8"/>
      <c r="M259" s="79"/>
    </row>
    <row r="260" spans="1:13">
      <c r="A260" s="8"/>
      <c r="B260" s="8"/>
      <c r="C260" s="78"/>
      <c r="D260" s="8"/>
      <c r="E260" s="8"/>
      <c r="F260" s="8"/>
      <c r="G260" s="8"/>
      <c r="H260" s="78"/>
      <c r="I260" s="83"/>
      <c r="J260" s="8"/>
      <c r="K260" s="8"/>
      <c r="L260" s="8"/>
      <c r="M260" s="79"/>
    </row>
    <row r="261" spans="1:13">
      <c r="A261" s="8"/>
      <c r="B261" s="8"/>
      <c r="C261" s="78"/>
      <c r="D261" s="8"/>
      <c r="E261" s="8"/>
      <c r="F261" s="8"/>
      <c r="G261" s="8"/>
      <c r="H261" s="78"/>
      <c r="I261" s="83"/>
      <c r="J261" s="8"/>
      <c r="K261" s="8"/>
      <c r="L261" s="8"/>
      <c r="M261" s="79"/>
    </row>
    <row r="262" spans="1:13">
      <c r="A262" s="8"/>
      <c r="B262" s="8"/>
      <c r="C262" s="78"/>
      <c r="D262" s="8"/>
      <c r="E262" s="8"/>
      <c r="F262" s="8"/>
      <c r="G262" s="8"/>
      <c r="H262" s="78"/>
      <c r="I262" s="83"/>
      <c r="J262" s="8"/>
      <c r="K262" s="8"/>
      <c r="L262" s="8"/>
      <c r="M262" s="79"/>
    </row>
    <row r="263" spans="1:13">
      <c r="A263" s="8"/>
      <c r="B263" s="8"/>
      <c r="C263" s="78"/>
      <c r="D263" s="8"/>
      <c r="E263" s="8"/>
      <c r="F263" s="8"/>
      <c r="G263" s="8"/>
      <c r="H263" s="78"/>
      <c r="I263" s="83"/>
      <c r="J263" s="8"/>
      <c r="K263" s="8"/>
      <c r="L263" s="8"/>
      <c r="M263" s="79"/>
    </row>
    <row r="264" spans="1:13">
      <c r="A264" s="8"/>
      <c r="B264" s="8"/>
      <c r="C264" s="78"/>
      <c r="D264" s="8"/>
      <c r="E264" s="8"/>
      <c r="F264" s="8"/>
      <c r="G264" s="8"/>
      <c r="H264" s="78"/>
      <c r="I264" s="83"/>
      <c r="J264" s="8"/>
      <c r="K264" s="8"/>
      <c r="L264" s="8"/>
      <c r="M264" s="79"/>
    </row>
    <row r="265" spans="1:13">
      <c r="A265" s="8"/>
      <c r="B265" s="8"/>
      <c r="C265" s="78"/>
      <c r="D265" s="8"/>
      <c r="E265" s="8"/>
      <c r="F265" s="8"/>
      <c r="G265" s="8"/>
      <c r="H265" s="78"/>
      <c r="I265" s="83"/>
      <c r="J265" s="8"/>
      <c r="K265" s="8"/>
      <c r="L265" s="8"/>
      <c r="M265" s="79"/>
    </row>
    <row r="266" spans="1:13">
      <c r="A266" s="8"/>
      <c r="B266" s="8"/>
      <c r="C266" s="78"/>
      <c r="D266" s="8"/>
      <c r="E266" s="8"/>
      <c r="F266" s="8"/>
      <c r="G266" s="8"/>
      <c r="H266" s="78"/>
      <c r="I266" s="83"/>
      <c r="J266" s="8"/>
      <c r="K266" s="8"/>
      <c r="L266" s="8"/>
      <c r="M266" s="79"/>
    </row>
    <row r="267" spans="1:13">
      <c r="A267" s="8"/>
      <c r="B267" s="8"/>
      <c r="C267" s="78"/>
      <c r="D267" s="8"/>
      <c r="E267" s="8"/>
      <c r="F267" s="8"/>
      <c r="G267" s="8"/>
      <c r="H267" s="78"/>
      <c r="I267" s="83"/>
      <c r="J267" s="8"/>
      <c r="K267" s="8"/>
      <c r="L267" s="8"/>
      <c r="M267" s="79"/>
    </row>
    <row r="268" spans="1:13">
      <c r="A268" s="8"/>
      <c r="B268" s="8"/>
      <c r="C268" s="78"/>
      <c r="D268" s="8"/>
      <c r="E268" s="8"/>
      <c r="F268" s="8"/>
      <c r="G268" s="8"/>
      <c r="H268" s="78"/>
      <c r="I268" s="83"/>
      <c r="J268" s="8"/>
      <c r="K268" s="8"/>
      <c r="L268" s="8"/>
      <c r="M268" s="79"/>
    </row>
    <row r="269" spans="1:13">
      <c r="A269" s="8"/>
      <c r="B269" s="8"/>
      <c r="C269" s="78"/>
      <c r="D269" s="8"/>
      <c r="E269" s="8"/>
      <c r="F269" s="8"/>
      <c r="G269" s="8"/>
      <c r="H269" s="78"/>
      <c r="I269" s="83"/>
      <c r="J269" s="8"/>
      <c r="K269" s="8"/>
      <c r="L269" s="8"/>
      <c r="M269" s="79"/>
    </row>
    <row r="270" spans="1:13">
      <c r="A270" s="8"/>
      <c r="B270" s="8"/>
      <c r="C270" s="78"/>
      <c r="D270" s="8"/>
      <c r="E270" s="8"/>
      <c r="F270" s="8"/>
      <c r="G270" s="8"/>
      <c r="H270" s="78"/>
      <c r="I270" s="83"/>
      <c r="J270" s="8"/>
      <c r="K270" s="8"/>
      <c r="L270" s="8"/>
      <c r="M270" s="79"/>
    </row>
    <row r="271" spans="1:13">
      <c r="A271" s="8"/>
      <c r="B271" s="8"/>
      <c r="C271" s="78"/>
      <c r="D271" s="8"/>
      <c r="E271" s="8"/>
      <c r="F271" s="8"/>
      <c r="G271" s="8"/>
      <c r="H271" s="78"/>
      <c r="I271" s="83"/>
      <c r="J271" s="8"/>
      <c r="K271" s="8"/>
      <c r="L271" s="8"/>
      <c r="M271" s="79"/>
    </row>
    <row r="272" spans="1:13">
      <c r="A272" s="8"/>
      <c r="B272" s="8"/>
      <c r="C272" s="78"/>
      <c r="D272" s="8"/>
      <c r="E272" s="8"/>
      <c r="F272" s="8"/>
      <c r="G272" s="8"/>
      <c r="H272" s="78"/>
      <c r="I272" s="83"/>
      <c r="J272" s="8"/>
      <c r="K272" s="8"/>
      <c r="L272" s="8"/>
      <c r="M272" s="79"/>
    </row>
    <row r="273" spans="1:13">
      <c r="A273" s="8"/>
      <c r="B273" s="8"/>
      <c r="C273" s="78"/>
      <c r="D273" s="8"/>
      <c r="E273" s="8"/>
      <c r="F273" s="8"/>
      <c r="G273" s="8"/>
      <c r="H273" s="78"/>
      <c r="I273" s="83"/>
      <c r="J273" s="8"/>
      <c r="K273" s="8"/>
      <c r="L273" s="8"/>
      <c r="M273" s="79"/>
    </row>
    <row r="274" spans="1:13">
      <c r="A274" s="8"/>
      <c r="B274" s="8"/>
      <c r="C274" s="78"/>
      <c r="D274" s="8"/>
      <c r="E274" s="8"/>
      <c r="F274" s="8"/>
      <c r="G274" s="8"/>
      <c r="H274" s="78"/>
      <c r="I274" s="83"/>
      <c r="J274" s="8"/>
      <c r="K274" s="8"/>
      <c r="L274" s="8"/>
      <c r="M274" s="79"/>
    </row>
    <row r="275" spans="1:13">
      <c r="A275" s="8"/>
      <c r="B275" s="8"/>
      <c r="C275" s="78"/>
      <c r="D275" s="8"/>
      <c r="E275" s="8"/>
      <c r="F275" s="8"/>
      <c r="G275" s="8"/>
      <c r="H275" s="78"/>
      <c r="I275" s="83"/>
      <c r="J275" s="8"/>
      <c r="K275" s="8"/>
      <c r="L275" s="8"/>
      <c r="M275" s="79"/>
    </row>
    <row r="276" spans="1:13">
      <c r="A276" s="8"/>
      <c r="B276" s="8"/>
      <c r="C276" s="78"/>
      <c r="D276" s="8"/>
      <c r="E276" s="8"/>
      <c r="F276" s="8"/>
      <c r="G276" s="8"/>
      <c r="H276" s="78"/>
      <c r="I276" s="83"/>
      <c r="J276" s="8"/>
      <c r="K276" s="8"/>
      <c r="L276" s="8"/>
      <c r="M276" s="79"/>
    </row>
    <row r="277" spans="1:13">
      <c r="A277" s="8"/>
      <c r="B277" s="8"/>
      <c r="C277" s="78"/>
      <c r="D277" s="8"/>
      <c r="E277" s="8"/>
      <c r="F277" s="8"/>
      <c r="G277" s="8"/>
      <c r="H277" s="78"/>
      <c r="I277" s="83"/>
      <c r="J277" s="8"/>
      <c r="K277" s="8"/>
      <c r="L277" s="8"/>
      <c r="M277" s="79"/>
    </row>
    <row r="278" spans="1:13">
      <c r="A278" s="8"/>
      <c r="B278" s="8"/>
      <c r="C278" s="78"/>
      <c r="D278" s="8"/>
      <c r="E278" s="8"/>
      <c r="F278" s="8"/>
      <c r="G278" s="8"/>
      <c r="H278" s="78"/>
      <c r="I278" s="83"/>
      <c r="J278" s="8"/>
      <c r="K278" s="8"/>
      <c r="L278" s="8"/>
      <c r="M278" s="79"/>
    </row>
    <row r="279" spans="1:13">
      <c r="A279" s="8"/>
      <c r="B279" s="8"/>
      <c r="C279" s="78"/>
      <c r="D279" s="8"/>
      <c r="E279" s="8"/>
      <c r="F279" s="8"/>
      <c r="G279" s="8"/>
      <c r="H279" s="78"/>
      <c r="I279" s="83"/>
      <c r="J279" s="8"/>
      <c r="K279" s="8"/>
      <c r="L279" s="8"/>
      <c r="M279" s="79"/>
    </row>
    <row r="280" spans="1:13">
      <c r="A280" s="8"/>
      <c r="B280" s="8"/>
      <c r="C280" s="78"/>
      <c r="D280" s="8"/>
      <c r="E280" s="8"/>
      <c r="F280" s="8"/>
      <c r="G280" s="8"/>
      <c r="H280" s="78"/>
      <c r="I280" s="83"/>
      <c r="J280" s="8"/>
      <c r="K280" s="8"/>
      <c r="L280" s="8"/>
      <c r="M280" s="79"/>
    </row>
    <row r="281" spans="1:13">
      <c r="A281" s="8"/>
      <c r="B281" s="8"/>
      <c r="C281" s="78"/>
      <c r="D281" s="8"/>
      <c r="E281" s="8"/>
      <c r="F281" s="8"/>
      <c r="G281" s="8"/>
      <c r="H281" s="78"/>
      <c r="I281" s="83"/>
      <c r="J281" s="8"/>
      <c r="K281" s="8"/>
      <c r="L281" s="8"/>
      <c r="M281" s="79"/>
    </row>
    <row r="282" spans="1:13">
      <c r="A282" s="8"/>
      <c r="B282" s="8"/>
      <c r="C282" s="78"/>
      <c r="D282" s="8"/>
      <c r="E282" s="8"/>
      <c r="F282" s="8"/>
      <c r="G282" s="8"/>
      <c r="H282" s="78"/>
      <c r="I282" s="83"/>
      <c r="J282" s="8"/>
      <c r="K282" s="8"/>
      <c r="L282" s="8"/>
      <c r="M282" s="79"/>
    </row>
    <row r="283" spans="1:13">
      <c r="A283" s="8"/>
      <c r="B283" s="8"/>
      <c r="C283" s="78"/>
      <c r="D283" s="8"/>
      <c r="E283" s="8"/>
      <c r="F283" s="8"/>
      <c r="G283" s="8"/>
      <c r="H283" s="78"/>
      <c r="I283" s="83"/>
      <c r="J283" s="8"/>
      <c r="K283" s="8"/>
      <c r="L283" s="8"/>
      <c r="M283" s="79"/>
    </row>
    <row r="284" spans="1:13">
      <c r="A284" s="8"/>
      <c r="B284" s="8"/>
      <c r="C284" s="78"/>
      <c r="D284" s="8"/>
      <c r="E284" s="8"/>
      <c r="F284" s="8"/>
      <c r="G284" s="8"/>
      <c r="H284" s="78"/>
      <c r="I284" s="83"/>
      <c r="J284" s="8"/>
      <c r="K284" s="8"/>
      <c r="L284" s="8"/>
      <c r="M284" s="79"/>
    </row>
    <row r="285" spans="1:13">
      <c r="A285" s="8"/>
      <c r="B285" s="8"/>
      <c r="C285" s="78"/>
      <c r="D285" s="8"/>
      <c r="E285" s="8"/>
      <c r="F285" s="8"/>
      <c r="G285" s="8"/>
      <c r="H285" s="78"/>
      <c r="I285" s="83"/>
      <c r="J285" s="8"/>
      <c r="K285" s="8"/>
      <c r="L285" s="8"/>
      <c r="M285" s="79"/>
    </row>
    <row r="286" spans="1:13">
      <c r="A286" s="8"/>
      <c r="B286" s="8"/>
      <c r="C286" s="78"/>
      <c r="D286" s="8"/>
      <c r="E286" s="8"/>
      <c r="F286" s="8"/>
      <c r="G286" s="8"/>
      <c r="H286" s="78"/>
      <c r="I286" s="83"/>
      <c r="J286" s="8"/>
      <c r="K286" s="8"/>
      <c r="L286" s="8"/>
      <c r="M286" s="79"/>
    </row>
    <row r="287" spans="1:13">
      <c r="A287" s="8"/>
      <c r="B287" s="8"/>
      <c r="C287" s="78"/>
      <c r="D287" s="8"/>
      <c r="E287" s="8"/>
      <c r="F287" s="8"/>
      <c r="G287" s="8"/>
      <c r="H287" s="78"/>
      <c r="I287" s="83"/>
      <c r="J287" s="8"/>
      <c r="K287" s="8"/>
      <c r="L287" s="8"/>
      <c r="M287" s="79"/>
    </row>
    <row r="288" spans="1:13">
      <c r="A288" s="8"/>
      <c r="B288" s="8"/>
      <c r="C288" s="78"/>
      <c r="D288" s="8"/>
      <c r="E288" s="8"/>
      <c r="F288" s="8"/>
      <c r="G288" s="8"/>
      <c r="H288" s="78"/>
      <c r="I288" s="83"/>
      <c r="J288" s="8"/>
      <c r="K288" s="8"/>
      <c r="L288" s="8"/>
      <c r="M288" s="79"/>
    </row>
    <row r="289" spans="1:13">
      <c r="A289" s="8"/>
      <c r="B289" s="8"/>
      <c r="C289" s="78"/>
      <c r="D289" s="8"/>
      <c r="E289" s="8"/>
      <c r="F289" s="8"/>
      <c r="G289" s="8"/>
      <c r="H289" s="78"/>
      <c r="I289" s="83"/>
      <c r="J289" s="8"/>
      <c r="K289" s="8"/>
      <c r="L289" s="8"/>
      <c r="M289" s="79"/>
    </row>
    <row r="290" spans="1:13">
      <c r="A290" s="8"/>
      <c r="B290" s="8"/>
      <c r="C290" s="78"/>
      <c r="D290" s="8"/>
      <c r="E290" s="8"/>
      <c r="F290" s="8"/>
      <c r="G290" s="8"/>
      <c r="H290" s="78"/>
      <c r="I290" s="83"/>
      <c r="J290" s="8"/>
      <c r="K290" s="8"/>
      <c r="L290" s="8"/>
      <c r="M290" s="79"/>
    </row>
    <row r="291" spans="1:13">
      <c r="A291" s="8"/>
      <c r="B291" s="8"/>
      <c r="C291" s="78"/>
      <c r="D291" s="8"/>
      <c r="E291" s="8"/>
      <c r="F291" s="8"/>
      <c r="G291" s="8"/>
      <c r="H291" s="78"/>
      <c r="I291" s="83"/>
      <c r="J291" s="8"/>
      <c r="K291" s="8"/>
      <c r="L291" s="8"/>
      <c r="M291" s="79"/>
    </row>
    <row r="292" spans="1:13">
      <c r="A292" s="8"/>
      <c r="B292" s="8"/>
      <c r="C292" s="78"/>
      <c r="D292" s="8"/>
      <c r="E292" s="8"/>
      <c r="F292" s="8"/>
      <c r="G292" s="8"/>
      <c r="H292" s="78"/>
      <c r="I292" s="83"/>
      <c r="J292" s="8"/>
      <c r="K292" s="8"/>
      <c r="L292" s="8"/>
      <c r="M292" s="79"/>
    </row>
    <row r="293" spans="1:13">
      <c r="A293" s="8"/>
      <c r="B293" s="8"/>
      <c r="C293" s="78"/>
      <c r="D293" s="8"/>
      <c r="E293" s="8"/>
      <c r="F293" s="8"/>
      <c r="G293" s="8"/>
      <c r="H293" s="78"/>
      <c r="I293" s="83"/>
      <c r="J293" s="8"/>
      <c r="K293" s="8"/>
      <c r="L293" s="8"/>
      <c r="M293" s="79"/>
    </row>
    <row r="294" spans="1:13">
      <c r="A294" s="8"/>
      <c r="B294" s="8"/>
      <c r="C294" s="78"/>
      <c r="D294" s="8"/>
      <c r="E294" s="8"/>
      <c r="F294" s="8"/>
      <c r="G294" s="8"/>
      <c r="H294" s="78"/>
      <c r="I294" s="83"/>
      <c r="J294" s="8"/>
      <c r="K294" s="8"/>
      <c r="L294" s="8"/>
      <c r="M294" s="79"/>
    </row>
    <row r="295" spans="1:13">
      <c r="A295" s="8"/>
      <c r="B295" s="8"/>
      <c r="C295" s="78"/>
      <c r="D295" s="8"/>
      <c r="E295" s="8"/>
      <c r="F295" s="8"/>
      <c r="G295" s="8"/>
      <c r="H295" s="78"/>
      <c r="I295" s="83"/>
      <c r="J295" s="8"/>
      <c r="K295" s="8"/>
      <c r="L295" s="8"/>
      <c r="M295" s="79"/>
    </row>
    <row r="296" spans="1:13">
      <c r="A296" s="8"/>
      <c r="B296" s="8"/>
      <c r="C296" s="78"/>
      <c r="D296" s="8"/>
      <c r="E296" s="8"/>
      <c r="F296" s="8"/>
      <c r="G296" s="8"/>
      <c r="H296" s="78"/>
      <c r="I296" s="83"/>
      <c r="J296" s="8"/>
      <c r="K296" s="8"/>
      <c r="L296" s="8"/>
      <c r="M296" s="79"/>
    </row>
    <row r="297" spans="1:13">
      <c r="A297" s="8"/>
      <c r="B297" s="8"/>
      <c r="C297" s="78"/>
      <c r="D297" s="8"/>
      <c r="E297" s="8"/>
      <c r="F297" s="8"/>
      <c r="G297" s="8"/>
      <c r="H297" s="78"/>
      <c r="I297" s="83"/>
      <c r="J297" s="8"/>
      <c r="K297" s="8"/>
      <c r="L297" s="8"/>
      <c r="M297" s="79"/>
    </row>
    <row r="298" spans="1:13">
      <c r="A298" s="8"/>
      <c r="B298" s="8"/>
      <c r="C298" s="78"/>
      <c r="D298" s="8"/>
      <c r="E298" s="8"/>
      <c r="F298" s="8"/>
      <c r="G298" s="8"/>
      <c r="H298" s="78"/>
      <c r="I298" s="83"/>
      <c r="J298" s="8"/>
      <c r="K298" s="8"/>
      <c r="L298" s="8"/>
      <c r="M298" s="79"/>
    </row>
    <row r="299" spans="1:13">
      <c r="A299" s="8"/>
      <c r="B299" s="8"/>
      <c r="C299" s="78"/>
      <c r="D299" s="8"/>
      <c r="E299" s="8"/>
      <c r="F299" s="8"/>
      <c r="G299" s="8"/>
      <c r="H299" s="78"/>
      <c r="I299" s="83"/>
      <c r="J299" s="8"/>
      <c r="K299" s="8"/>
      <c r="L299" s="8"/>
      <c r="M299" s="79"/>
    </row>
    <row r="300" spans="1:13">
      <c r="A300" s="8"/>
      <c r="B300" s="8"/>
      <c r="C300" s="78"/>
      <c r="D300" s="8"/>
      <c r="E300" s="8"/>
      <c r="F300" s="8"/>
      <c r="G300" s="8"/>
      <c r="H300" s="78"/>
      <c r="I300" s="83"/>
      <c r="J300" s="8"/>
      <c r="K300" s="8"/>
      <c r="L300" s="8"/>
      <c r="M300" s="79"/>
    </row>
    <row r="301" spans="1:13">
      <c r="A301" s="8"/>
      <c r="B301" s="8"/>
      <c r="C301" s="78"/>
      <c r="D301" s="8"/>
      <c r="E301" s="8"/>
      <c r="F301" s="8"/>
      <c r="G301" s="8"/>
      <c r="H301" s="78"/>
      <c r="I301" s="83"/>
      <c r="J301" s="8"/>
      <c r="K301" s="8"/>
      <c r="L301" s="8"/>
      <c r="M301" s="79"/>
    </row>
    <row r="302" spans="1:13">
      <c r="A302" s="8"/>
      <c r="B302" s="8"/>
      <c r="C302" s="78"/>
      <c r="D302" s="8"/>
      <c r="E302" s="8"/>
      <c r="F302" s="8"/>
      <c r="G302" s="8"/>
      <c r="H302" s="78"/>
      <c r="I302" s="83"/>
      <c r="J302" s="8"/>
      <c r="K302" s="8"/>
      <c r="L302" s="8"/>
      <c r="M302" s="79"/>
    </row>
    <row r="303" spans="1:13">
      <c r="A303" s="8"/>
      <c r="B303" s="8"/>
      <c r="C303" s="78"/>
      <c r="D303" s="8"/>
      <c r="E303" s="8"/>
      <c r="F303" s="8"/>
      <c r="G303" s="8"/>
      <c r="H303" s="78"/>
      <c r="I303" s="83"/>
      <c r="J303" s="8"/>
      <c r="K303" s="8"/>
      <c r="L303" s="8"/>
      <c r="M303" s="79"/>
    </row>
    <row r="304" spans="1:13">
      <c r="A304" s="8"/>
      <c r="B304" s="8"/>
      <c r="C304" s="78"/>
      <c r="D304" s="8"/>
      <c r="E304" s="8"/>
      <c r="F304" s="8"/>
      <c r="G304" s="8"/>
      <c r="H304" s="78"/>
      <c r="I304" s="83"/>
      <c r="J304" s="8"/>
      <c r="K304" s="8"/>
      <c r="L304" s="8"/>
      <c r="M304" s="79"/>
    </row>
    <row r="305" spans="1:13">
      <c r="A305" s="8"/>
      <c r="B305" s="8"/>
      <c r="C305" s="78"/>
      <c r="D305" s="8"/>
      <c r="E305" s="8"/>
      <c r="F305" s="8"/>
      <c r="G305" s="8"/>
      <c r="H305" s="78"/>
      <c r="I305" s="83"/>
      <c r="J305" s="8"/>
      <c r="K305" s="8"/>
      <c r="L305" s="8"/>
      <c r="M305" s="79"/>
    </row>
    <row r="306" spans="1:13">
      <c r="A306" s="8"/>
      <c r="B306" s="8"/>
      <c r="C306" s="78"/>
      <c r="D306" s="8"/>
      <c r="E306" s="8"/>
      <c r="F306" s="8"/>
      <c r="G306" s="8"/>
      <c r="H306" s="78"/>
      <c r="I306" s="83"/>
      <c r="J306" s="8"/>
      <c r="K306" s="8"/>
      <c r="L306" s="8"/>
      <c r="M306" s="79"/>
    </row>
    <row r="307" spans="1:13">
      <c r="A307" s="8"/>
      <c r="B307" s="8"/>
      <c r="C307" s="78"/>
      <c r="D307" s="8"/>
      <c r="E307" s="8"/>
      <c r="F307" s="8"/>
      <c r="G307" s="8"/>
      <c r="H307" s="78"/>
      <c r="I307" s="83"/>
      <c r="J307" s="8"/>
      <c r="K307" s="8"/>
      <c r="L307" s="8"/>
      <c r="M307" s="79"/>
    </row>
    <row r="308" spans="1:13">
      <c r="A308" s="8"/>
      <c r="B308" s="8"/>
      <c r="C308" s="78"/>
      <c r="D308" s="8"/>
      <c r="E308" s="8"/>
      <c r="F308" s="8"/>
      <c r="G308" s="8"/>
      <c r="H308" s="78"/>
      <c r="I308" s="83"/>
      <c r="J308" s="8"/>
      <c r="K308" s="8"/>
      <c r="L308" s="8"/>
      <c r="M308" s="79"/>
    </row>
    <row r="309" spans="1:13">
      <c r="A309" s="8"/>
      <c r="B309" s="8"/>
      <c r="C309" s="78"/>
      <c r="D309" s="8"/>
      <c r="E309" s="8"/>
      <c r="F309" s="8"/>
      <c r="G309" s="8"/>
      <c r="H309" s="78"/>
      <c r="I309" s="83"/>
      <c r="J309" s="8"/>
      <c r="K309" s="8"/>
      <c r="L309" s="8"/>
      <c r="M309" s="79"/>
    </row>
    <row r="310" spans="1:13">
      <c r="A310" s="8"/>
      <c r="B310" s="8"/>
      <c r="C310" s="78"/>
      <c r="D310" s="8"/>
      <c r="E310" s="8"/>
      <c r="F310" s="8"/>
      <c r="G310" s="8"/>
      <c r="H310" s="78"/>
      <c r="I310" s="83"/>
      <c r="J310" s="8"/>
      <c r="K310" s="8"/>
      <c r="L310" s="8"/>
      <c r="M310" s="79"/>
    </row>
    <row r="311" spans="1:13">
      <c r="A311" s="8"/>
      <c r="B311" s="8"/>
      <c r="C311" s="78"/>
      <c r="D311" s="8"/>
      <c r="E311" s="8"/>
      <c r="F311" s="8"/>
      <c r="G311" s="8"/>
      <c r="H311" s="78"/>
      <c r="I311" s="83"/>
      <c r="J311" s="8"/>
      <c r="K311" s="8"/>
      <c r="L311" s="8"/>
      <c r="M311" s="79"/>
    </row>
    <row r="312" spans="1:13">
      <c r="A312" s="8"/>
      <c r="B312" s="8"/>
      <c r="C312" s="78"/>
      <c r="D312" s="8"/>
      <c r="E312" s="8"/>
      <c r="F312" s="8"/>
      <c r="G312" s="8"/>
      <c r="H312" s="78"/>
      <c r="I312" s="83"/>
      <c r="J312" s="8"/>
      <c r="K312" s="8"/>
      <c r="L312" s="8"/>
      <c r="M312" s="79"/>
    </row>
    <row r="313" spans="1:13">
      <c r="A313" s="8"/>
      <c r="B313" s="8"/>
      <c r="C313" s="78"/>
      <c r="D313" s="8"/>
      <c r="E313" s="8"/>
      <c r="F313" s="8"/>
      <c r="G313" s="8"/>
      <c r="H313" s="78"/>
      <c r="I313" s="83"/>
      <c r="J313" s="8"/>
      <c r="K313" s="8"/>
      <c r="L313" s="8"/>
      <c r="M313" s="79"/>
    </row>
    <row r="314" spans="1:13">
      <c r="A314" s="8"/>
      <c r="B314" s="8"/>
      <c r="C314" s="78"/>
      <c r="D314" s="8"/>
      <c r="E314" s="8"/>
      <c r="F314" s="8"/>
      <c r="G314" s="8"/>
      <c r="H314" s="78"/>
      <c r="I314" s="83"/>
      <c r="J314" s="8"/>
      <c r="K314" s="8"/>
      <c r="L314" s="8"/>
      <c r="M314" s="79"/>
    </row>
    <row r="315" spans="1:13">
      <c r="A315" s="8"/>
      <c r="B315" s="8"/>
      <c r="C315" s="78"/>
      <c r="D315" s="8"/>
      <c r="E315" s="8"/>
      <c r="F315" s="8"/>
      <c r="G315" s="8"/>
      <c r="H315" s="78"/>
      <c r="I315" s="83"/>
      <c r="J315" s="8"/>
      <c r="K315" s="8"/>
      <c r="L315" s="8"/>
      <c r="M315" s="79"/>
    </row>
    <row r="316" spans="1:13">
      <c r="A316" s="8"/>
      <c r="B316" s="8"/>
      <c r="C316" s="78"/>
      <c r="D316" s="8"/>
      <c r="E316" s="8"/>
      <c r="F316" s="8"/>
      <c r="G316" s="8"/>
      <c r="H316" s="78"/>
      <c r="I316" s="83"/>
      <c r="J316" s="8"/>
      <c r="K316" s="8"/>
      <c r="L316" s="8"/>
      <c r="M316" s="79"/>
    </row>
    <row r="317" spans="1:13">
      <c r="A317" s="8"/>
      <c r="B317" s="8"/>
      <c r="C317" s="78"/>
      <c r="D317" s="8"/>
      <c r="E317" s="8"/>
      <c r="F317" s="8"/>
      <c r="G317" s="8"/>
      <c r="H317" s="78"/>
      <c r="I317" s="83"/>
      <c r="J317" s="8"/>
      <c r="K317" s="8"/>
      <c r="L317" s="8"/>
      <c r="M317" s="79"/>
    </row>
    <row r="318" spans="1:13">
      <c r="A318" s="8"/>
      <c r="B318" s="8"/>
      <c r="C318" s="78"/>
      <c r="D318" s="8"/>
      <c r="E318" s="8"/>
      <c r="F318" s="8"/>
      <c r="G318" s="8"/>
      <c r="H318" s="78"/>
      <c r="I318" s="83"/>
      <c r="J318" s="8"/>
      <c r="K318" s="8"/>
      <c r="L318" s="8"/>
      <c r="M318" s="79"/>
    </row>
    <row r="319" spans="1:13">
      <c r="A319" s="8"/>
      <c r="B319" s="8"/>
      <c r="C319" s="78"/>
      <c r="D319" s="8"/>
      <c r="E319" s="8"/>
      <c r="F319" s="8"/>
      <c r="G319" s="8"/>
      <c r="H319" s="78"/>
      <c r="I319" s="83"/>
      <c r="J319" s="8"/>
      <c r="K319" s="8"/>
      <c r="L319" s="8"/>
      <c r="M319" s="79"/>
    </row>
    <row r="320" spans="1:13">
      <c r="A320" s="8"/>
      <c r="B320" s="8"/>
      <c r="C320" s="78"/>
      <c r="D320" s="8"/>
      <c r="E320" s="8"/>
      <c r="F320" s="8"/>
      <c r="G320" s="8"/>
      <c r="H320" s="78"/>
      <c r="I320" s="83"/>
      <c r="J320" s="8"/>
      <c r="K320" s="8"/>
      <c r="L320" s="8"/>
      <c r="M320" s="79"/>
    </row>
    <row r="321" spans="1:13">
      <c r="A321" s="8"/>
      <c r="B321" s="8"/>
      <c r="C321" s="78"/>
      <c r="D321" s="8"/>
      <c r="E321" s="8"/>
      <c r="F321" s="8"/>
      <c r="G321" s="8"/>
      <c r="H321" s="78"/>
      <c r="I321" s="83"/>
      <c r="J321" s="8"/>
      <c r="K321" s="8"/>
      <c r="L321" s="8"/>
      <c r="M321" s="79"/>
    </row>
    <row r="322" spans="1:13">
      <c r="A322" s="8"/>
      <c r="B322" s="8"/>
      <c r="C322" s="78"/>
      <c r="D322" s="8"/>
      <c r="E322" s="8"/>
      <c r="F322" s="8"/>
      <c r="G322" s="8"/>
      <c r="H322" s="78"/>
      <c r="I322" s="83"/>
      <c r="J322" s="8"/>
      <c r="K322" s="8"/>
      <c r="L322" s="8"/>
      <c r="M322" s="79"/>
    </row>
    <row r="323" spans="1:13">
      <c r="A323" s="8"/>
      <c r="B323" s="8"/>
      <c r="C323" s="78"/>
      <c r="D323" s="8"/>
      <c r="E323" s="8"/>
      <c r="F323" s="8"/>
      <c r="G323" s="8"/>
      <c r="H323" s="78"/>
      <c r="I323" s="83"/>
      <c r="J323" s="8"/>
      <c r="K323" s="8"/>
      <c r="L323" s="8"/>
      <c r="M323" s="79"/>
    </row>
    <row r="324" spans="1:13">
      <c r="A324" s="8"/>
      <c r="B324" s="8"/>
      <c r="C324" s="78"/>
      <c r="D324" s="8"/>
      <c r="E324" s="8"/>
      <c r="F324" s="8"/>
      <c r="G324" s="8"/>
      <c r="H324" s="78"/>
      <c r="I324" s="83"/>
      <c r="J324" s="8"/>
      <c r="K324" s="8"/>
      <c r="L324" s="8"/>
      <c r="M324" s="79"/>
    </row>
    <row r="325" spans="1:13">
      <c r="A325" s="8"/>
      <c r="B325" s="8"/>
      <c r="C325" s="78"/>
      <c r="D325" s="8"/>
      <c r="E325" s="8"/>
      <c r="F325" s="8"/>
      <c r="G325" s="8"/>
      <c r="H325" s="78"/>
      <c r="I325" s="83"/>
      <c r="J325" s="8"/>
      <c r="K325" s="8"/>
      <c r="L325" s="8"/>
      <c r="M325" s="79"/>
    </row>
    <row r="326" spans="1:13">
      <c r="A326" s="8"/>
      <c r="B326" s="8"/>
      <c r="C326" s="78"/>
      <c r="D326" s="8"/>
      <c r="E326" s="8"/>
      <c r="F326" s="8"/>
      <c r="G326" s="8"/>
      <c r="H326" s="78"/>
      <c r="I326" s="83"/>
      <c r="J326" s="8"/>
      <c r="K326" s="8"/>
      <c r="L326" s="8"/>
      <c r="M326" s="79"/>
    </row>
    <row r="327" spans="1:13">
      <c r="A327" s="8"/>
      <c r="B327" s="8"/>
      <c r="C327" s="78"/>
      <c r="D327" s="8"/>
      <c r="E327" s="8"/>
      <c r="F327" s="8"/>
      <c r="G327" s="8"/>
      <c r="H327" s="78"/>
      <c r="I327" s="83"/>
      <c r="J327" s="8"/>
      <c r="K327" s="8"/>
      <c r="L327" s="8"/>
      <c r="M327" s="79"/>
    </row>
    <row r="328" spans="1:13">
      <c r="A328" s="8"/>
      <c r="B328" s="8"/>
      <c r="C328" s="78"/>
      <c r="D328" s="8"/>
      <c r="E328" s="8"/>
      <c r="F328" s="8"/>
      <c r="G328" s="8"/>
      <c r="H328" s="78"/>
      <c r="I328" s="83"/>
      <c r="J328" s="8"/>
      <c r="K328" s="8"/>
      <c r="L328" s="8"/>
      <c r="M328" s="79"/>
    </row>
    <row r="329" spans="1:13">
      <c r="A329" s="8"/>
      <c r="B329" s="8"/>
      <c r="C329" s="78"/>
      <c r="D329" s="8"/>
      <c r="E329" s="8"/>
      <c r="F329" s="8"/>
      <c r="G329" s="8"/>
      <c r="H329" s="78"/>
      <c r="I329" s="83"/>
      <c r="J329" s="8"/>
      <c r="K329" s="8"/>
      <c r="L329" s="8"/>
      <c r="M329" s="79"/>
    </row>
    <row r="330" spans="1:13">
      <c r="A330" s="8"/>
      <c r="B330" s="8"/>
      <c r="C330" s="78"/>
      <c r="D330" s="8"/>
      <c r="E330" s="8"/>
      <c r="F330" s="8"/>
      <c r="G330" s="8"/>
      <c r="H330" s="78"/>
      <c r="I330" s="83"/>
      <c r="J330" s="8"/>
      <c r="K330" s="8"/>
      <c r="L330" s="8"/>
      <c r="M330" s="79"/>
    </row>
    <row r="331" spans="1:13">
      <c r="A331" s="8"/>
      <c r="B331" s="8"/>
      <c r="C331" s="78"/>
      <c r="D331" s="8"/>
      <c r="E331" s="8"/>
      <c r="F331" s="8"/>
      <c r="G331" s="8"/>
      <c r="H331" s="78"/>
      <c r="I331" s="83"/>
      <c r="J331" s="8"/>
      <c r="K331" s="8"/>
      <c r="L331" s="8"/>
      <c r="M331" s="79"/>
    </row>
    <row r="332" spans="1:13">
      <c r="A332" s="8"/>
      <c r="B332" s="8"/>
      <c r="C332" s="78"/>
      <c r="D332" s="8"/>
      <c r="E332" s="8"/>
      <c r="F332" s="8"/>
      <c r="G332" s="8"/>
      <c r="H332" s="78"/>
      <c r="I332" s="83"/>
      <c r="J332" s="8"/>
      <c r="K332" s="8"/>
      <c r="L332" s="8"/>
      <c r="M332" s="79"/>
    </row>
    <row r="333" spans="1:13">
      <c r="A333" s="8"/>
      <c r="B333" s="8"/>
      <c r="C333" s="78"/>
      <c r="D333" s="8"/>
      <c r="E333" s="8"/>
      <c r="F333" s="8"/>
      <c r="G333" s="8"/>
      <c r="H333" s="78"/>
      <c r="I333" s="83"/>
      <c r="J333" s="8"/>
      <c r="K333" s="8"/>
      <c r="L333" s="8"/>
      <c r="M333" s="79"/>
    </row>
    <row r="334" spans="1:13">
      <c r="A334" s="8"/>
      <c r="B334" s="8"/>
      <c r="C334" s="78"/>
      <c r="D334" s="8"/>
      <c r="E334" s="8"/>
      <c r="F334" s="8"/>
      <c r="G334" s="8"/>
      <c r="H334" s="78"/>
      <c r="I334" s="83"/>
      <c r="J334" s="8"/>
      <c r="K334" s="8"/>
      <c r="L334" s="8"/>
      <c r="M334" s="79"/>
    </row>
    <row r="335" spans="1:13">
      <c r="A335" s="8"/>
      <c r="B335" s="8"/>
      <c r="C335" s="78"/>
      <c r="D335" s="8"/>
      <c r="E335" s="8"/>
      <c r="F335" s="8"/>
      <c r="G335" s="8"/>
      <c r="H335" s="78"/>
      <c r="I335" s="83"/>
      <c r="J335" s="8"/>
      <c r="K335" s="8"/>
      <c r="L335" s="8"/>
      <c r="M335" s="79"/>
    </row>
    <row r="336" spans="1:13">
      <c r="A336" s="8"/>
      <c r="B336" s="8"/>
      <c r="C336" s="78"/>
      <c r="D336" s="8"/>
      <c r="E336" s="8"/>
      <c r="F336" s="8"/>
      <c r="G336" s="8"/>
      <c r="H336" s="78"/>
      <c r="I336" s="83"/>
      <c r="J336" s="8"/>
      <c r="K336" s="8"/>
      <c r="L336" s="8"/>
      <c r="M336" s="79"/>
    </row>
    <row r="337" spans="1:13">
      <c r="A337" s="8"/>
      <c r="B337" s="8"/>
      <c r="C337" s="78"/>
      <c r="D337" s="8"/>
      <c r="E337" s="8"/>
      <c r="F337" s="8"/>
      <c r="G337" s="8"/>
      <c r="H337" s="78"/>
      <c r="I337" s="83"/>
      <c r="J337" s="8"/>
      <c r="K337" s="8"/>
      <c r="L337" s="8"/>
      <c r="M337" s="79"/>
    </row>
    <row r="338" spans="1:13">
      <c r="A338" s="8"/>
      <c r="B338" s="8"/>
      <c r="C338" s="78"/>
      <c r="D338" s="8"/>
      <c r="E338" s="8"/>
      <c r="F338" s="8"/>
      <c r="G338" s="8"/>
      <c r="H338" s="78"/>
      <c r="I338" s="83"/>
      <c r="J338" s="8"/>
      <c r="K338" s="8"/>
      <c r="L338" s="8"/>
      <c r="M338" s="79"/>
    </row>
    <row r="339" spans="1:13">
      <c r="A339" s="8"/>
      <c r="B339" s="8"/>
      <c r="C339" s="78"/>
      <c r="D339" s="8"/>
      <c r="E339" s="8"/>
      <c r="F339" s="8"/>
      <c r="G339" s="8"/>
      <c r="H339" s="78"/>
      <c r="I339" s="83"/>
      <c r="J339" s="8"/>
      <c r="K339" s="8"/>
      <c r="L339" s="8"/>
      <c r="M339" s="79"/>
    </row>
    <row r="340" spans="1:13">
      <c r="A340" s="8"/>
      <c r="B340" s="8"/>
      <c r="C340" s="78"/>
      <c r="D340" s="8"/>
      <c r="E340" s="8"/>
      <c r="F340" s="8"/>
      <c r="G340" s="8"/>
      <c r="H340" s="78"/>
      <c r="I340" s="83"/>
      <c r="J340" s="8"/>
      <c r="K340" s="8"/>
      <c r="L340" s="8"/>
      <c r="M340" s="79"/>
    </row>
    <row r="341" spans="1:13">
      <c r="A341" s="8"/>
      <c r="B341" s="8"/>
      <c r="C341" s="78"/>
      <c r="D341" s="8"/>
      <c r="E341" s="8"/>
      <c r="F341" s="8"/>
      <c r="G341" s="8"/>
      <c r="H341" s="78"/>
      <c r="I341" s="83"/>
      <c r="J341" s="8"/>
      <c r="K341" s="8"/>
      <c r="L341" s="8"/>
      <c r="M341" s="79"/>
    </row>
    <row r="342" spans="1:13">
      <c r="A342" s="8"/>
      <c r="B342" s="8"/>
      <c r="C342" s="78"/>
      <c r="D342" s="8"/>
      <c r="E342" s="8"/>
      <c r="F342" s="8"/>
      <c r="G342" s="8"/>
      <c r="H342" s="78"/>
      <c r="I342" s="83"/>
      <c r="J342" s="8"/>
      <c r="K342" s="8"/>
      <c r="L342" s="8"/>
      <c r="M342" s="79"/>
    </row>
    <row r="343" spans="1:13">
      <c r="A343" s="8"/>
      <c r="B343" s="8"/>
      <c r="C343" s="78"/>
      <c r="D343" s="8"/>
      <c r="E343" s="8"/>
      <c r="F343" s="8"/>
      <c r="G343" s="8"/>
      <c r="H343" s="78"/>
      <c r="I343" s="83"/>
      <c r="J343" s="8"/>
      <c r="K343" s="8"/>
      <c r="L343" s="8"/>
      <c r="M343" s="79"/>
    </row>
    <row r="344" spans="1:13">
      <c r="A344" s="8"/>
      <c r="B344" s="8"/>
      <c r="C344" s="78"/>
      <c r="D344" s="8"/>
      <c r="E344" s="8"/>
      <c r="F344" s="8"/>
      <c r="G344" s="8"/>
      <c r="H344" s="78"/>
      <c r="I344" s="83"/>
      <c r="J344" s="8"/>
      <c r="K344" s="8"/>
      <c r="L344" s="8"/>
      <c r="M344" s="79"/>
    </row>
    <row r="345" spans="1:13">
      <c r="A345" s="8"/>
      <c r="B345" s="8"/>
      <c r="C345" s="78"/>
      <c r="D345" s="8"/>
      <c r="E345" s="8"/>
      <c r="F345" s="8"/>
      <c r="G345" s="8"/>
      <c r="H345" s="78"/>
      <c r="I345" s="83"/>
      <c r="J345" s="8"/>
      <c r="K345" s="8"/>
      <c r="L345" s="8"/>
      <c r="M345" s="79"/>
    </row>
    <row r="346" spans="1:13">
      <c r="A346" s="8"/>
      <c r="B346" s="8"/>
      <c r="C346" s="78"/>
      <c r="D346" s="8"/>
      <c r="E346" s="8"/>
      <c r="F346" s="8"/>
      <c r="G346" s="8"/>
      <c r="H346" s="78"/>
      <c r="I346" s="83"/>
      <c r="J346" s="8"/>
      <c r="K346" s="8"/>
      <c r="L346" s="8"/>
      <c r="M346" s="79"/>
    </row>
    <row r="347" spans="1:13">
      <c r="A347" s="8"/>
      <c r="B347" s="8"/>
      <c r="C347" s="78"/>
      <c r="D347" s="8"/>
      <c r="E347" s="8"/>
      <c r="F347" s="8"/>
      <c r="G347" s="8"/>
      <c r="H347" s="78"/>
      <c r="I347" s="83"/>
      <c r="J347" s="8"/>
      <c r="K347" s="8"/>
      <c r="L347" s="8"/>
      <c r="M347" s="79"/>
    </row>
    <row r="348" spans="1:13">
      <c r="A348" s="8"/>
      <c r="B348" s="8"/>
      <c r="C348" s="78"/>
      <c r="D348" s="8"/>
      <c r="E348" s="8"/>
      <c r="F348" s="8"/>
      <c r="G348" s="8"/>
      <c r="H348" s="78"/>
      <c r="I348" s="83"/>
      <c r="J348" s="8"/>
      <c r="K348" s="8"/>
      <c r="L348" s="8"/>
      <c r="M348" s="79"/>
    </row>
    <row r="349" spans="1:13">
      <c r="A349" s="8"/>
      <c r="B349" s="8"/>
      <c r="C349" s="78"/>
      <c r="D349" s="8"/>
      <c r="E349" s="8"/>
      <c r="F349" s="8"/>
      <c r="G349" s="8"/>
      <c r="H349" s="78"/>
      <c r="I349" s="83"/>
      <c r="J349" s="8"/>
      <c r="K349" s="8"/>
      <c r="L349" s="8"/>
      <c r="M349" s="79"/>
    </row>
    <row r="350" spans="1:13">
      <c r="A350" s="8"/>
      <c r="B350" s="8"/>
      <c r="C350" s="78"/>
      <c r="D350" s="8"/>
      <c r="E350" s="8"/>
      <c r="F350" s="8"/>
      <c r="G350" s="8"/>
      <c r="H350" s="78"/>
      <c r="I350" s="83"/>
      <c r="J350" s="8"/>
      <c r="K350" s="8"/>
      <c r="L350" s="8"/>
      <c r="M350" s="79"/>
    </row>
    <row r="351" spans="1:13">
      <c r="A351" s="8"/>
      <c r="B351" s="8"/>
      <c r="C351" s="78"/>
      <c r="D351" s="8"/>
      <c r="E351" s="8"/>
      <c r="F351" s="8"/>
      <c r="G351" s="8"/>
      <c r="H351" s="78"/>
      <c r="I351" s="83"/>
      <c r="J351" s="8"/>
      <c r="K351" s="8"/>
      <c r="L351" s="8"/>
      <c r="M351" s="79"/>
    </row>
    <row r="352" spans="1:13">
      <c r="A352" s="8"/>
      <c r="B352" s="8"/>
      <c r="C352" s="78"/>
      <c r="D352" s="8"/>
      <c r="E352" s="8"/>
      <c r="F352" s="8"/>
      <c r="G352" s="8"/>
      <c r="H352" s="78"/>
      <c r="I352" s="83"/>
      <c r="J352" s="8"/>
      <c r="K352" s="8"/>
      <c r="L352" s="8"/>
      <c r="M352" s="79"/>
    </row>
    <row r="353" spans="1:13">
      <c r="A353" s="8"/>
      <c r="B353" s="8"/>
      <c r="C353" s="78"/>
      <c r="D353" s="8"/>
      <c r="E353" s="8"/>
      <c r="F353" s="8"/>
      <c r="G353" s="8"/>
      <c r="H353" s="78"/>
      <c r="I353" s="83"/>
      <c r="J353" s="8"/>
      <c r="K353" s="8"/>
      <c r="L353" s="8"/>
      <c r="M353" s="79"/>
    </row>
    <row r="354" spans="1:13">
      <c r="A354" s="8"/>
      <c r="B354" s="8"/>
      <c r="C354" s="78"/>
      <c r="D354" s="8"/>
      <c r="E354" s="8"/>
      <c r="F354" s="8"/>
      <c r="G354" s="8"/>
      <c r="H354" s="78"/>
      <c r="I354" s="83"/>
      <c r="J354" s="8"/>
      <c r="K354" s="8"/>
      <c r="L354" s="8"/>
      <c r="M354" s="79"/>
    </row>
    <row r="355" spans="1:13">
      <c r="A355" s="8"/>
      <c r="B355" s="8"/>
      <c r="C355" s="78"/>
      <c r="D355" s="8"/>
      <c r="E355" s="8"/>
      <c r="F355" s="8"/>
      <c r="G355" s="8"/>
      <c r="H355" s="78"/>
      <c r="I355" s="83"/>
      <c r="J355" s="8"/>
      <c r="K355" s="8"/>
      <c r="L355" s="8"/>
      <c r="M355" s="79"/>
    </row>
    <row r="356" spans="1:13">
      <c r="A356" s="8"/>
      <c r="B356" s="8"/>
      <c r="C356" s="78"/>
      <c r="D356" s="8"/>
      <c r="E356" s="8"/>
      <c r="F356" s="8"/>
      <c r="G356" s="8"/>
      <c r="H356" s="78"/>
      <c r="I356" s="83"/>
      <c r="J356" s="8"/>
      <c r="K356" s="8"/>
      <c r="L356" s="8"/>
      <c r="M356" s="79"/>
    </row>
    <row r="357" spans="1:13">
      <c r="A357" s="8"/>
      <c r="B357" s="8"/>
      <c r="C357" s="78"/>
      <c r="D357" s="8"/>
      <c r="E357" s="8"/>
      <c r="F357" s="8"/>
      <c r="G357" s="8"/>
      <c r="H357" s="78"/>
      <c r="I357" s="83"/>
      <c r="J357" s="8"/>
      <c r="K357" s="8"/>
      <c r="L357" s="8"/>
      <c r="M357" s="79"/>
    </row>
    <row r="358" spans="1:13">
      <c r="A358" s="8"/>
      <c r="B358" s="8"/>
      <c r="C358" s="78"/>
      <c r="D358" s="8"/>
      <c r="E358" s="8"/>
      <c r="F358" s="8"/>
      <c r="G358" s="8"/>
      <c r="H358" s="78"/>
      <c r="I358" s="83"/>
      <c r="J358" s="8"/>
      <c r="K358" s="8"/>
      <c r="L358" s="8"/>
      <c r="M358" s="79"/>
    </row>
    <row r="359" spans="1:13">
      <c r="A359" s="8"/>
      <c r="B359" s="8"/>
      <c r="C359" s="78"/>
      <c r="D359" s="8"/>
      <c r="E359" s="8"/>
      <c r="F359" s="8"/>
      <c r="G359" s="8"/>
      <c r="H359" s="78"/>
      <c r="I359" s="83"/>
      <c r="J359" s="8"/>
      <c r="K359" s="8"/>
      <c r="L359" s="8"/>
      <c r="M359" s="79"/>
    </row>
    <row r="360" spans="1:13">
      <c r="A360" s="8"/>
      <c r="B360" s="8"/>
      <c r="C360" s="78"/>
      <c r="D360" s="8"/>
      <c r="E360" s="8"/>
      <c r="F360" s="8"/>
      <c r="G360" s="8"/>
      <c r="H360" s="78"/>
      <c r="I360" s="83"/>
      <c r="J360" s="8"/>
      <c r="K360" s="8"/>
      <c r="L360" s="8"/>
      <c r="M360" s="79"/>
    </row>
    <row r="361" spans="1:13">
      <c r="A361" s="8"/>
      <c r="B361" s="8"/>
      <c r="C361" s="78"/>
      <c r="D361" s="8"/>
      <c r="E361" s="8"/>
      <c r="F361" s="8"/>
      <c r="G361" s="8"/>
      <c r="H361" s="78"/>
      <c r="I361" s="83"/>
      <c r="J361" s="8"/>
      <c r="K361" s="8"/>
      <c r="L361" s="8"/>
      <c r="M361" s="79"/>
    </row>
    <row r="362" spans="1:13">
      <c r="A362" s="8"/>
      <c r="B362" s="8"/>
      <c r="C362" s="78"/>
      <c r="D362" s="8"/>
      <c r="E362" s="8"/>
      <c r="F362" s="8"/>
      <c r="G362" s="8"/>
      <c r="H362" s="78"/>
      <c r="I362" s="83"/>
      <c r="J362" s="8"/>
      <c r="K362" s="8"/>
      <c r="L362" s="8"/>
      <c r="M362" s="79"/>
    </row>
    <row r="363" spans="1:13">
      <c r="A363" s="8"/>
      <c r="B363" s="8"/>
      <c r="C363" s="78"/>
      <c r="D363" s="8"/>
      <c r="E363" s="8"/>
      <c r="F363" s="8"/>
      <c r="G363" s="8"/>
      <c r="H363" s="78"/>
      <c r="I363" s="83"/>
      <c r="J363" s="8"/>
      <c r="K363" s="8"/>
      <c r="L363" s="8"/>
      <c r="M363" s="79"/>
    </row>
    <row r="364" spans="1:13">
      <c r="A364" s="8"/>
      <c r="B364" s="8"/>
      <c r="C364" s="78"/>
      <c r="D364" s="8"/>
      <c r="E364" s="8"/>
      <c r="F364" s="8"/>
      <c r="G364" s="8"/>
      <c r="H364" s="78"/>
      <c r="I364" s="83"/>
      <c r="J364" s="8"/>
      <c r="K364" s="8"/>
      <c r="L364" s="8"/>
      <c r="M364" s="79"/>
    </row>
    <row r="365" spans="1:13">
      <c r="A365" s="8"/>
      <c r="B365" s="8"/>
      <c r="C365" s="78"/>
      <c r="D365" s="8"/>
      <c r="E365" s="8"/>
      <c r="F365" s="8"/>
      <c r="G365" s="8"/>
      <c r="H365" s="78"/>
      <c r="I365" s="83"/>
      <c r="J365" s="8"/>
      <c r="K365" s="8"/>
      <c r="L365" s="8"/>
      <c r="M365" s="79"/>
    </row>
    <row r="366" spans="1:13">
      <c r="A366" s="8"/>
      <c r="B366" s="8"/>
      <c r="C366" s="78"/>
      <c r="D366" s="8"/>
      <c r="E366" s="8"/>
      <c r="F366" s="8"/>
      <c r="G366" s="8"/>
      <c r="H366" s="78"/>
      <c r="I366" s="83"/>
      <c r="J366" s="8"/>
      <c r="K366" s="8"/>
      <c r="L366" s="8"/>
      <c r="M366" s="79"/>
    </row>
    <row r="367" spans="1:13">
      <c r="A367" s="8"/>
      <c r="B367" s="8"/>
      <c r="C367" s="78"/>
      <c r="D367" s="8"/>
      <c r="E367" s="8"/>
      <c r="F367" s="8"/>
      <c r="G367" s="8"/>
      <c r="H367" s="78"/>
      <c r="I367" s="83"/>
      <c r="J367" s="8"/>
      <c r="K367" s="8"/>
      <c r="L367" s="8"/>
      <c r="M367" s="79"/>
    </row>
    <row r="368" spans="1:13">
      <c r="A368" s="8"/>
      <c r="B368" s="8"/>
      <c r="C368" s="78"/>
      <c r="D368" s="8"/>
      <c r="E368" s="8"/>
      <c r="F368" s="8"/>
      <c r="G368" s="8"/>
      <c r="H368" s="78"/>
      <c r="I368" s="83"/>
      <c r="J368" s="8"/>
      <c r="K368" s="8"/>
      <c r="L368" s="8"/>
      <c r="M368" s="79"/>
    </row>
    <row r="369" spans="1:13">
      <c r="A369" s="8"/>
      <c r="B369" s="8"/>
      <c r="C369" s="78"/>
      <c r="D369" s="8"/>
      <c r="E369" s="8"/>
      <c r="F369" s="8"/>
      <c r="G369" s="8"/>
      <c r="H369" s="78"/>
      <c r="I369" s="83"/>
      <c r="J369" s="8"/>
      <c r="K369" s="8"/>
      <c r="L369" s="8"/>
      <c r="M369" s="79"/>
    </row>
    <row r="370" spans="1:13">
      <c r="A370" s="8"/>
      <c r="B370" s="8"/>
      <c r="C370" s="78"/>
      <c r="D370" s="8"/>
      <c r="E370" s="8"/>
      <c r="F370" s="8"/>
      <c r="G370" s="8"/>
      <c r="H370" s="78"/>
      <c r="I370" s="83"/>
      <c r="J370" s="8"/>
      <c r="K370" s="8"/>
      <c r="L370" s="8"/>
      <c r="M370" s="79"/>
    </row>
    <row r="371" spans="1:13">
      <c r="A371" s="8"/>
      <c r="B371" s="8"/>
      <c r="C371" s="78"/>
      <c r="D371" s="8"/>
      <c r="E371" s="8"/>
      <c r="F371" s="8"/>
      <c r="G371" s="8"/>
      <c r="H371" s="78"/>
      <c r="I371" s="83"/>
      <c r="J371" s="8"/>
      <c r="K371" s="8"/>
      <c r="L371" s="8"/>
      <c r="M371" s="79"/>
    </row>
    <row r="372" spans="1:13">
      <c r="A372" s="8"/>
      <c r="B372" s="8"/>
      <c r="C372" s="78"/>
      <c r="D372" s="8"/>
      <c r="E372" s="8"/>
      <c r="F372" s="8"/>
      <c r="G372" s="8"/>
      <c r="H372" s="78"/>
      <c r="I372" s="83"/>
      <c r="J372" s="8"/>
      <c r="K372" s="8"/>
      <c r="L372" s="8"/>
      <c r="M372" s="79"/>
    </row>
    <row r="373" spans="1:13">
      <c r="A373" s="8"/>
      <c r="B373" s="8"/>
      <c r="C373" s="78"/>
      <c r="D373" s="8"/>
      <c r="E373" s="8"/>
      <c r="F373" s="8"/>
      <c r="G373" s="8"/>
      <c r="H373" s="78"/>
      <c r="I373" s="83"/>
      <c r="J373" s="8"/>
      <c r="K373" s="8"/>
      <c r="L373" s="8"/>
      <c r="M373" s="79"/>
    </row>
    <row r="374" spans="1:13">
      <c r="A374" s="8"/>
      <c r="B374" s="8"/>
      <c r="C374" s="78"/>
      <c r="D374" s="8"/>
      <c r="E374" s="8"/>
      <c r="F374" s="8"/>
      <c r="G374" s="8"/>
      <c r="H374" s="78"/>
      <c r="I374" s="83"/>
      <c r="J374" s="8"/>
      <c r="K374" s="8"/>
      <c r="L374" s="8"/>
      <c r="M374" s="79"/>
    </row>
    <row r="375" spans="1:13">
      <c r="A375" s="8"/>
      <c r="B375" s="8"/>
      <c r="C375" s="78"/>
      <c r="D375" s="8"/>
      <c r="E375" s="8"/>
      <c r="F375" s="8"/>
      <c r="G375" s="8"/>
      <c r="H375" s="78"/>
      <c r="I375" s="83"/>
      <c r="J375" s="8"/>
      <c r="K375" s="8"/>
      <c r="L375" s="8"/>
      <c r="M375" s="79"/>
    </row>
    <row r="376" spans="1:13">
      <c r="A376" s="8"/>
      <c r="B376" s="8"/>
      <c r="C376" s="78"/>
      <c r="D376" s="8"/>
      <c r="E376" s="8"/>
      <c r="F376" s="8"/>
      <c r="G376" s="8"/>
      <c r="H376" s="78"/>
      <c r="I376" s="83"/>
      <c r="J376" s="8"/>
      <c r="K376" s="8"/>
      <c r="L376" s="8"/>
      <c r="M376" s="79"/>
    </row>
    <row r="377" spans="1:13">
      <c r="A377" s="8"/>
      <c r="B377" s="8"/>
      <c r="C377" s="78"/>
      <c r="D377" s="8"/>
      <c r="E377" s="8"/>
      <c r="F377" s="8"/>
      <c r="G377" s="8"/>
      <c r="H377" s="78"/>
      <c r="I377" s="83"/>
      <c r="J377" s="8"/>
      <c r="K377" s="8"/>
      <c r="L377" s="8"/>
      <c r="M377" s="79"/>
    </row>
    <row r="378" spans="1:13">
      <c r="A378" s="8"/>
      <c r="B378" s="8"/>
      <c r="C378" s="78"/>
      <c r="D378" s="8"/>
      <c r="E378" s="8"/>
      <c r="F378" s="8"/>
      <c r="G378" s="8"/>
      <c r="H378" s="78"/>
      <c r="I378" s="83"/>
      <c r="J378" s="8"/>
      <c r="K378" s="8"/>
      <c r="L378" s="8"/>
      <c r="M378" s="79"/>
    </row>
    <row r="379" spans="1:13">
      <c r="A379" s="8"/>
      <c r="B379" s="8"/>
      <c r="C379" s="78"/>
      <c r="D379" s="8"/>
      <c r="E379" s="8"/>
      <c r="F379" s="8"/>
      <c r="G379" s="8"/>
      <c r="H379" s="78"/>
      <c r="I379" s="83"/>
      <c r="J379" s="8"/>
      <c r="K379" s="8"/>
      <c r="L379" s="8"/>
      <c r="M379" s="79"/>
    </row>
    <row r="380" spans="1:13">
      <c r="A380" s="8"/>
      <c r="B380" s="8"/>
      <c r="C380" s="78"/>
      <c r="D380" s="8"/>
      <c r="E380" s="8"/>
      <c r="F380" s="8"/>
      <c r="G380" s="8"/>
      <c r="H380" s="78"/>
      <c r="I380" s="83"/>
      <c r="J380" s="8"/>
      <c r="K380" s="8"/>
      <c r="L380" s="8"/>
      <c r="M380" s="79"/>
    </row>
    <row r="381" spans="1:13">
      <c r="A381" s="8"/>
      <c r="B381" s="8"/>
      <c r="C381" s="78"/>
      <c r="D381" s="8"/>
      <c r="E381" s="8"/>
      <c r="F381" s="8"/>
      <c r="G381" s="8"/>
      <c r="H381" s="78"/>
      <c r="I381" s="83"/>
      <c r="J381" s="8"/>
      <c r="K381" s="8"/>
      <c r="L381" s="8"/>
      <c r="M381" s="79"/>
    </row>
    <row r="382" spans="1:13">
      <c r="A382" s="8"/>
      <c r="B382" s="8"/>
      <c r="C382" s="78"/>
      <c r="D382" s="8"/>
      <c r="E382" s="8"/>
      <c r="F382" s="8"/>
      <c r="G382" s="8"/>
      <c r="H382" s="78"/>
      <c r="I382" s="83"/>
      <c r="J382" s="8"/>
      <c r="K382" s="8"/>
      <c r="L382" s="8"/>
      <c r="M382" s="79"/>
    </row>
    <row r="383" spans="1:13">
      <c r="A383" s="8"/>
      <c r="B383" s="8"/>
      <c r="C383" s="78"/>
      <c r="D383" s="8"/>
      <c r="E383" s="8"/>
      <c r="F383" s="8"/>
      <c r="G383" s="8"/>
      <c r="H383" s="78"/>
      <c r="I383" s="83"/>
      <c r="J383" s="8"/>
      <c r="K383" s="8"/>
      <c r="L383" s="8"/>
      <c r="M383" s="79"/>
    </row>
    <row r="384" spans="1:13">
      <c r="A384" s="8"/>
      <c r="B384" s="8"/>
      <c r="C384" s="78"/>
      <c r="D384" s="8"/>
      <c r="E384" s="8"/>
      <c r="F384" s="8"/>
      <c r="G384" s="8"/>
      <c r="H384" s="78"/>
      <c r="I384" s="83"/>
      <c r="J384" s="8"/>
      <c r="K384" s="8"/>
      <c r="L384" s="8"/>
      <c r="M384" s="79"/>
    </row>
    <row r="385" spans="1:13">
      <c r="A385" s="8"/>
      <c r="B385" s="8"/>
      <c r="C385" s="78"/>
      <c r="D385" s="8"/>
      <c r="E385" s="8"/>
      <c r="F385" s="8"/>
      <c r="G385" s="8"/>
      <c r="H385" s="78"/>
      <c r="I385" s="83"/>
      <c r="J385" s="8"/>
      <c r="K385" s="8"/>
      <c r="L385" s="8"/>
      <c r="M385" s="79"/>
    </row>
    <row r="386" spans="1:13">
      <c r="A386" s="8"/>
      <c r="B386" s="8"/>
      <c r="C386" s="78"/>
      <c r="D386" s="8"/>
      <c r="E386" s="8"/>
      <c r="F386" s="8"/>
      <c r="G386" s="8"/>
      <c r="H386" s="78"/>
      <c r="I386" s="83"/>
      <c r="J386" s="8"/>
      <c r="K386" s="8"/>
      <c r="L386" s="8"/>
      <c r="M386" s="79"/>
    </row>
    <row r="387" spans="1:13">
      <c r="A387" s="8"/>
      <c r="B387" s="8"/>
      <c r="C387" s="78"/>
      <c r="D387" s="8"/>
      <c r="E387" s="8"/>
      <c r="F387" s="8"/>
      <c r="G387" s="8"/>
      <c r="H387" s="78"/>
      <c r="I387" s="83"/>
      <c r="J387" s="8"/>
      <c r="K387" s="8"/>
      <c r="L387" s="8"/>
      <c r="M387" s="79"/>
    </row>
    <row r="388" spans="1:13">
      <c r="A388" s="8"/>
      <c r="B388" s="8"/>
      <c r="C388" s="78"/>
      <c r="D388" s="8"/>
      <c r="E388" s="8"/>
      <c r="F388" s="8"/>
      <c r="G388" s="8"/>
      <c r="H388" s="78"/>
      <c r="I388" s="83"/>
      <c r="J388" s="8"/>
      <c r="K388" s="8"/>
      <c r="L388" s="8"/>
      <c r="M388" s="79"/>
    </row>
    <row r="389" spans="1:13">
      <c r="A389" s="8"/>
      <c r="B389" s="8"/>
      <c r="C389" s="78"/>
      <c r="D389" s="8"/>
      <c r="E389" s="8"/>
      <c r="F389" s="8"/>
      <c r="G389" s="8"/>
      <c r="H389" s="78"/>
      <c r="I389" s="83"/>
      <c r="J389" s="8"/>
      <c r="K389" s="8"/>
      <c r="L389" s="8"/>
      <c r="M389" s="79"/>
    </row>
    <row r="390" spans="1:13">
      <c r="A390" s="8"/>
      <c r="B390" s="8"/>
      <c r="C390" s="78"/>
      <c r="D390" s="8"/>
      <c r="E390" s="8"/>
      <c r="F390" s="8"/>
      <c r="G390" s="8"/>
      <c r="H390" s="78"/>
      <c r="I390" s="83"/>
      <c r="J390" s="8"/>
      <c r="K390" s="8"/>
      <c r="L390" s="8"/>
      <c r="M390" s="79"/>
    </row>
    <row r="391" spans="1:13">
      <c r="A391" s="8"/>
      <c r="B391" s="8"/>
      <c r="C391" s="78"/>
      <c r="D391" s="8"/>
      <c r="E391" s="8"/>
      <c r="F391" s="8"/>
      <c r="G391" s="8"/>
      <c r="H391" s="78"/>
      <c r="I391" s="83"/>
      <c r="J391" s="8"/>
      <c r="K391" s="8"/>
      <c r="L391" s="8"/>
      <c r="M391" s="79"/>
    </row>
    <row r="392" spans="1:13">
      <c r="A392" s="8"/>
      <c r="B392" s="8"/>
      <c r="C392" s="78"/>
      <c r="D392" s="8"/>
      <c r="E392" s="8"/>
      <c r="F392" s="8"/>
      <c r="G392" s="8"/>
      <c r="H392" s="78"/>
      <c r="I392" s="83"/>
      <c r="J392" s="8"/>
      <c r="K392" s="8"/>
      <c r="L392" s="8"/>
      <c r="M392" s="79"/>
    </row>
    <row r="393" spans="1:13">
      <c r="A393" s="8"/>
      <c r="B393" s="8"/>
      <c r="C393" s="78"/>
      <c r="D393" s="8"/>
      <c r="E393" s="8"/>
      <c r="F393" s="8"/>
      <c r="G393" s="8"/>
      <c r="H393" s="78"/>
      <c r="I393" s="83"/>
      <c r="J393" s="8"/>
      <c r="K393" s="8"/>
      <c r="L393" s="8"/>
      <c r="M393" s="79"/>
    </row>
    <row r="394" spans="1:13">
      <c r="A394" s="8"/>
      <c r="B394" s="8"/>
      <c r="C394" s="78"/>
      <c r="D394" s="8"/>
      <c r="E394" s="8"/>
      <c r="F394" s="8"/>
      <c r="G394" s="8"/>
      <c r="H394" s="78"/>
      <c r="I394" s="83"/>
      <c r="J394" s="8"/>
      <c r="K394" s="8"/>
      <c r="L394" s="8"/>
      <c r="M394" s="79"/>
    </row>
    <row r="395" spans="1:13">
      <c r="A395" s="8"/>
      <c r="B395" s="8"/>
      <c r="C395" s="78"/>
      <c r="D395" s="8"/>
      <c r="E395" s="8"/>
      <c r="F395" s="8"/>
      <c r="G395" s="8"/>
      <c r="H395" s="78"/>
      <c r="I395" s="83"/>
      <c r="J395" s="8"/>
      <c r="K395" s="8"/>
      <c r="L395" s="8"/>
      <c r="M395" s="79"/>
    </row>
    <row r="396" spans="1:13">
      <c r="A396" s="8"/>
      <c r="B396" s="8"/>
      <c r="C396" s="78"/>
      <c r="D396" s="8"/>
      <c r="E396" s="8"/>
      <c r="F396" s="8"/>
      <c r="G396" s="8"/>
      <c r="H396" s="78"/>
      <c r="I396" s="83"/>
      <c r="J396" s="8"/>
      <c r="K396" s="8"/>
      <c r="L396" s="8"/>
      <c r="M396" s="79"/>
    </row>
    <row r="397" spans="1:13">
      <c r="A397" s="8"/>
      <c r="B397" s="8"/>
      <c r="C397" s="78"/>
      <c r="D397" s="8"/>
      <c r="E397" s="8"/>
      <c r="F397" s="8"/>
      <c r="G397" s="8"/>
      <c r="H397" s="78"/>
      <c r="I397" s="83"/>
      <c r="J397" s="8"/>
      <c r="K397" s="8"/>
      <c r="L397" s="8"/>
      <c r="M397" s="79"/>
    </row>
    <row r="398" spans="1:13">
      <c r="A398" s="8"/>
      <c r="B398" s="8"/>
      <c r="C398" s="78"/>
      <c r="D398" s="8"/>
      <c r="E398" s="8"/>
      <c r="F398" s="8"/>
      <c r="G398" s="8"/>
      <c r="H398" s="78"/>
      <c r="I398" s="83"/>
      <c r="J398" s="8"/>
      <c r="K398" s="8"/>
      <c r="L398" s="8"/>
      <c r="M398" s="79"/>
    </row>
    <row r="399" spans="1:13">
      <c r="A399" s="8"/>
      <c r="B399" s="8"/>
      <c r="C399" s="78"/>
      <c r="D399" s="8"/>
      <c r="E399" s="8"/>
      <c r="F399" s="8"/>
      <c r="G399" s="8"/>
      <c r="H399" s="78"/>
      <c r="I399" s="83"/>
      <c r="J399" s="8"/>
      <c r="K399" s="8"/>
      <c r="L399" s="8"/>
      <c r="M399" s="79"/>
    </row>
    <row r="400" spans="1:13">
      <c r="A400" s="8"/>
      <c r="B400" s="8"/>
      <c r="C400" s="78"/>
      <c r="D400" s="8"/>
      <c r="E400" s="8"/>
      <c r="F400" s="8"/>
      <c r="G400" s="8"/>
      <c r="H400" s="78"/>
      <c r="I400" s="83"/>
      <c r="J400" s="8"/>
      <c r="K400" s="8"/>
      <c r="L400" s="8"/>
      <c r="M400" s="79"/>
    </row>
    <row r="401" spans="1:13">
      <c r="A401" s="8"/>
      <c r="B401" s="8"/>
      <c r="C401" s="78"/>
      <c r="D401" s="8"/>
      <c r="E401" s="8"/>
      <c r="F401" s="8"/>
      <c r="G401" s="8"/>
      <c r="H401" s="78"/>
      <c r="I401" s="83"/>
      <c r="J401" s="8"/>
      <c r="K401" s="8"/>
      <c r="L401" s="8"/>
      <c r="M401" s="79"/>
    </row>
    <row r="402" spans="1:13">
      <c r="A402" s="8"/>
      <c r="B402" s="8"/>
      <c r="C402" s="78"/>
      <c r="D402" s="8"/>
      <c r="E402" s="8"/>
      <c r="F402" s="8"/>
      <c r="G402" s="8"/>
      <c r="H402" s="78"/>
      <c r="I402" s="83"/>
      <c r="J402" s="8"/>
      <c r="K402" s="8"/>
      <c r="L402" s="8"/>
      <c r="M402" s="79"/>
    </row>
    <row r="403" spans="1:13">
      <c r="A403" s="8"/>
      <c r="B403" s="8"/>
      <c r="C403" s="78"/>
      <c r="D403" s="8"/>
      <c r="E403" s="8"/>
      <c r="F403" s="8"/>
      <c r="G403" s="8"/>
      <c r="H403" s="78"/>
      <c r="I403" s="83"/>
      <c r="J403" s="8"/>
      <c r="K403" s="8"/>
      <c r="L403" s="8"/>
      <c r="M403" s="79"/>
    </row>
    <row r="404" spans="1:13">
      <c r="A404" s="8"/>
      <c r="B404" s="8"/>
      <c r="C404" s="78"/>
      <c r="D404" s="8"/>
      <c r="E404" s="8"/>
      <c r="F404" s="8"/>
      <c r="G404" s="8"/>
      <c r="H404" s="78"/>
      <c r="I404" s="83"/>
      <c r="J404" s="8"/>
      <c r="K404" s="8"/>
      <c r="L404" s="8"/>
      <c r="M404" s="79"/>
    </row>
    <row r="405" spans="1:13">
      <c r="A405" s="8"/>
      <c r="B405" s="8"/>
      <c r="C405" s="78"/>
      <c r="D405" s="8"/>
      <c r="E405" s="8"/>
      <c r="F405" s="8"/>
      <c r="G405" s="8"/>
      <c r="H405" s="78"/>
      <c r="I405" s="83"/>
      <c r="J405" s="8"/>
      <c r="K405" s="8"/>
      <c r="L405" s="8"/>
      <c r="M405" s="79"/>
    </row>
    <row r="406" spans="1:13">
      <c r="A406" s="8"/>
      <c r="B406" s="8"/>
      <c r="C406" s="78"/>
      <c r="D406" s="8"/>
      <c r="E406" s="8"/>
      <c r="F406" s="8"/>
      <c r="G406" s="8"/>
      <c r="H406" s="78"/>
      <c r="I406" s="83"/>
      <c r="J406" s="8"/>
      <c r="K406" s="8"/>
      <c r="L406" s="8"/>
      <c r="M406" s="79"/>
    </row>
    <row r="407" spans="1:13">
      <c r="A407" s="8"/>
      <c r="B407" s="8"/>
      <c r="C407" s="78"/>
      <c r="D407" s="8"/>
      <c r="E407" s="8"/>
      <c r="F407" s="8"/>
      <c r="G407" s="8"/>
      <c r="H407" s="78"/>
      <c r="I407" s="83"/>
      <c r="J407" s="8"/>
      <c r="K407" s="8"/>
      <c r="L407" s="8"/>
      <c r="M407" s="79"/>
    </row>
    <row r="408" spans="1:13">
      <c r="A408" s="8"/>
      <c r="B408" s="8"/>
      <c r="C408" s="78"/>
      <c r="D408" s="8"/>
      <c r="E408" s="8"/>
      <c r="F408" s="8"/>
      <c r="G408" s="8"/>
      <c r="H408" s="78"/>
      <c r="I408" s="83"/>
      <c r="J408" s="8"/>
      <c r="K408" s="8"/>
      <c r="L408" s="8"/>
      <c r="M408" s="79"/>
    </row>
    <row r="409" spans="1:13">
      <c r="A409" s="8"/>
      <c r="B409" s="8"/>
      <c r="C409" s="78"/>
      <c r="D409" s="8"/>
      <c r="E409" s="8"/>
      <c r="F409" s="8"/>
      <c r="G409" s="8"/>
      <c r="H409" s="78"/>
      <c r="I409" s="83"/>
      <c r="J409" s="8"/>
      <c r="K409" s="8"/>
      <c r="L409" s="8"/>
      <c r="M409" s="79"/>
    </row>
    <row r="410" spans="1:13">
      <c r="A410" s="8"/>
      <c r="B410" s="8"/>
      <c r="C410" s="78"/>
      <c r="D410" s="8"/>
      <c r="E410" s="8"/>
      <c r="F410" s="8"/>
      <c r="G410" s="8"/>
      <c r="H410" s="78"/>
      <c r="I410" s="83"/>
      <c r="J410" s="8"/>
      <c r="K410" s="8"/>
      <c r="L410" s="8"/>
      <c r="M410" s="79"/>
    </row>
    <row r="411" spans="1:13">
      <c r="A411" s="8"/>
      <c r="B411" s="8"/>
      <c r="C411" s="78"/>
      <c r="D411" s="8"/>
      <c r="E411" s="8"/>
      <c r="F411" s="8"/>
      <c r="G411" s="8"/>
      <c r="H411" s="78"/>
      <c r="I411" s="83"/>
      <c r="J411" s="8"/>
      <c r="K411" s="8"/>
      <c r="L411" s="8"/>
      <c r="M411" s="79"/>
    </row>
    <row r="412" spans="1:13">
      <c r="A412" s="8"/>
      <c r="B412" s="8"/>
      <c r="C412" s="78"/>
      <c r="D412" s="8"/>
      <c r="E412" s="8"/>
      <c r="F412" s="8"/>
      <c r="G412" s="8"/>
      <c r="H412" s="78"/>
      <c r="I412" s="83"/>
      <c r="J412" s="8"/>
      <c r="K412" s="8"/>
      <c r="L412" s="8"/>
      <c r="M412" s="79"/>
    </row>
    <row r="413" spans="1:13">
      <c r="A413" s="8"/>
      <c r="B413" s="8"/>
      <c r="C413" s="78"/>
      <c r="D413" s="8"/>
      <c r="E413" s="8"/>
      <c r="F413" s="8"/>
      <c r="G413" s="8"/>
      <c r="H413" s="78"/>
      <c r="I413" s="83"/>
      <c r="J413" s="8"/>
      <c r="K413" s="8"/>
      <c r="L413" s="8"/>
      <c r="M413" s="79"/>
    </row>
    <row r="414" spans="1:13">
      <c r="A414" s="8"/>
      <c r="B414" s="8"/>
      <c r="C414" s="78"/>
      <c r="D414" s="8"/>
      <c r="E414" s="8"/>
      <c r="F414" s="8"/>
      <c r="G414" s="8"/>
      <c r="H414" s="78"/>
      <c r="I414" s="83"/>
      <c r="J414" s="8"/>
      <c r="K414" s="8"/>
      <c r="L414" s="8"/>
      <c r="M414" s="79"/>
    </row>
    <row r="415" spans="1:13">
      <c r="A415" s="8"/>
      <c r="B415" s="8"/>
      <c r="C415" s="78"/>
      <c r="D415" s="8"/>
      <c r="E415" s="8"/>
      <c r="F415" s="8"/>
      <c r="G415" s="8"/>
      <c r="H415" s="78"/>
      <c r="I415" s="83"/>
      <c r="J415" s="8"/>
      <c r="K415" s="8"/>
      <c r="L415" s="8"/>
      <c r="M415" s="79"/>
    </row>
    <row r="416" spans="1:13">
      <c r="A416" s="8"/>
      <c r="B416" s="8"/>
      <c r="C416" s="78"/>
      <c r="D416" s="8"/>
      <c r="E416" s="8"/>
      <c r="F416" s="8"/>
      <c r="G416" s="8"/>
      <c r="H416" s="78"/>
      <c r="I416" s="83"/>
      <c r="J416" s="8"/>
      <c r="K416" s="8"/>
      <c r="L416" s="8"/>
      <c r="M416" s="79"/>
    </row>
    <row r="417" spans="1:13">
      <c r="A417" s="8"/>
      <c r="B417" s="8"/>
      <c r="C417" s="78"/>
      <c r="D417" s="8"/>
      <c r="E417" s="8"/>
      <c r="F417" s="8"/>
      <c r="G417" s="8"/>
      <c r="H417" s="78"/>
      <c r="I417" s="83"/>
      <c r="J417" s="8"/>
      <c r="K417" s="8"/>
      <c r="L417" s="8"/>
      <c r="M417" s="79"/>
    </row>
    <row r="418" spans="1:13">
      <c r="A418" s="8"/>
      <c r="B418" s="8"/>
      <c r="C418" s="78"/>
      <c r="D418" s="8"/>
      <c r="E418" s="8"/>
      <c r="F418" s="8"/>
      <c r="G418" s="8"/>
      <c r="H418" s="78"/>
      <c r="I418" s="83"/>
      <c r="J418" s="8"/>
      <c r="K418" s="8"/>
      <c r="L418" s="8"/>
      <c r="M418" s="79"/>
    </row>
    <row r="419" spans="1:13">
      <c r="A419" s="8"/>
      <c r="B419" s="8"/>
      <c r="C419" s="78"/>
      <c r="D419" s="8"/>
      <c r="E419" s="8"/>
      <c r="F419" s="8"/>
      <c r="G419" s="8"/>
      <c r="H419" s="78"/>
      <c r="I419" s="83"/>
      <c r="J419" s="8"/>
      <c r="K419" s="8"/>
      <c r="L419" s="8"/>
      <c r="M419" s="79"/>
    </row>
    <row r="420" spans="1:13">
      <c r="A420" s="8"/>
      <c r="B420" s="8"/>
      <c r="C420" s="78"/>
      <c r="D420" s="8"/>
      <c r="E420" s="8"/>
      <c r="F420" s="8"/>
      <c r="G420" s="8"/>
      <c r="H420" s="78"/>
      <c r="I420" s="83"/>
      <c r="J420" s="8"/>
      <c r="K420" s="8"/>
      <c r="L420" s="8"/>
      <c r="M420" s="79"/>
    </row>
    <row r="421" spans="1:13">
      <c r="A421" s="8"/>
      <c r="B421" s="8"/>
      <c r="C421" s="78"/>
      <c r="D421" s="8"/>
      <c r="E421" s="8"/>
      <c r="F421" s="8"/>
      <c r="G421" s="8"/>
      <c r="H421" s="78"/>
      <c r="I421" s="83"/>
      <c r="J421" s="8"/>
      <c r="K421" s="8"/>
      <c r="L421" s="8"/>
      <c r="M421" s="79"/>
    </row>
    <row r="422" spans="1:13">
      <c r="A422" s="8"/>
      <c r="B422" s="8"/>
      <c r="C422" s="78"/>
      <c r="D422" s="8"/>
      <c r="E422" s="8"/>
      <c r="F422" s="8"/>
      <c r="G422" s="8"/>
      <c r="H422" s="78"/>
      <c r="I422" s="83"/>
      <c r="J422" s="8"/>
      <c r="K422" s="8"/>
      <c r="L422" s="8"/>
      <c r="M422" s="79"/>
    </row>
    <row r="423" spans="1:13">
      <c r="A423" s="8"/>
      <c r="B423" s="8"/>
      <c r="C423" s="78"/>
      <c r="D423" s="8"/>
      <c r="E423" s="8"/>
      <c r="F423" s="8"/>
      <c r="G423" s="8"/>
      <c r="H423" s="78"/>
      <c r="I423" s="83"/>
      <c r="J423" s="8"/>
      <c r="K423" s="8"/>
      <c r="L423" s="8"/>
      <c r="M423" s="79"/>
    </row>
    <row r="424" spans="1:13">
      <c r="A424" s="8"/>
      <c r="B424" s="8"/>
      <c r="C424" s="78"/>
      <c r="D424" s="8"/>
      <c r="E424" s="8"/>
      <c r="F424" s="8"/>
      <c r="G424" s="8"/>
      <c r="H424" s="78"/>
      <c r="I424" s="83"/>
      <c r="J424" s="8"/>
      <c r="K424" s="8"/>
      <c r="L424" s="8"/>
      <c r="M424" s="79"/>
    </row>
    <row r="425" spans="1:13">
      <c r="A425" s="8"/>
      <c r="B425" s="8"/>
      <c r="C425" s="78"/>
      <c r="D425" s="8"/>
      <c r="E425" s="8"/>
      <c r="F425" s="8"/>
      <c r="G425" s="8"/>
      <c r="H425" s="78"/>
      <c r="I425" s="83"/>
      <c r="J425" s="8"/>
      <c r="K425" s="8"/>
      <c r="L425" s="8"/>
      <c r="M425" s="79"/>
    </row>
    <row r="426" spans="1:13">
      <c r="A426" s="8"/>
      <c r="B426" s="8"/>
      <c r="C426" s="78"/>
      <c r="D426" s="8"/>
      <c r="E426" s="8"/>
      <c r="F426" s="8"/>
      <c r="G426" s="8"/>
      <c r="H426" s="78"/>
      <c r="I426" s="83"/>
      <c r="J426" s="8"/>
      <c r="K426" s="8"/>
      <c r="L426" s="8"/>
      <c r="M426" s="79"/>
    </row>
    <row r="427" spans="1:13">
      <c r="A427" s="8"/>
      <c r="B427" s="8"/>
      <c r="C427" s="78"/>
      <c r="D427" s="8"/>
      <c r="E427" s="8"/>
      <c r="F427" s="8"/>
      <c r="G427" s="8"/>
      <c r="H427" s="78"/>
      <c r="I427" s="83"/>
      <c r="J427" s="8"/>
      <c r="K427" s="8"/>
      <c r="L427" s="8"/>
      <c r="M427" s="79"/>
    </row>
    <row r="428" spans="1:13">
      <c r="A428" s="8"/>
      <c r="B428" s="8"/>
      <c r="C428" s="78"/>
      <c r="D428" s="8"/>
      <c r="E428" s="8"/>
      <c r="F428" s="8"/>
      <c r="G428" s="8"/>
      <c r="H428" s="78"/>
      <c r="I428" s="83"/>
      <c r="J428" s="8"/>
      <c r="K428" s="8"/>
      <c r="L428" s="8"/>
      <c r="M428" s="79"/>
    </row>
    <row r="429" spans="1:13">
      <c r="A429" s="8"/>
      <c r="B429" s="8"/>
      <c r="C429" s="78"/>
      <c r="D429" s="8"/>
      <c r="E429" s="8"/>
      <c r="F429" s="8"/>
      <c r="G429" s="8"/>
      <c r="H429" s="78"/>
      <c r="I429" s="83"/>
      <c r="J429" s="8"/>
      <c r="K429" s="8"/>
      <c r="L429" s="8"/>
      <c r="M429" s="79"/>
    </row>
    <row r="430" spans="1:13">
      <c r="A430" s="8"/>
      <c r="B430" s="8"/>
      <c r="C430" s="78"/>
      <c r="D430" s="8"/>
      <c r="E430" s="8"/>
      <c r="F430" s="8"/>
      <c r="G430" s="8"/>
      <c r="H430" s="78"/>
      <c r="I430" s="83"/>
      <c r="J430" s="8"/>
      <c r="K430" s="8"/>
      <c r="L430" s="8"/>
      <c r="M430" s="79"/>
    </row>
    <row r="431" spans="1:13">
      <c r="A431" s="8"/>
      <c r="B431" s="8"/>
      <c r="C431" s="78"/>
      <c r="D431" s="8"/>
      <c r="E431" s="8"/>
      <c r="F431" s="8"/>
      <c r="G431" s="8"/>
      <c r="H431" s="78"/>
      <c r="I431" s="83"/>
      <c r="J431" s="8"/>
      <c r="K431" s="8"/>
      <c r="L431" s="8"/>
      <c r="M431" s="79"/>
    </row>
    <row r="432" spans="1:13">
      <c r="A432" s="8"/>
      <c r="B432" s="8"/>
      <c r="C432" s="78"/>
      <c r="D432" s="8"/>
      <c r="E432" s="8"/>
      <c r="F432" s="8"/>
      <c r="G432" s="8"/>
      <c r="H432" s="78"/>
      <c r="I432" s="83"/>
      <c r="J432" s="8"/>
      <c r="K432" s="8"/>
      <c r="L432" s="8"/>
      <c r="M432" s="79"/>
    </row>
    <row r="433" spans="1:13">
      <c r="A433" s="8"/>
      <c r="B433" s="8"/>
      <c r="C433" s="78"/>
      <c r="D433" s="8"/>
      <c r="E433" s="8"/>
      <c r="F433" s="8"/>
      <c r="G433" s="8"/>
      <c r="H433" s="78"/>
      <c r="I433" s="83"/>
      <c r="J433" s="8"/>
      <c r="K433" s="8"/>
      <c r="L433" s="8"/>
      <c r="M433" s="79"/>
    </row>
    <row r="434" spans="1:13">
      <c r="A434" s="8"/>
      <c r="B434" s="8"/>
      <c r="C434" s="78"/>
      <c r="D434" s="8"/>
      <c r="E434" s="8"/>
      <c r="F434" s="8"/>
      <c r="G434" s="8"/>
      <c r="H434" s="78"/>
      <c r="I434" s="83"/>
      <c r="J434" s="8"/>
      <c r="K434" s="8"/>
      <c r="L434" s="8"/>
      <c r="M434" s="79"/>
    </row>
    <row r="435" spans="1:13">
      <c r="A435" s="8"/>
      <c r="B435" s="8"/>
      <c r="C435" s="78"/>
      <c r="D435" s="8"/>
      <c r="E435" s="8"/>
      <c r="F435" s="8"/>
      <c r="G435" s="8"/>
      <c r="H435" s="78"/>
      <c r="I435" s="83"/>
      <c r="J435" s="8"/>
      <c r="K435" s="8"/>
      <c r="L435" s="8"/>
      <c r="M435" s="79"/>
    </row>
    <row r="436" spans="1:13">
      <c r="A436" s="8"/>
      <c r="B436" s="8"/>
      <c r="C436" s="78"/>
      <c r="D436" s="8"/>
      <c r="E436" s="8"/>
      <c r="F436" s="8"/>
      <c r="G436" s="8"/>
      <c r="H436" s="78"/>
      <c r="I436" s="83"/>
      <c r="J436" s="8"/>
      <c r="K436" s="8"/>
      <c r="L436" s="8"/>
      <c r="M436" s="79"/>
    </row>
    <row r="437" spans="1:13">
      <c r="A437" s="8"/>
      <c r="B437" s="8"/>
      <c r="C437" s="78"/>
      <c r="D437" s="8"/>
      <c r="E437" s="8"/>
      <c r="F437" s="8"/>
      <c r="G437" s="8"/>
      <c r="H437" s="78"/>
      <c r="I437" s="83"/>
      <c r="J437" s="8"/>
      <c r="K437" s="8"/>
      <c r="L437" s="8"/>
      <c r="M437" s="79"/>
    </row>
    <row r="438" spans="1:13">
      <c r="A438" s="8"/>
      <c r="B438" s="8"/>
      <c r="C438" s="78"/>
      <c r="D438" s="8"/>
      <c r="E438" s="8"/>
      <c r="F438" s="8"/>
      <c r="G438" s="8"/>
      <c r="H438" s="78"/>
      <c r="I438" s="83"/>
      <c r="J438" s="8"/>
      <c r="K438" s="8"/>
      <c r="L438" s="8"/>
      <c r="M438" s="79"/>
    </row>
    <row r="439" spans="1:13">
      <c r="A439" s="8"/>
      <c r="B439" s="8"/>
      <c r="C439" s="78"/>
      <c r="D439" s="8"/>
      <c r="E439" s="8"/>
      <c r="F439" s="8"/>
      <c r="G439" s="8"/>
      <c r="H439" s="78"/>
      <c r="I439" s="83"/>
      <c r="J439" s="8"/>
      <c r="K439" s="8"/>
      <c r="L439" s="8"/>
      <c r="M439" s="79"/>
    </row>
    <row r="440" spans="1:13">
      <c r="A440" s="8"/>
      <c r="B440" s="8"/>
      <c r="C440" s="78"/>
      <c r="D440" s="8"/>
      <c r="E440" s="8"/>
      <c r="F440" s="8"/>
      <c r="G440" s="8"/>
      <c r="H440" s="78"/>
      <c r="I440" s="83"/>
      <c r="J440" s="8"/>
      <c r="K440" s="8"/>
      <c r="L440" s="8"/>
      <c r="M440" s="79"/>
    </row>
    <row r="441" spans="1:13">
      <c r="A441" s="8"/>
      <c r="B441" s="8"/>
      <c r="C441" s="78"/>
      <c r="D441" s="8"/>
      <c r="E441" s="8"/>
      <c r="F441" s="8"/>
      <c r="G441" s="8"/>
      <c r="H441" s="78"/>
      <c r="I441" s="83"/>
      <c r="J441" s="8"/>
      <c r="K441" s="8"/>
      <c r="L441" s="8"/>
      <c r="M441" s="79"/>
    </row>
    <row r="442" spans="1:13">
      <c r="A442" s="8"/>
      <c r="B442" s="8"/>
      <c r="C442" s="78"/>
      <c r="D442" s="8"/>
      <c r="E442" s="8"/>
      <c r="F442" s="8"/>
      <c r="G442" s="8"/>
      <c r="H442" s="78"/>
      <c r="I442" s="83"/>
      <c r="J442" s="8"/>
      <c r="K442" s="8"/>
      <c r="L442" s="8"/>
      <c r="M442" s="79"/>
    </row>
    <row r="443" spans="1:13">
      <c r="A443" s="8"/>
      <c r="B443" s="8"/>
      <c r="C443" s="78"/>
      <c r="D443" s="8"/>
      <c r="E443" s="8"/>
      <c r="F443" s="8"/>
      <c r="G443" s="8"/>
      <c r="H443" s="78"/>
      <c r="I443" s="83"/>
      <c r="J443" s="8"/>
      <c r="K443" s="8"/>
      <c r="L443" s="8"/>
      <c r="M443" s="79"/>
    </row>
    <row r="444" spans="1:13">
      <c r="A444" s="8"/>
      <c r="B444" s="8"/>
      <c r="C444" s="78"/>
      <c r="D444" s="8"/>
      <c r="E444" s="8"/>
      <c r="F444" s="8"/>
      <c r="G444" s="8"/>
      <c r="H444" s="78"/>
      <c r="I444" s="83"/>
      <c r="J444" s="8"/>
      <c r="K444" s="8"/>
      <c r="L444" s="8"/>
      <c r="M444" s="79"/>
    </row>
    <row r="445" spans="1:13">
      <c r="A445" s="8"/>
      <c r="B445" s="8"/>
      <c r="C445" s="78"/>
      <c r="D445" s="8"/>
      <c r="E445" s="8"/>
      <c r="F445" s="8"/>
      <c r="G445" s="8"/>
      <c r="H445" s="78"/>
      <c r="I445" s="83"/>
      <c r="J445" s="8"/>
      <c r="K445" s="8"/>
      <c r="L445" s="8"/>
      <c r="M445" s="79"/>
    </row>
    <row r="446" spans="1:13">
      <c r="A446" s="8"/>
      <c r="B446" s="8"/>
      <c r="C446" s="78"/>
      <c r="D446" s="8"/>
      <c r="E446" s="8"/>
      <c r="F446" s="8"/>
      <c r="G446" s="8"/>
      <c r="H446" s="78"/>
      <c r="I446" s="83"/>
      <c r="J446" s="8"/>
      <c r="K446" s="8"/>
      <c r="L446" s="8"/>
      <c r="M446" s="79"/>
    </row>
    <row r="447" spans="1:13">
      <c r="A447" s="8"/>
      <c r="B447" s="8"/>
      <c r="C447" s="78"/>
      <c r="D447" s="8"/>
      <c r="E447" s="8"/>
      <c r="F447" s="8"/>
      <c r="G447" s="8"/>
      <c r="H447" s="78"/>
      <c r="I447" s="83"/>
      <c r="J447" s="8"/>
      <c r="K447" s="8"/>
      <c r="L447" s="8"/>
      <c r="M447" s="79"/>
    </row>
    <row r="448" spans="1:13">
      <c r="A448" s="8"/>
      <c r="B448" s="8"/>
      <c r="C448" s="78"/>
      <c r="D448" s="8"/>
      <c r="E448" s="8"/>
      <c r="F448" s="8"/>
      <c r="G448" s="8"/>
      <c r="H448" s="78"/>
      <c r="I448" s="83"/>
      <c r="J448" s="8"/>
      <c r="K448" s="8"/>
      <c r="L448" s="8"/>
      <c r="M448" s="79"/>
    </row>
    <row r="449" spans="1:13">
      <c r="A449" s="8"/>
      <c r="B449" s="8"/>
      <c r="C449" s="78"/>
      <c r="D449" s="8"/>
      <c r="E449" s="8"/>
      <c r="F449" s="8"/>
      <c r="G449" s="8"/>
      <c r="H449" s="78"/>
      <c r="I449" s="83"/>
      <c r="J449" s="8"/>
      <c r="K449" s="8"/>
      <c r="L449" s="8"/>
      <c r="M449" s="79"/>
    </row>
    <row r="450" spans="1:13">
      <c r="A450" s="8"/>
      <c r="B450" s="8"/>
      <c r="C450" s="78"/>
      <c r="D450" s="8"/>
      <c r="E450" s="8"/>
      <c r="F450" s="8"/>
      <c r="G450" s="8"/>
      <c r="H450" s="78"/>
      <c r="I450" s="83"/>
      <c r="J450" s="8"/>
      <c r="K450" s="8"/>
      <c r="L450" s="8"/>
      <c r="M450" s="79"/>
    </row>
    <row r="451" spans="1:13">
      <c r="A451" s="8"/>
      <c r="B451" s="8"/>
      <c r="C451" s="78"/>
      <c r="D451" s="8"/>
      <c r="E451" s="8"/>
      <c r="F451" s="8"/>
      <c r="G451" s="8"/>
      <c r="H451" s="78"/>
      <c r="I451" s="83"/>
      <c r="J451" s="8"/>
      <c r="K451" s="8"/>
      <c r="L451" s="8"/>
      <c r="M451" s="79"/>
    </row>
    <row r="452" spans="1:13">
      <c r="A452" s="8"/>
      <c r="B452" s="8"/>
      <c r="C452" s="78"/>
      <c r="D452" s="8"/>
      <c r="E452" s="8"/>
      <c r="F452" s="8"/>
      <c r="G452" s="8"/>
      <c r="H452" s="78"/>
      <c r="I452" s="83"/>
      <c r="J452" s="8"/>
      <c r="K452" s="8"/>
      <c r="L452" s="8"/>
      <c r="M452" s="79"/>
    </row>
    <row r="453" spans="1:13">
      <c r="A453" s="8"/>
      <c r="B453" s="8"/>
      <c r="C453" s="78"/>
      <c r="D453" s="8"/>
      <c r="E453" s="8"/>
      <c r="F453" s="8"/>
      <c r="G453" s="8"/>
      <c r="H453" s="78"/>
      <c r="I453" s="83"/>
      <c r="J453" s="8"/>
      <c r="K453" s="8"/>
      <c r="L453" s="8"/>
      <c r="M453" s="79"/>
    </row>
    <row r="454" spans="1:13">
      <c r="A454" s="8"/>
      <c r="B454" s="8"/>
      <c r="C454" s="78"/>
      <c r="D454" s="8"/>
      <c r="E454" s="8"/>
      <c r="F454" s="8"/>
      <c r="G454" s="8"/>
      <c r="H454" s="78"/>
      <c r="I454" s="83"/>
      <c r="J454" s="8"/>
      <c r="K454" s="8"/>
      <c r="L454" s="8"/>
      <c r="M454" s="79"/>
    </row>
    <row r="455" spans="1:13">
      <c r="A455" s="8"/>
      <c r="B455" s="8"/>
      <c r="C455" s="78"/>
      <c r="D455" s="8"/>
      <c r="E455" s="8"/>
      <c r="F455" s="8"/>
      <c r="G455" s="8"/>
      <c r="H455" s="78"/>
      <c r="I455" s="83"/>
      <c r="J455" s="8"/>
      <c r="K455" s="8"/>
      <c r="L455" s="8"/>
      <c r="M455" s="79"/>
    </row>
    <row r="456" spans="1:13">
      <c r="A456" s="8"/>
      <c r="B456" s="8"/>
      <c r="C456" s="78"/>
      <c r="D456" s="8"/>
      <c r="E456" s="8"/>
      <c r="F456" s="8"/>
      <c r="G456" s="8"/>
      <c r="H456" s="78"/>
      <c r="I456" s="83"/>
      <c r="J456" s="8"/>
      <c r="K456" s="8"/>
      <c r="L456" s="8"/>
      <c r="M456" s="79"/>
    </row>
    <row r="457" spans="1:13">
      <c r="A457" s="8"/>
      <c r="B457" s="8"/>
      <c r="C457" s="78"/>
      <c r="D457" s="8"/>
      <c r="E457" s="8"/>
      <c r="F457" s="8"/>
      <c r="G457" s="8"/>
      <c r="H457" s="78"/>
      <c r="I457" s="83"/>
      <c r="J457" s="8"/>
      <c r="K457" s="8"/>
      <c r="L457" s="8"/>
      <c r="M457" s="79"/>
    </row>
    <row r="458" spans="1:13">
      <c r="A458" s="8"/>
      <c r="B458" s="8"/>
      <c r="C458" s="78"/>
      <c r="D458" s="8"/>
      <c r="E458" s="8"/>
      <c r="F458" s="8"/>
      <c r="G458" s="8"/>
      <c r="H458" s="78"/>
      <c r="I458" s="83"/>
      <c r="J458" s="8"/>
      <c r="K458" s="8"/>
      <c r="L458" s="8"/>
      <c r="M458" s="79"/>
    </row>
    <row r="459" spans="1:13">
      <c r="A459" s="8"/>
      <c r="B459" s="8"/>
      <c r="C459" s="78"/>
      <c r="D459" s="8"/>
      <c r="E459" s="8"/>
      <c r="F459" s="8"/>
      <c r="G459" s="8"/>
      <c r="H459" s="78"/>
      <c r="I459" s="83"/>
      <c r="J459" s="8"/>
      <c r="K459" s="8"/>
      <c r="L459" s="8"/>
      <c r="M459" s="79"/>
    </row>
    <row r="460" spans="1:13">
      <c r="A460" s="8"/>
      <c r="B460" s="8"/>
      <c r="C460" s="78"/>
      <c r="D460" s="8"/>
      <c r="E460" s="8"/>
      <c r="F460" s="8"/>
      <c r="G460" s="8"/>
      <c r="H460" s="78"/>
      <c r="I460" s="83"/>
      <c r="J460" s="8"/>
      <c r="K460" s="8"/>
      <c r="L460" s="8"/>
      <c r="M460" s="79"/>
    </row>
    <row r="461" spans="1:13">
      <c r="A461" s="8"/>
      <c r="B461" s="8"/>
      <c r="C461" s="78"/>
      <c r="D461" s="8"/>
      <c r="E461" s="8"/>
      <c r="F461" s="8"/>
      <c r="G461" s="8"/>
      <c r="H461" s="78"/>
      <c r="I461" s="83"/>
      <c r="J461" s="8"/>
      <c r="K461" s="8"/>
      <c r="L461" s="8"/>
      <c r="M461" s="79"/>
    </row>
    <row r="462" spans="1:13">
      <c r="A462" s="8"/>
      <c r="B462" s="8"/>
      <c r="C462" s="78"/>
      <c r="D462" s="8"/>
      <c r="E462" s="8"/>
      <c r="F462" s="8"/>
      <c r="G462" s="8"/>
      <c r="H462" s="78"/>
      <c r="I462" s="83"/>
      <c r="J462" s="8"/>
      <c r="K462" s="8"/>
      <c r="L462" s="8"/>
      <c r="M462" s="79"/>
    </row>
    <row r="463" spans="1:13">
      <c r="A463" s="8"/>
      <c r="B463" s="8"/>
      <c r="C463" s="78"/>
      <c r="D463" s="8"/>
      <c r="E463" s="8"/>
      <c r="F463" s="8"/>
      <c r="G463" s="8"/>
      <c r="H463" s="78"/>
      <c r="I463" s="83"/>
      <c r="J463" s="8"/>
      <c r="K463" s="8"/>
      <c r="L463" s="8"/>
      <c r="M463" s="79"/>
    </row>
    <row r="464" spans="1:13">
      <c r="A464" s="8"/>
      <c r="B464" s="8"/>
      <c r="C464" s="78"/>
      <c r="D464" s="8"/>
      <c r="E464" s="8"/>
      <c r="F464" s="8"/>
      <c r="G464" s="8"/>
      <c r="H464" s="78"/>
      <c r="I464" s="83"/>
      <c r="J464" s="8"/>
      <c r="K464" s="8"/>
      <c r="L464" s="8"/>
      <c r="M464" s="79"/>
    </row>
    <row r="465" spans="1:13">
      <c r="A465" s="8"/>
      <c r="B465" s="8"/>
      <c r="C465" s="78"/>
      <c r="D465" s="8"/>
      <c r="E465" s="8"/>
      <c r="F465" s="8"/>
      <c r="G465" s="8"/>
      <c r="H465" s="78"/>
      <c r="I465" s="83"/>
      <c r="J465" s="8"/>
      <c r="K465" s="8"/>
      <c r="L465" s="8"/>
      <c r="M465" s="79"/>
    </row>
    <row r="466" spans="1:13">
      <c r="A466" s="8"/>
      <c r="B466" s="8"/>
      <c r="C466" s="78"/>
      <c r="D466" s="8"/>
      <c r="E466" s="8"/>
      <c r="F466" s="8"/>
      <c r="G466" s="8"/>
      <c r="H466" s="78"/>
      <c r="I466" s="83"/>
      <c r="J466" s="8"/>
      <c r="K466" s="8"/>
      <c r="L466" s="8"/>
      <c r="M466" s="79"/>
    </row>
    <row r="467" spans="1:13">
      <c r="A467" s="8"/>
      <c r="B467" s="8"/>
      <c r="C467" s="78"/>
      <c r="D467" s="8"/>
      <c r="E467" s="8"/>
      <c r="F467" s="8"/>
      <c r="G467" s="8"/>
      <c r="H467" s="78"/>
      <c r="I467" s="83"/>
      <c r="J467" s="8"/>
      <c r="K467" s="8"/>
      <c r="L467" s="8"/>
      <c r="M467" s="79"/>
    </row>
    <row r="468" spans="1:13">
      <c r="A468" s="8"/>
      <c r="B468" s="8"/>
      <c r="C468" s="78"/>
      <c r="D468" s="8"/>
      <c r="E468" s="8"/>
      <c r="F468" s="8"/>
      <c r="G468" s="8"/>
      <c r="H468" s="78"/>
      <c r="I468" s="83"/>
      <c r="J468" s="8"/>
      <c r="K468" s="8"/>
      <c r="L468" s="8"/>
      <c r="M468" s="79"/>
    </row>
    <row r="469" spans="1:13">
      <c r="A469" s="8"/>
      <c r="B469" s="8"/>
      <c r="C469" s="78"/>
      <c r="D469" s="8"/>
      <c r="E469" s="8"/>
      <c r="F469" s="8"/>
      <c r="G469" s="8"/>
      <c r="H469" s="78"/>
      <c r="I469" s="83"/>
      <c r="J469" s="8"/>
      <c r="K469" s="8"/>
      <c r="L469" s="8"/>
      <c r="M469" s="79"/>
    </row>
    <row r="470" spans="1:13">
      <c r="A470" s="8"/>
      <c r="B470" s="8"/>
      <c r="C470" s="78"/>
      <c r="D470" s="8"/>
      <c r="E470" s="8"/>
      <c r="F470" s="8"/>
      <c r="G470" s="8"/>
      <c r="H470" s="78"/>
      <c r="I470" s="83"/>
      <c r="J470" s="8"/>
      <c r="K470" s="8"/>
      <c r="L470" s="8"/>
      <c r="M470" s="79"/>
    </row>
    <row r="471" spans="1:13">
      <c r="A471" s="8"/>
      <c r="B471" s="8"/>
      <c r="C471" s="78"/>
      <c r="D471" s="8"/>
      <c r="E471" s="8"/>
      <c r="F471" s="8"/>
      <c r="G471" s="8"/>
      <c r="H471" s="78"/>
      <c r="I471" s="83"/>
      <c r="J471" s="8"/>
      <c r="K471" s="8"/>
      <c r="L471" s="8"/>
      <c r="M471" s="79"/>
    </row>
    <row r="472" spans="1:13">
      <c r="A472" s="8"/>
      <c r="B472" s="8"/>
      <c r="C472" s="78"/>
      <c r="D472" s="8"/>
      <c r="E472" s="8"/>
      <c r="F472" s="8"/>
      <c r="G472" s="8"/>
      <c r="H472" s="78"/>
      <c r="I472" s="83"/>
      <c r="J472" s="8"/>
      <c r="K472" s="8"/>
      <c r="L472" s="8"/>
      <c r="M472" s="79"/>
    </row>
    <row r="473" spans="1:13">
      <c r="A473" s="8"/>
      <c r="B473" s="8"/>
      <c r="C473" s="78"/>
      <c r="D473" s="8"/>
      <c r="E473" s="8"/>
      <c r="F473" s="8"/>
      <c r="G473" s="8"/>
      <c r="H473" s="78"/>
      <c r="I473" s="83"/>
      <c r="J473" s="8"/>
      <c r="K473" s="8"/>
      <c r="L473" s="8"/>
      <c r="M473" s="79"/>
    </row>
    <row r="474" spans="1:13">
      <c r="A474" s="8"/>
      <c r="B474" s="8"/>
      <c r="C474" s="78"/>
      <c r="D474" s="8"/>
      <c r="E474" s="8"/>
      <c r="F474" s="8"/>
      <c r="G474" s="8"/>
      <c r="H474" s="78"/>
      <c r="I474" s="83"/>
      <c r="J474" s="8"/>
      <c r="K474" s="8"/>
      <c r="L474" s="8"/>
      <c r="M474" s="79"/>
    </row>
    <row r="475" spans="1:13">
      <c r="A475" s="8"/>
      <c r="B475" s="8"/>
      <c r="C475" s="78"/>
      <c r="D475" s="8"/>
      <c r="E475" s="8"/>
      <c r="F475" s="8"/>
      <c r="G475" s="8"/>
      <c r="H475" s="78"/>
      <c r="I475" s="83"/>
      <c r="J475" s="8"/>
      <c r="K475" s="8"/>
      <c r="L475" s="8"/>
      <c r="M475" s="79"/>
    </row>
    <row r="476" spans="1:13">
      <c r="A476" s="8"/>
      <c r="B476" s="8"/>
      <c r="C476" s="78"/>
      <c r="D476" s="8"/>
      <c r="E476" s="8"/>
      <c r="F476" s="8"/>
      <c r="G476" s="8"/>
      <c r="H476" s="78"/>
      <c r="I476" s="83"/>
      <c r="J476" s="8"/>
      <c r="K476" s="8"/>
      <c r="L476" s="8"/>
      <c r="M476" s="79"/>
    </row>
    <row r="477" spans="1:13">
      <c r="A477" s="8"/>
      <c r="B477" s="8"/>
      <c r="C477" s="78"/>
      <c r="D477" s="8"/>
      <c r="E477" s="8"/>
      <c r="F477" s="8"/>
      <c r="G477" s="8"/>
      <c r="H477" s="78"/>
      <c r="I477" s="83"/>
      <c r="J477" s="8"/>
      <c r="K477" s="8"/>
      <c r="L477" s="8"/>
      <c r="M477" s="79"/>
    </row>
    <row r="478" spans="1:13">
      <c r="A478" s="8"/>
      <c r="B478" s="8"/>
      <c r="C478" s="78"/>
      <c r="D478" s="8"/>
      <c r="E478" s="8"/>
      <c r="F478" s="8"/>
      <c r="G478" s="8"/>
      <c r="H478" s="78"/>
      <c r="I478" s="83"/>
      <c r="J478" s="8"/>
      <c r="K478" s="8"/>
      <c r="L478" s="8"/>
      <c r="M478" s="79"/>
    </row>
    <row r="479" spans="1:13">
      <c r="A479" s="8"/>
      <c r="B479" s="8"/>
      <c r="C479" s="78"/>
      <c r="D479" s="8"/>
      <c r="E479" s="8"/>
      <c r="F479" s="8"/>
      <c r="G479" s="8"/>
      <c r="H479" s="78"/>
      <c r="I479" s="83"/>
      <c r="J479" s="8"/>
      <c r="K479" s="8"/>
      <c r="L479" s="8"/>
      <c r="M479" s="79"/>
    </row>
    <row r="480" spans="1:13">
      <c r="A480" s="8"/>
      <c r="B480" s="8"/>
      <c r="C480" s="78"/>
      <c r="D480" s="8"/>
      <c r="E480" s="8"/>
      <c r="F480" s="8"/>
      <c r="G480" s="8"/>
      <c r="H480" s="78"/>
      <c r="I480" s="83"/>
      <c r="J480" s="8"/>
      <c r="K480" s="8"/>
      <c r="L480" s="8"/>
      <c r="M480" s="79"/>
    </row>
    <row r="481" spans="1:13">
      <c r="A481" s="8"/>
      <c r="B481" s="8"/>
      <c r="C481" s="78"/>
      <c r="D481" s="8"/>
      <c r="E481" s="8"/>
      <c r="F481" s="8"/>
      <c r="G481" s="8"/>
      <c r="H481" s="78"/>
      <c r="I481" s="83"/>
      <c r="J481" s="8"/>
      <c r="K481" s="8"/>
      <c r="L481" s="8"/>
      <c r="M481" s="79"/>
    </row>
    <row r="482" spans="1:13">
      <c r="A482" s="8"/>
      <c r="B482" s="8"/>
      <c r="C482" s="78"/>
      <c r="D482" s="8"/>
      <c r="E482" s="8"/>
      <c r="F482" s="8"/>
      <c r="G482" s="8"/>
      <c r="H482" s="78"/>
      <c r="I482" s="83"/>
      <c r="J482" s="8"/>
      <c r="K482" s="8"/>
      <c r="L482" s="8"/>
      <c r="M482" s="79"/>
    </row>
    <row r="483" spans="1:13">
      <c r="A483" s="8"/>
      <c r="B483" s="8"/>
      <c r="C483" s="78"/>
      <c r="D483" s="8"/>
      <c r="E483" s="8"/>
      <c r="F483" s="8"/>
      <c r="G483" s="8"/>
      <c r="H483" s="78"/>
      <c r="I483" s="83"/>
      <c r="J483" s="8"/>
      <c r="K483" s="8"/>
      <c r="L483" s="8"/>
      <c r="M483" s="79"/>
    </row>
    <row r="484" spans="1:13">
      <c r="A484" s="8"/>
      <c r="B484" s="8"/>
      <c r="C484" s="78"/>
      <c r="D484" s="8"/>
      <c r="E484" s="8"/>
      <c r="F484" s="8"/>
      <c r="G484" s="8"/>
      <c r="H484" s="78"/>
      <c r="I484" s="83"/>
      <c r="J484" s="8"/>
      <c r="K484" s="8"/>
      <c r="L484" s="8"/>
      <c r="M484" s="79"/>
    </row>
    <row r="485" spans="1:13">
      <c r="A485" s="8"/>
      <c r="B485" s="8"/>
      <c r="C485" s="78"/>
      <c r="D485" s="8"/>
      <c r="E485" s="8"/>
      <c r="F485" s="8"/>
      <c r="G485" s="8"/>
      <c r="H485" s="78"/>
      <c r="I485" s="83"/>
      <c r="J485" s="8"/>
      <c r="K485" s="8"/>
      <c r="L485" s="8"/>
      <c r="M485" s="79"/>
    </row>
    <row r="486" spans="1:13">
      <c r="A486" s="8"/>
      <c r="B486" s="8"/>
      <c r="C486" s="78"/>
      <c r="D486" s="8"/>
      <c r="E486" s="8"/>
      <c r="F486" s="8"/>
      <c r="G486" s="8"/>
      <c r="H486" s="78"/>
      <c r="I486" s="83"/>
      <c r="J486" s="8"/>
      <c r="K486" s="8"/>
      <c r="L486" s="8"/>
      <c r="M486" s="79"/>
    </row>
    <row r="487" spans="1:13">
      <c r="A487" s="8"/>
      <c r="B487" s="8"/>
      <c r="C487" s="78"/>
      <c r="D487" s="8"/>
      <c r="E487" s="8"/>
      <c r="F487" s="8"/>
      <c r="G487" s="8"/>
      <c r="H487" s="78"/>
      <c r="I487" s="83"/>
      <c r="J487" s="8"/>
      <c r="K487" s="8"/>
      <c r="L487" s="8"/>
      <c r="M487" s="79"/>
    </row>
    <row r="488" spans="1:13">
      <c r="A488" s="8"/>
      <c r="B488" s="8"/>
      <c r="C488" s="78"/>
      <c r="D488" s="8"/>
      <c r="E488" s="8"/>
      <c r="F488" s="8"/>
      <c r="G488" s="8"/>
      <c r="H488" s="78"/>
      <c r="I488" s="83"/>
      <c r="J488" s="8"/>
      <c r="K488" s="8"/>
      <c r="L488" s="8"/>
      <c r="M488" s="79"/>
    </row>
    <row r="489" spans="1:13">
      <c r="A489" s="8"/>
      <c r="B489" s="8"/>
      <c r="C489" s="78"/>
      <c r="D489" s="8"/>
      <c r="E489" s="8"/>
      <c r="F489" s="8"/>
      <c r="G489" s="8"/>
      <c r="H489" s="78"/>
      <c r="I489" s="83"/>
      <c r="J489" s="8"/>
      <c r="K489" s="8"/>
      <c r="L489" s="8"/>
      <c r="M489" s="79"/>
    </row>
    <row r="490" spans="1:13">
      <c r="A490" s="8"/>
      <c r="B490" s="8"/>
      <c r="C490" s="78"/>
      <c r="D490" s="8"/>
      <c r="E490" s="8"/>
      <c r="F490" s="8"/>
      <c r="G490" s="8"/>
      <c r="H490" s="78"/>
      <c r="I490" s="83"/>
      <c r="J490" s="8"/>
      <c r="K490" s="8"/>
      <c r="L490" s="8"/>
      <c r="M490" s="79"/>
    </row>
    <row r="491" spans="1:13">
      <c r="A491" s="8"/>
      <c r="B491" s="8"/>
      <c r="C491" s="78"/>
      <c r="D491" s="8"/>
      <c r="E491" s="8"/>
      <c r="F491" s="8"/>
      <c r="G491" s="8"/>
      <c r="H491" s="78"/>
      <c r="I491" s="83"/>
      <c r="J491" s="8"/>
      <c r="K491" s="8"/>
      <c r="L491" s="8"/>
      <c r="M491" s="79"/>
    </row>
    <row r="492" spans="1:13">
      <c r="A492" s="8"/>
      <c r="B492" s="8"/>
      <c r="C492" s="78"/>
      <c r="D492" s="8"/>
      <c r="E492" s="8"/>
      <c r="F492" s="8"/>
      <c r="G492" s="8"/>
      <c r="H492" s="78"/>
      <c r="I492" s="83"/>
      <c r="J492" s="8"/>
      <c r="K492" s="8"/>
      <c r="L492" s="8"/>
      <c r="M492" s="79"/>
    </row>
    <row r="493" spans="1:13">
      <c r="A493" s="8"/>
      <c r="B493" s="8"/>
      <c r="C493" s="78"/>
      <c r="D493" s="8"/>
      <c r="E493" s="8"/>
      <c r="F493" s="8"/>
      <c r="G493" s="8"/>
      <c r="H493" s="78"/>
      <c r="I493" s="83"/>
      <c r="J493" s="8"/>
      <c r="K493" s="8"/>
      <c r="L493" s="8"/>
      <c r="M493" s="79"/>
    </row>
    <row r="494" spans="1:13">
      <c r="A494" s="8"/>
      <c r="B494" s="8"/>
      <c r="C494" s="78"/>
      <c r="D494" s="8"/>
      <c r="E494" s="8"/>
      <c r="F494" s="8"/>
      <c r="G494" s="8"/>
      <c r="H494" s="78"/>
      <c r="I494" s="83"/>
      <c r="J494" s="8"/>
      <c r="K494" s="8"/>
      <c r="L494" s="8"/>
      <c r="M494" s="79"/>
    </row>
    <row r="495" spans="1:13">
      <c r="A495" s="8"/>
      <c r="B495" s="8"/>
      <c r="C495" s="78"/>
      <c r="D495" s="8"/>
      <c r="E495" s="8"/>
      <c r="F495" s="8"/>
      <c r="G495" s="8"/>
      <c r="H495" s="78"/>
      <c r="I495" s="83"/>
      <c r="J495" s="8"/>
      <c r="K495" s="8"/>
      <c r="L495" s="8"/>
      <c r="M495" s="79"/>
    </row>
    <row r="496" spans="1:13">
      <c r="A496" s="8"/>
      <c r="B496" s="8"/>
      <c r="C496" s="78"/>
      <c r="D496" s="8"/>
      <c r="E496" s="8"/>
      <c r="F496" s="8"/>
      <c r="G496" s="8"/>
      <c r="H496" s="78"/>
      <c r="I496" s="83"/>
      <c r="J496" s="8"/>
      <c r="K496" s="8"/>
      <c r="L496" s="8"/>
      <c r="M496" s="79"/>
    </row>
    <row r="497" spans="1:13">
      <c r="A497" s="8"/>
      <c r="B497" s="8"/>
      <c r="C497" s="78"/>
      <c r="D497" s="8"/>
      <c r="E497" s="8"/>
      <c r="F497" s="8"/>
      <c r="G497" s="8"/>
      <c r="H497" s="78"/>
      <c r="I497" s="83"/>
      <c r="J497" s="8"/>
      <c r="K497" s="8"/>
      <c r="L497" s="8"/>
      <c r="M497" s="79"/>
    </row>
    <row r="498" spans="1:13">
      <c r="A498" s="8"/>
      <c r="B498" s="8"/>
      <c r="C498" s="78"/>
      <c r="D498" s="8"/>
      <c r="E498" s="8"/>
      <c r="F498" s="8"/>
      <c r="G498" s="8"/>
      <c r="H498" s="78"/>
      <c r="I498" s="83"/>
      <c r="J498" s="8"/>
      <c r="K498" s="8"/>
      <c r="L498" s="8"/>
      <c r="M498" s="79"/>
    </row>
    <row r="499" spans="1:13">
      <c r="A499" s="8"/>
      <c r="B499" s="8"/>
      <c r="C499" s="78"/>
      <c r="D499" s="8"/>
      <c r="E499" s="8"/>
      <c r="F499" s="8"/>
      <c r="G499" s="8"/>
      <c r="H499" s="78"/>
      <c r="I499" s="83"/>
      <c r="J499" s="8"/>
      <c r="K499" s="8"/>
      <c r="L499" s="8"/>
      <c r="M499" s="79"/>
    </row>
    <row r="500" spans="1:13">
      <c r="A500" s="8"/>
      <c r="B500" s="8"/>
      <c r="C500" s="78"/>
      <c r="D500" s="8"/>
      <c r="E500" s="8"/>
      <c r="F500" s="8"/>
      <c r="G500" s="8"/>
      <c r="H500" s="78"/>
      <c r="I500" s="83"/>
      <c r="J500" s="8"/>
      <c r="K500" s="8"/>
      <c r="L500" s="8"/>
      <c r="M500" s="79"/>
    </row>
    <row r="501" spans="1:13">
      <c r="A501" s="8"/>
      <c r="B501" s="8"/>
      <c r="C501" s="78"/>
      <c r="D501" s="8"/>
      <c r="E501" s="8"/>
      <c r="F501" s="8"/>
      <c r="G501" s="8"/>
      <c r="H501" s="78"/>
      <c r="I501" s="83"/>
      <c r="J501" s="8"/>
      <c r="K501" s="8"/>
      <c r="L501" s="8"/>
      <c r="M501" s="79"/>
    </row>
    <row r="502" spans="1:13">
      <c r="A502" s="8"/>
      <c r="B502" s="8"/>
      <c r="C502" s="78"/>
      <c r="D502" s="8"/>
      <c r="E502" s="8"/>
      <c r="F502" s="8"/>
      <c r="G502" s="8"/>
      <c r="H502" s="78"/>
      <c r="I502" s="83"/>
      <c r="J502" s="8"/>
      <c r="K502" s="8"/>
      <c r="L502" s="8"/>
      <c r="M502" s="79"/>
    </row>
    <row r="503" spans="1:13">
      <c r="A503" s="8"/>
      <c r="B503" s="8"/>
      <c r="C503" s="78"/>
      <c r="D503" s="8"/>
      <c r="E503" s="8"/>
      <c r="F503" s="8"/>
      <c r="G503" s="8"/>
      <c r="H503" s="78"/>
      <c r="I503" s="83"/>
      <c r="J503" s="8"/>
      <c r="K503" s="8"/>
      <c r="L503" s="8"/>
      <c r="M503" s="79"/>
    </row>
    <row r="504" spans="1:13">
      <c r="A504" s="8"/>
      <c r="B504" s="8"/>
      <c r="C504" s="78"/>
      <c r="D504" s="8"/>
      <c r="E504" s="8"/>
      <c r="F504" s="8"/>
      <c r="G504" s="8"/>
      <c r="H504" s="78"/>
      <c r="I504" s="83"/>
      <c r="J504" s="8"/>
      <c r="K504" s="8"/>
      <c r="L504" s="8"/>
      <c r="M504" s="79"/>
    </row>
    <row r="505" spans="1:13">
      <c r="A505" s="8"/>
      <c r="B505" s="8"/>
      <c r="C505" s="78"/>
      <c r="D505" s="8"/>
      <c r="E505" s="8"/>
      <c r="F505" s="8"/>
      <c r="G505" s="8"/>
      <c r="H505" s="78"/>
      <c r="I505" s="83"/>
      <c r="J505" s="8"/>
      <c r="K505" s="8"/>
      <c r="L505" s="8"/>
      <c r="M505" s="79"/>
    </row>
    <row r="506" spans="1:13">
      <c r="A506" s="8"/>
      <c r="B506" s="8"/>
      <c r="C506" s="78"/>
      <c r="D506" s="8"/>
      <c r="E506" s="8"/>
      <c r="F506" s="8"/>
      <c r="G506" s="8"/>
      <c r="H506" s="78"/>
      <c r="I506" s="83"/>
      <c r="J506" s="8"/>
      <c r="K506" s="8"/>
      <c r="L506" s="8"/>
      <c r="M506" s="79"/>
    </row>
    <row r="507" spans="1:13">
      <c r="A507" s="8"/>
      <c r="B507" s="8"/>
      <c r="C507" s="78"/>
      <c r="D507" s="8"/>
      <c r="E507" s="8"/>
      <c r="F507" s="8"/>
      <c r="G507" s="8"/>
      <c r="H507" s="78"/>
      <c r="I507" s="83"/>
      <c r="J507" s="8"/>
      <c r="K507" s="8"/>
      <c r="L507" s="8"/>
      <c r="M507" s="79"/>
    </row>
    <row r="508" spans="1:13">
      <c r="A508" s="8"/>
      <c r="B508" s="8"/>
      <c r="C508" s="78"/>
      <c r="D508" s="8"/>
      <c r="E508" s="8"/>
      <c r="F508" s="8"/>
      <c r="G508" s="8"/>
      <c r="H508" s="78"/>
      <c r="I508" s="83"/>
      <c r="J508" s="8"/>
      <c r="K508" s="8"/>
      <c r="L508" s="8"/>
      <c r="M508" s="79"/>
    </row>
    <row r="509" spans="1:13">
      <c r="A509" s="8"/>
      <c r="B509" s="8"/>
      <c r="C509" s="78"/>
      <c r="D509" s="8"/>
      <c r="E509" s="8"/>
      <c r="F509" s="8"/>
      <c r="G509" s="8"/>
      <c r="H509" s="78"/>
      <c r="I509" s="83"/>
      <c r="J509" s="8"/>
      <c r="K509" s="8"/>
      <c r="L509" s="8"/>
      <c r="M509" s="79"/>
    </row>
    <row r="510" spans="1:13">
      <c r="A510" s="8"/>
      <c r="B510" s="8"/>
      <c r="C510" s="78"/>
      <c r="D510" s="8"/>
      <c r="E510" s="8"/>
      <c r="F510" s="8"/>
      <c r="G510" s="8"/>
      <c r="H510" s="78"/>
      <c r="I510" s="83"/>
      <c r="J510" s="8"/>
      <c r="K510" s="8"/>
      <c r="L510" s="8"/>
      <c r="M510" s="79"/>
    </row>
    <row r="511" spans="1:13">
      <c r="A511" s="8"/>
      <c r="B511" s="8"/>
      <c r="C511" s="78"/>
      <c r="D511" s="8"/>
      <c r="E511" s="8"/>
      <c r="F511" s="8"/>
      <c r="G511" s="8"/>
      <c r="H511" s="78"/>
      <c r="I511" s="83"/>
      <c r="J511" s="8"/>
      <c r="K511" s="8"/>
      <c r="L511" s="8"/>
      <c r="M511" s="79"/>
    </row>
    <row r="512" spans="1:13">
      <c r="A512" s="8"/>
      <c r="B512" s="8"/>
      <c r="C512" s="78"/>
      <c r="D512" s="8"/>
      <c r="E512" s="8"/>
      <c r="F512" s="8"/>
      <c r="G512" s="8"/>
      <c r="H512" s="78"/>
      <c r="I512" s="83"/>
      <c r="J512" s="8"/>
      <c r="K512" s="8"/>
      <c r="L512" s="8"/>
      <c r="M512" s="79"/>
    </row>
    <row r="513" spans="1:13">
      <c r="A513" s="8"/>
      <c r="B513" s="8"/>
      <c r="C513" s="78"/>
      <c r="D513" s="8"/>
      <c r="E513" s="8"/>
      <c r="F513" s="8"/>
      <c r="G513" s="8"/>
      <c r="H513" s="78"/>
      <c r="I513" s="83"/>
      <c r="J513" s="8"/>
      <c r="K513" s="8"/>
      <c r="L513" s="8"/>
      <c r="M513" s="79"/>
    </row>
    <row r="514" spans="1:13">
      <c r="A514" s="8"/>
      <c r="B514" s="8"/>
      <c r="C514" s="78"/>
      <c r="D514" s="8"/>
      <c r="E514" s="8"/>
      <c r="F514" s="8"/>
      <c r="G514" s="8"/>
      <c r="H514" s="78"/>
      <c r="I514" s="83"/>
      <c r="J514" s="8"/>
      <c r="K514" s="8"/>
      <c r="L514" s="8"/>
      <c r="M514" s="79"/>
    </row>
    <row r="515" spans="1:13">
      <c r="A515" s="8"/>
      <c r="B515" s="8"/>
      <c r="C515" s="78"/>
      <c r="D515" s="8"/>
      <c r="E515" s="8"/>
      <c r="F515" s="8"/>
      <c r="G515" s="8"/>
      <c r="H515" s="78"/>
      <c r="I515" s="83"/>
      <c r="J515" s="8"/>
      <c r="K515" s="8"/>
      <c r="L515" s="8"/>
      <c r="M515" s="79"/>
    </row>
    <row r="516" spans="1:13">
      <c r="A516" s="8"/>
      <c r="B516" s="8"/>
      <c r="C516" s="78"/>
      <c r="D516" s="8"/>
      <c r="E516" s="8"/>
      <c r="F516" s="8"/>
      <c r="G516" s="8"/>
      <c r="H516" s="78"/>
      <c r="I516" s="83"/>
      <c r="J516" s="8"/>
      <c r="K516" s="8"/>
      <c r="L516" s="8"/>
      <c r="M516" s="79"/>
    </row>
    <row r="517" spans="1:13">
      <c r="A517" s="8"/>
      <c r="B517" s="8"/>
      <c r="C517" s="78"/>
      <c r="D517" s="8"/>
      <c r="E517" s="8"/>
      <c r="F517" s="8"/>
      <c r="G517" s="8"/>
      <c r="H517" s="78"/>
      <c r="I517" s="83"/>
      <c r="J517" s="8"/>
      <c r="K517" s="8"/>
      <c r="L517" s="8"/>
      <c r="M517" s="79"/>
    </row>
    <row r="518" spans="1:13">
      <c r="A518" s="8"/>
      <c r="B518" s="8"/>
      <c r="C518" s="78"/>
      <c r="D518" s="8"/>
      <c r="E518" s="8"/>
      <c r="F518" s="8"/>
      <c r="G518" s="8"/>
      <c r="H518" s="78"/>
      <c r="I518" s="83"/>
      <c r="J518" s="8"/>
      <c r="K518" s="8"/>
      <c r="L518" s="8"/>
      <c r="M518" s="79"/>
    </row>
    <row r="519" spans="1:13">
      <c r="A519" s="8"/>
      <c r="B519" s="8"/>
      <c r="C519" s="78"/>
      <c r="D519" s="8"/>
      <c r="E519" s="8"/>
      <c r="F519" s="8"/>
      <c r="G519" s="8"/>
      <c r="H519" s="78"/>
      <c r="I519" s="83"/>
      <c r="J519" s="8"/>
      <c r="K519" s="8"/>
      <c r="L519" s="8"/>
      <c r="M519" s="79"/>
    </row>
    <row r="520" spans="1:13">
      <c r="A520" s="8"/>
      <c r="B520" s="8"/>
      <c r="C520" s="78"/>
      <c r="D520" s="8"/>
      <c r="E520" s="8"/>
      <c r="F520" s="8"/>
      <c r="G520" s="8"/>
      <c r="H520" s="78"/>
      <c r="I520" s="83"/>
      <c r="J520" s="8"/>
      <c r="K520" s="8"/>
      <c r="L520" s="8"/>
      <c r="M520" s="79"/>
    </row>
    <row r="521" spans="1:13">
      <c r="A521" s="8"/>
      <c r="B521" s="8"/>
      <c r="C521" s="78"/>
      <c r="D521" s="8"/>
      <c r="E521" s="8"/>
      <c r="F521" s="8"/>
      <c r="G521" s="8"/>
      <c r="H521" s="78"/>
      <c r="I521" s="83"/>
      <c r="J521" s="8"/>
      <c r="K521" s="8"/>
      <c r="L521" s="8"/>
      <c r="M521" s="79"/>
    </row>
    <row r="522" spans="1:13">
      <c r="A522" s="8"/>
      <c r="B522" s="8"/>
      <c r="C522" s="78"/>
      <c r="D522" s="8"/>
      <c r="E522" s="8"/>
      <c r="F522" s="8"/>
      <c r="G522" s="8"/>
      <c r="H522" s="78"/>
      <c r="I522" s="83"/>
      <c r="J522" s="8"/>
      <c r="K522" s="8"/>
      <c r="L522" s="8"/>
      <c r="M522" s="79"/>
    </row>
    <row r="523" spans="1:13">
      <c r="A523" s="8"/>
      <c r="B523" s="8"/>
      <c r="C523" s="78"/>
      <c r="D523" s="8"/>
      <c r="E523" s="8"/>
      <c r="F523" s="8"/>
      <c r="G523" s="8"/>
      <c r="H523" s="78"/>
      <c r="I523" s="83"/>
      <c r="J523" s="8"/>
      <c r="K523" s="8"/>
      <c r="L523" s="8"/>
      <c r="M523" s="79"/>
    </row>
    <row r="524" spans="1:13">
      <c r="A524" s="8"/>
      <c r="B524" s="8"/>
      <c r="C524" s="78"/>
      <c r="D524" s="8"/>
      <c r="E524" s="8"/>
      <c r="F524" s="8"/>
      <c r="G524" s="8"/>
      <c r="H524" s="78"/>
      <c r="I524" s="83"/>
      <c r="J524" s="8"/>
      <c r="K524" s="8"/>
      <c r="L524" s="8"/>
      <c r="M524" s="79"/>
    </row>
    <row r="525" spans="1:13">
      <c r="A525" s="8"/>
      <c r="B525" s="8"/>
      <c r="C525" s="78"/>
      <c r="D525" s="8"/>
      <c r="E525" s="8"/>
      <c r="F525" s="8"/>
      <c r="G525" s="8"/>
      <c r="H525" s="78"/>
      <c r="I525" s="83"/>
      <c r="J525" s="8"/>
      <c r="K525" s="8"/>
      <c r="L525" s="8"/>
      <c r="M525" s="79"/>
    </row>
    <row r="526" spans="1:13">
      <c r="A526" s="8"/>
      <c r="B526" s="8"/>
      <c r="C526" s="78"/>
      <c r="D526" s="8"/>
      <c r="E526" s="8"/>
      <c r="F526" s="8"/>
      <c r="G526" s="8"/>
      <c r="H526" s="78"/>
      <c r="I526" s="83"/>
      <c r="J526" s="8"/>
      <c r="K526" s="8"/>
      <c r="L526" s="8"/>
      <c r="M526" s="79"/>
    </row>
    <row r="527" spans="1:13">
      <c r="A527" s="8"/>
      <c r="B527" s="8"/>
      <c r="C527" s="78"/>
      <c r="D527" s="8"/>
      <c r="E527" s="8"/>
      <c r="F527" s="8"/>
      <c r="G527" s="8"/>
      <c r="H527" s="78"/>
      <c r="I527" s="83"/>
      <c r="J527" s="8"/>
      <c r="K527" s="8"/>
      <c r="L527" s="8"/>
      <c r="M527" s="79"/>
    </row>
    <row r="528" spans="1:13">
      <c r="A528" s="8"/>
      <c r="B528" s="8"/>
      <c r="C528" s="78"/>
      <c r="D528" s="8"/>
      <c r="E528" s="8"/>
      <c r="F528" s="8"/>
      <c r="G528" s="8"/>
      <c r="H528" s="78"/>
      <c r="I528" s="83"/>
      <c r="J528" s="8"/>
      <c r="K528" s="8"/>
      <c r="L528" s="8"/>
      <c r="M528" s="79"/>
    </row>
    <row r="529" spans="1:13">
      <c r="A529" s="8"/>
      <c r="B529" s="8"/>
      <c r="C529" s="78"/>
      <c r="D529" s="8"/>
      <c r="E529" s="8"/>
      <c r="F529" s="8"/>
      <c r="G529" s="8"/>
      <c r="H529" s="78"/>
      <c r="I529" s="83"/>
      <c r="J529" s="8"/>
      <c r="K529" s="8"/>
      <c r="L529" s="8"/>
      <c r="M529" s="79"/>
    </row>
    <row r="530" spans="1:13">
      <c r="A530" s="8"/>
      <c r="B530" s="8"/>
      <c r="C530" s="78"/>
      <c r="D530" s="8"/>
      <c r="E530" s="8"/>
      <c r="F530" s="8"/>
      <c r="G530" s="8"/>
      <c r="H530" s="78"/>
      <c r="I530" s="83"/>
      <c r="J530" s="8"/>
      <c r="K530" s="8"/>
      <c r="L530" s="8"/>
      <c r="M530" s="79"/>
    </row>
    <row r="531" spans="1:13">
      <c r="A531" s="8"/>
      <c r="B531" s="8"/>
      <c r="C531" s="78"/>
      <c r="D531" s="8"/>
      <c r="E531" s="8"/>
      <c r="F531" s="8"/>
      <c r="G531" s="8"/>
      <c r="H531" s="78"/>
      <c r="I531" s="83"/>
      <c r="J531" s="8"/>
      <c r="K531" s="8"/>
      <c r="L531" s="8"/>
      <c r="M531" s="79"/>
    </row>
    <row r="532" spans="1:13">
      <c r="A532" s="8"/>
      <c r="B532" s="8"/>
      <c r="C532" s="78"/>
      <c r="D532" s="8"/>
      <c r="E532" s="8"/>
      <c r="F532" s="8"/>
      <c r="G532" s="8"/>
      <c r="H532" s="78"/>
      <c r="I532" s="83"/>
      <c r="J532" s="8"/>
      <c r="K532" s="8"/>
      <c r="L532" s="8"/>
      <c r="M532" s="79"/>
    </row>
    <row r="533" spans="1:13">
      <c r="A533" s="8"/>
      <c r="B533" s="8"/>
      <c r="C533" s="78"/>
      <c r="D533" s="8"/>
      <c r="E533" s="8"/>
      <c r="F533" s="8"/>
      <c r="G533" s="8"/>
      <c r="H533" s="78"/>
      <c r="I533" s="83"/>
      <c r="J533" s="8"/>
      <c r="K533" s="8"/>
      <c r="L533" s="8"/>
      <c r="M533" s="79"/>
    </row>
    <row r="534" spans="1:13">
      <c r="A534" s="8"/>
      <c r="B534" s="8"/>
      <c r="C534" s="78"/>
      <c r="D534" s="8"/>
      <c r="E534" s="8"/>
      <c r="F534" s="8"/>
      <c r="G534" s="8"/>
      <c r="H534" s="78"/>
      <c r="I534" s="83"/>
      <c r="J534" s="8"/>
      <c r="K534" s="8"/>
      <c r="L534" s="8"/>
      <c r="M534" s="79"/>
    </row>
    <row r="535" spans="1:13">
      <c r="A535" s="8"/>
      <c r="B535" s="8"/>
      <c r="C535" s="78"/>
      <c r="D535" s="8"/>
      <c r="E535" s="8"/>
      <c r="F535" s="8"/>
      <c r="G535" s="8"/>
      <c r="H535" s="78"/>
      <c r="I535" s="83"/>
      <c r="J535" s="8"/>
      <c r="K535" s="8"/>
      <c r="L535" s="8"/>
      <c r="M535" s="79"/>
    </row>
    <row r="536" spans="1:13">
      <c r="A536" s="8"/>
      <c r="B536" s="8"/>
      <c r="C536" s="78"/>
      <c r="D536" s="8"/>
      <c r="E536" s="8"/>
      <c r="F536" s="8"/>
      <c r="G536" s="8"/>
      <c r="H536" s="78"/>
      <c r="I536" s="83"/>
      <c r="J536" s="8"/>
      <c r="K536" s="8"/>
      <c r="L536" s="8"/>
      <c r="M536" s="79"/>
    </row>
    <row r="537" spans="1:13">
      <c r="A537" s="8"/>
      <c r="B537" s="8"/>
      <c r="C537" s="78"/>
      <c r="D537" s="8"/>
      <c r="E537" s="8"/>
      <c r="F537" s="8"/>
      <c r="G537" s="8"/>
      <c r="H537" s="78"/>
      <c r="I537" s="83"/>
      <c r="J537" s="8"/>
      <c r="K537" s="8"/>
      <c r="L537" s="8"/>
      <c r="M537" s="79"/>
    </row>
    <row r="538" spans="1:13">
      <c r="A538" s="8"/>
      <c r="B538" s="8"/>
      <c r="C538" s="78"/>
      <c r="D538" s="8"/>
      <c r="E538" s="8"/>
      <c r="F538" s="8"/>
      <c r="G538" s="8"/>
      <c r="H538" s="78"/>
      <c r="I538" s="83"/>
      <c r="J538" s="8"/>
      <c r="K538" s="8"/>
      <c r="L538" s="8"/>
      <c r="M538" s="79"/>
    </row>
    <row r="539" spans="1:13">
      <c r="A539" s="8"/>
      <c r="B539" s="8"/>
      <c r="C539" s="78"/>
      <c r="D539" s="8"/>
      <c r="E539" s="8"/>
      <c r="F539" s="8"/>
      <c r="G539" s="8"/>
      <c r="H539" s="78"/>
      <c r="I539" s="83"/>
      <c r="J539" s="8"/>
      <c r="K539" s="8"/>
      <c r="L539" s="8"/>
      <c r="M539" s="79"/>
    </row>
    <row r="540" spans="1:13">
      <c r="A540" s="8"/>
      <c r="B540" s="8"/>
      <c r="C540" s="78"/>
      <c r="D540" s="8"/>
      <c r="E540" s="8"/>
      <c r="F540" s="8"/>
      <c r="G540" s="8"/>
      <c r="H540" s="78"/>
      <c r="I540" s="83"/>
      <c r="J540" s="8"/>
      <c r="K540" s="8"/>
      <c r="L540" s="8"/>
      <c r="M540" s="79"/>
    </row>
    <row r="541" spans="1:13">
      <c r="A541" s="8"/>
      <c r="B541" s="8"/>
      <c r="C541" s="78"/>
      <c r="D541" s="8"/>
      <c r="E541" s="8"/>
      <c r="F541" s="8"/>
      <c r="G541" s="8"/>
      <c r="H541" s="78"/>
      <c r="I541" s="83"/>
      <c r="J541" s="8"/>
      <c r="K541" s="8"/>
      <c r="L541" s="8"/>
      <c r="M541" s="79"/>
    </row>
    <row r="542" spans="1:13">
      <c r="A542" s="8"/>
      <c r="B542" s="8"/>
      <c r="C542" s="78"/>
      <c r="D542" s="8"/>
      <c r="E542" s="8"/>
      <c r="F542" s="8"/>
      <c r="G542" s="8"/>
      <c r="H542" s="78"/>
      <c r="I542" s="83"/>
      <c r="J542" s="8"/>
      <c r="K542" s="8"/>
      <c r="L542" s="8"/>
      <c r="M542" s="79"/>
    </row>
    <row r="543" spans="1:13">
      <c r="A543" s="8"/>
      <c r="B543" s="8"/>
      <c r="C543" s="78"/>
      <c r="D543" s="8"/>
      <c r="E543" s="8"/>
      <c r="F543" s="8"/>
      <c r="G543" s="8"/>
      <c r="H543" s="78"/>
      <c r="I543" s="83"/>
      <c r="J543" s="8"/>
      <c r="K543" s="8"/>
      <c r="L543" s="8"/>
      <c r="M543" s="79"/>
    </row>
    <row r="544" spans="1:13">
      <c r="A544" s="8"/>
      <c r="B544" s="8"/>
      <c r="C544" s="78"/>
      <c r="D544" s="8"/>
      <c r="E544" s="8"/>
      <c r="F544" s="8"/>
      <c r="G544" s="8"/>
      <c r="H544" s="78"/>
      <c r="I544" s="83"/>
      <c r="J544" s="8"/>
      <c r="K544" s="8"/>
      <c r="L544" s="8"/>
      <c r="M544" s="79"/>
    </row>
    <row r="545" spans="1:13">
      <c r="A545" s="8"/>
      <c r="B545" s="8"/>
      <c r="C545" s="78"/>
      <c r="D545" s="8"/>
      <c r="E545" s="8"/>
      <c r="F545" s="8"/>
      <c r="G545" s="8"/>
      <c r="H545" s="78"/>
      <c r="I545" s="83"/>
      <c r="J545" s="8"/>
      <c r="K545" s="8"/>
      <c r="L545" s="8"/>
      <c r="M545" s="79"/>
    </row>
    <row r="546" spans="1:13">
      <c r="A546" s="8"/>
      <c r="B546" s="8"/>
      <c r="C546" s="78"/>
      <c r="D546" s="8"/>
      <c r="E546" s="8"/>
      <c r="F546" s="8"/>
      <c r="G546" s="8"/>
      <c r="H546" s="78"/>
      <c r="I546" s="83"/>
      <c r="J546" s="8"/>
      <c r="K546" s="8"/>
      <c r="L546" s="8"/>
      <c r="M546" s="79"/>
    </row>
    <row r="547" spans="1:13">
      <c r="A547" s="8"/>
      <c r="B547" s="8"/>
      <c r="C547" s="78"/>
      <c r="D547" s="8"/>
      <c r="E547" s="8"/>
      <c r="F547" s="8"/>
      <c r="G547" s="8"/>
      <c r="H547" s="78"/>
      <c r="I547" s="83"/>
      <c r="J547" s="8"/>
      <c r="K547" s="8"/>
      <c r="L547" s="8"/>
      <c r="M547" s="79"/>
    </row>
    <row r="548" spans="1:13">
      <c r="A548" s="8"/>
      <c r="B548" s="8"/>
      <c r="C548" s="78"/>
      <c r="D548" s="8"/>
      <c r="E548" s="8"/>
      <c r="F548" s="8"/>
      <c r="G548" s="8"/>
      <c r="H548" s="78"/>
      <c r="I548" s="83"/>
      <c r="J548" s="8"/>
      <c r="K548" s="8"/>
      <c r="L548" s="8"/>
      <c r="M548" s="79"/>
    </row>
    <row r="549" spans="1:13">
      <c r="A549" s="8"/>
      <c r="B549" s="8"/>
      <c r="C549" s="78"/>
      <c r="D549" s="8"/>
      <c r="E549" s="8"/>
      <c r="F549" s="8"/>
      <c r="G549" s="8"/>
      <c r="H549" s="78"/>
      <c r="I549" s="83"/>
      <c r="J549" s="8"/>
      <c r="K549" s="8"/>
      <c r="L549" s="8"/>
      <c r="M549" s="79"/>
    </row>
    <row r="550" spans="1:13">
      <c r="A550" s="8"/>
      <c r="B550" s="8"/>
      <c r="C550" s="78"/>
      <c r="D550" s="8"/>
      <c r="E550" s="8"/>
      <c r="F550" s="8"/>
      <c r="G550" s="8"/>
      <c r="H550" s="78"/>
      <c r="I550" s="83"/>
      <c r="J550" s="8"/>
      <c r="K550" s="8"/>
      <c r="L550" s="8"/>
      <c r="M550" s="79"/>
    </row>
    <row r="551" spans="1:13">
      <c r="A551" s="8"/>
      <c r="B551" s="8"/>
      <c r="C551" s="78"/>
      <c r="D551" s="8"/>
      <c r="E551" s="8"/>
      <c r="F551" s="8"/>
      <c r="G551" s="8"/>
      <c r="H551" s="78"/>
      <c r="I551" s="83"/>
      <c r="J551" s="8"/>
      <c r="K551" s="8"/>
      <c r="L551" s="8"/>
      <c r="M551" s="79"/>
    </row>
    <row r="552" spans="1:13">
      <c r="A552" s="8"/>
      <c r="B552" s="8"/>
      <c r="C552" s="78"/>
      <c r="D552" s="8"/>
      <c r="E552" s="8"/>
      <c r="F552" s="8"/>
      <c r="G552" s="8"/>
      <c r="H552" s="78"/>
      <c r="I552" s="83"/>
      <c r="J552" s="8"/>
      <c r="K552" s="8"/>
      <c r="L552" s="8"/>
      <c r="M552" s="79"/>
    </row>
    <row r="553" spans="1:13">
      <c r="A553" s="8"/>
      <c r="B553" s="8"/>
      <c r="C553" s="78"/>
      <c r="D553" s="8"/>
      <c r="E553" s="8"/>
      <c r="F553" s="8"/>
      <c r="G553" s="8"/>
      <c r="H553" s="78"/>
      <c r="I553" s="83"/>
      <c r="J553" s="8"/>
      <c r="K553" s="8"/>
      <c r="L553" s="8"/>
      <c r="M553" s="79"/>
    </row>
    <row r="554" spans="1:13">
      <c r="A554" s="8"/>
      <c r="B554" s="8"/>
      <c r="C554" s="78"/>
      <c r="D554" s="8"/>
      <c r="E554" s="8"/>
      <c r="F554" s="8"/>
      <c r="G554" s="8"/>
      <c r="H554" s="78"/>
      <c r="I554" s="83"/>
      <c r="J554" s="8"/>
      <c r="K554" s="8"/>
      <c r="L554" s="8"/>
      <c r="M554" s="79"/>
    </row>
    <row r="555" spans="1:13">
      <c r="A555" s="8"/>
      <c r="B555" s="8"/>
      <c r="C555" s="78"/>
      <c r="D555" s="8"/>
      <c r="E555" s="8"/>
      <c r="F555" s="8"/>
      <c r="G555" s="8"/>
      <c r="H555" s="78"/>
      <c r="I555" s="83"/>
      <c r="J555" s="8"/>
      <c r="K555" s="8"/>
      <c r="L555" s="8"/>
      <c r="M555" s="79"/>
    </row>
    <row r="556" spans="1:13">
      <c r="A556" s="8"/>
      <c r="B556" s="8"/>
      <c r="C556" s="78"/>
      <c r="D556" s="8"/>
      <c r="E556" s="8"/>
      <c r="F556" s="8"/>
      <c r="G556" s="8"/>
      <c r="H556" s="78"/>
      <c r="I556" s="83"/>
      <c r="J556" s="8"/>
      <c r="K556" s="8"/>
      <c r="L556" s="8"/>
      <c r="M556" s="79"/>
    </row>
    <row r="557" spans="1:13">
      <c r="A557" s="8"/>
      <c r="B557" s="8"/>
      <c r="C557" s="78"/>
      <c r="D557" s="8"/>
      <c r="E557" s="8"/>
      <c r="F557" s="8"/>
      <c r="G557" s="8"/>
      <c r="H557" s="78"/>
      <c r="I557" s="83"/>
      <c r="J557" s="8"/>
      <c r="K557" s="8"/>
      <c r="L557" s="8"/>
      <c r="M557" s="79"/>
    </row>
    <row r="558" spans="1:13">
      <c r="A558" s="8"/>
      <c r="B558" s="8"/>
      <c r="C558" s="78"/>
      <c r="D558" s="8"/>
      <c r="E558" s="8"/>
      <c r="F558" s="8"/>
      <c r="G558" s="8"/>
      <c r="H558" s="78"/>
      <c r="I558" s="83"/>
      <c r="J558" s="8"/>
      <c r="K558" s="8"/>
      <c r="L558" s="8"/>
      <c r="M558" s="79"/>
    </row>
    <row r="559" spans="1:13">
      <c r="A559" s="8"/>
      <c r="B559" s="8"/>
      <c r="C559" s="78"/>
      <c r="D559" s="8"/>
      <c r="E559" s="8"/>
      <c r="F559" s="8"/>
      <c r="G559" s="8"/>
      <c r="H559" s="78"/>
      <c r="I559" s="83"/>
      <c r="J559" s="8"/>
      <c r="K559" s="8"/>
      <c r="L559" s="8"/>
      <c r="M559" s="79"/>
    </row>
    <row r="560" spans="1:13">
      <c r="A560" s="8"/>
      <c r="B560" s="8"/>
      <c r="C560" s="78"/>
      <c r="D560" s="8"/>
      <c r="E560" s="8"/>
      <c r="F560" s="8"/>
      <c r="G560" s="8"/>
      <c r="H560" s="78"/>
      <c r="I560" s="83"/>
      <c r="J560" s="8"/>
      <c r="K560" s="8"/>
      <c r="L560" s="8"/>
      <c r="M560" s="79"/>
    </row>
    <row r="561" spans="1:13">
      <c r="A561" s="8"/>
      <c r="B561" s="8"/>
      <c r="C561" s="78"/>
      <c r="D561" s="8"/>
      <c r="E561" s="8"/>
      <c r="F561" s="8"/>
      <c r="G561" s="8"/>
      <c r="H561" s="78"/>
      <c r="I561" s="83"/>
      <c r="J561" s="8"/>
      <c r="K561" s="8"/>
      <c r="L561" s="8"/>
      <c r="M561" s="79"/>
    </row>
    <row r="562" spans="1:13">
      <c r="A562" s="8"/>
      <c r="B562" s="8"/>
      <c r="C562" s="78"/>
      <c r="D562" s="8"/>
      <c r="E562" s="8"/>
      <c r="F562" s="8"/>
      <c r="G562" s="8"/>
      <c r="H562" s="78"/>
      <c r="I562" s="83"/>
      <c r="J562" s="8"/>
      <c r="K562" s="8"/>
      <c r="L562" s="8"/>
      <c r="M562" s="79"/>
    </row>
    <row r="563" spans="1:13">
      <c r="A563" s="8"/>
      <c r="B563" s="8"/>
      <c r="C563" s="78"/>
      <c r="D563" s="8"/>
      <c r="E563" s="8"/>
      <c r="F563" s="8"/>
      <c r="G563" s="8"/>
      <c r="H563" s="78"/>
      <c r="I563" s="83"/>
      <c r="J563" s="8"/>
      <c r="K563" s="8"/>
      <c r="L563" s="8"/>
      <c r="M563" s="79"/>
    </row>
    <row r="564" spans="1:13">
      <c r="A564" s="8"/>
      <c r="B564" s="8"/>
      <c r="C564" s="78"/>
      <c r="D564" s="8"/>
      <c r="E564" s="8"/>
      <c r="F564" s="8"/>
      <c r="G564" s="8"/>
      <c r="H564" s="78"/>
      <c r="I564" s="83"/>
      <c r="J564" s="8"/>
      <c r="K564" s="8"/>
      <c r="L564" s="8"/>
      <c r="M564" s="79"/>
    </row>
    <row r="565" spans="1:13">
      <c r="A565" s="8"/>
      <c r="B565" s="8"/>
      <c r="C565" s="78"/>
      <c r="D565" s="8"/>
      <c r="E565" s="8"/>
      <c r="F565" s="8"/>
      <c r="G565" s="8"/>
      <c r="H565" s="78"/>
      <c r="I565" s="83"/>
      <c r="J565" s="8"/>
      <c r="K565" s="8"/>
      <c r="L565" s="8"/>
      <c r="M565" s="79"/>
    </row>
    <row r="566" spans="1:13">
      <c r="A566" s="8"/>
      <c r="B566" s="8"/>
      <c r="C566" s="78"/>
      <c r="D566" s="8"/>
      <c r="E566" s="8"/>
      <c r="F566" s="8"/>
      <c r="G566" s="8"/>
      <c r="H566" s="78"/>
      <c r="I566" s="83"/>
      <c r="J566" s="8"/>
      <c r="K566" s="8"/>
      <c r="L566" s="8"/>
      <c r="M566" s="79"/>
    </row>
    <row r="567" spans="1:13">
      <c r="A567" s="8"/>
      <c r="B567" s="8"/>
      <c r="C567" s="78"/>
      <c r="D567" s="8"/>
      <c r="E567" s="8"/>
      <c r="F567" s="8"/>
      <c r="G567" s="8"/>
      <c r="H567" s="78"/>
      <c r="I567" s="83"/>
      <c r="J567" s="8"/>
      <c r="K567" s="8"/>
      <c r="L567" s="8"/>
      <c r="M567" s="79"/>
    </row>
    <row r="568" spans="1:13">
      <c r="A568" s="8"/>
      <c r="B568" s="8"/>
      <c r="C568" s="78"/>
      <c r="D568" s="8"/>
      <c r="E568" s="8"/>
      <c r="F568" s="8"/>
      <c r="G568" s="8"/>
      <c r="H568" s="78"/>
      <c r="I568" s="83"/>
      <c r="J568" s="8"/>
      <c r="K568" s="8"/>
      <c r="L568" s="8"/>
      <c r="M568" s="79"/>
    </row>
    <row r="569" spans="1:13">
      <c r="A569" s="8"/>
      <c r="B569" s="8"/>
      <c r="C569" s="78"/>
      <c r="D569" s="8"/>
      <c r="E569" s="8"/>
      <c r="F569" s="8"/>
      <c r="G569" s="8"/>
      <c r="H569" s="78"/>
      <c r="I569" s="83"/>
      <c r="J569" s="8"/>
      <c r="K569" s="8"/>
      <c r="L569" s="8"/>
      <c r="M569" s="79"/>
    </row>
    <row r="570" spans="1:13">
      <c r="A570" s="8"/>
      <c r="B570" s="8"/>
      <c r="C570" s="78"/>
      <c r="D570" s="8"/>
      <c r="E570" s="8"/>
      <c r="F570" s="8"/>
      <c r="G570" s="8"/>
      <c r="H570" s="78"/>
      <c r="I570" s="83"/>
      <c r="J570" s="8"/>
      <c r="K570" s="8"/>
      <c r="L570" s="8"/>
      <c r="M570" s="79"/>
    </row>
    <row r="571" spans="1:13">
      <c r="A571" s="8"/>
      <c r="B571" s="8"/>
      <c r="C571" s="78"/>
      <c r="D571" s="8"/>
      <c r="E571" s="8"/>
      <c r="F571" s="8"/>
      <c r="G571" s="8"/>
      <c r="H571" s="78"/>
      <c r="I571" s="83"/>
      <c r="J571" s="8"/>
      <c r="K571" s="8"/>
      <c r="L571" s="8"/>
      <c r="M571" s="79"/>
    </row>
    <row r="572" spans="1:13">
      <c r="A572" s="8"/>
      <c r="B572" s="8"/>
      <c r="C572" s="78"/>
      <c r="D572" s="8"/>
      <c r="E572" s="8"/>
      <c r="F572" s="8"/>
      <c r="G572" s="8"/>
      <c r="H572" s="78"/>
      <c r="I572" s="83"/>
      <c r="J572" s="8"/>
      <c r="K572" s="8"/>
      <c r="L572" s="8"/>
      <c r="M572" s="79"/>
    </row>
    <row r="573" spans="1:13">
      <c r="A573" s="8"/>
      <c r="B573" s="8"/>
      <c r="C573" s="78"/>
      <c r="D573" s="8"/>
      <c r="E573" s="8"/>
      <c r="F573" s="8"/>
      <c r="G573" s="8"/>
      <c r="H573" s="78"/>
      <c r="I573" s="83"/>
      <c r="J573" s="8"/>
      <c r="K573" s="8"/>
      <c r="L573" s="8"/>
      <c r="M573" s="79"/>
    </row>
    <row r="574" spans="1:13">
      <c r="A574" s="8"/>
      <c r="B574" s="8"/>
      <c r="C574" s="78"/>
      <c r="D574" s="8"/>
      <c r="E574" s="8"/>
      <c r="F574" s="8"/>
      <c r="G574" s="8"/>
      <c r="H574" s="78"/>
      <c r="I574" s="83"/>
      <c r="J574" s="8"/>
      <c r="K574" s="8"/>
      <c r="L574" s="8"/>
      <c r="M574" s="79"/>
    </row>
    <row r="575" spans="1:13">
      <c r="A575" s="8"/>
      <c r="B575" s="8"/>
      <c r="C575" s="78"/>
      <c r="D575" s="8"/>
      <c r="E575" s="8"/>
      <c r="F575" s="8"/>
      <c r="G575" s="8"/>
      <c r="H575" s="78"/>
      <c r="I575" s="83"/>
      <c r="J575" s="8"/>
      <c r="K575" s="8"/>
      <c r="L575" s="8"/>
      <c r="M575" s="79"/>
    </row>
    <row r="576" spans="1:13">
      <c r="A576" s="8"/>
      <c r="B576" s="8"/>
      <c r="C576" s="78"/>
      <c r="D576" s="8"/>
      <c r="E576" s="8"/>
      <c r="F576" s="8"/>
      <c r="G576" s="8"/>
      <c r="H576" s="78"/>
      <c r="I576" s="83"/>
      <c r="J576" s="8"/>
      <c r="K576" s="8"/>
      <c r="L576" s="8"/>
      <c r="M576" s="79"/>
    </row>
    <row r="577" spans="1:13">
      <c r="A577" s="8"/>
      <c r="B577" s="8"/>
      <c r="C577" s="78"/>
      <c r="D577" s="8"/>
      <c r="E577" s="8"/>
      <c r="F577" s="8"/>
      <c r="G577" s="8"/>
      <c r="H577" s="78"/>
      <c r="I577" s="83"/>
      <c r="J577" s="8"/>
      <c r="K577" s="8"/>
      <c r="L577" s="8"/>
      <c r="M577" s="79"/>
    </row>
    <row r="578" spans="1:13">
      <c r="A578" s="8"/>
      <c r="B578" s="8"/>
      <c r="C578" s="78"/>
      <c r="D578" s="8"/>
      <c r="E578" s="8"/>
      <c r="F578" s="8"/>
      <c r="G578" s="8"/>
      <c r="H578" s="78"/>
      <c r="I578" s="83"/>
      <c r="J578" s="8"/>
      <c r="K578" s="8"/>
      <c r="L578" s="8"/>
      <c r="M578" s="79"/>
    </row>
    <row r="579" spans="1:13">
      <c r="A579" s="8"/>
      <c r="B579" s="8"/>
      <c r="C579" s="78"/>
      <c r="D579" s="8"/>
      <c r="E579" s="8"/>
      <c r="F579" s="8"/>
      <c r="G579" s="8"/>
      <c r="H579" s="78"/>
      <c r="I579" s="83"/>
      <c r="J579" s="8"/>
      <c r="K579" s="8"/>
      <c r="L579" s="8"/>
      <c r="M579" s="79"/>
    </row>
    <row r="580" spans="1:13">
      <c r="A580" s="8"/>
      <c r="B580" s="8"/>
      <c r="C580" s="78"/>
      <c r="D580" s="8"/>
      <c r="E580" s="8"/>
      <c r="F580" s="8"/>
      <c r="G580" s="8"/>
      <c r="H580" s="78"/>
      <c r="I580" s="83"/>
      <c r="J580" s="8"/>
      <c r="K580" s="8"/>
      <c r="L580" s="8"/>
      <c r="M580" s="79"/>
    </row>
    <row r="581" spans="1:13">
      <c r="A581" s="8"/>
      <c r="B581" s="8"/>
      <c r="C581" s="78"/>
      <c r="D581" s="8"/>
      <c r="E581" s="8"/>
      <c r="F581" s="8"/>
      <c r="G581" s="8"/>
      <c r="H581" s="78"/>
      <c r="I581" s="83"/>
      <c r="J581" s="8"/>
      <c r="K581" s="8"/>
      <c r="L581" s="8"/>
      <c r="M581" s="79"/>
    </row>
    <row r="582" spans="1:13">
      <c r="A582" s="8"/>
      <c r="B582" s="8"/>
      <c r="C582" s="78"/>
      <c r="D582" s="8"/>
      <c r="E582" s="8"/>
      <c r="F582" s="8"/>
      <c r="G582" s="8"/>
      <c r="H582" s="78"/>
      <c r="I582" s="83"/>
      <c r="J582" s="8"/>
      <c r="K582" s="8"/>
      <c r="L582" s="8"/>
      <c r="M582" s="79"/>
    </row>
    <row r="583" spans="1:13">
      <c r="A583" s="8"/>
      <c r="B583" s="8"/>
      <c r="C583" s="78"/>
      <c r="D583" s="8"/>
      <c r="E583" s="8"/>
      <c r="F583" s="8"/>
      <c r="G583" s="8"/>
      <c r="H583" s="78"/>
      <c r="I583" s="83"/>
      <c r="J583" s="8"/>
      <c r="K583" s="8"/>
      <c r="L583" s="8"/>
      <c r="M583" s="79"/>
    </row>
    <row r="584" spans="1:13">
      <c r="A584" s="8"/>
      <c r="B584" s="8"/>
      <c r="C584" s="78"/>
      <c r="D584" s="8"/>
      <c r="E584" s="8"/>
      <c r="F584" s="8"/>
      <c r="G584" s="8"/>
      <c r="H584" s="78"/>
      <c r="I584" s="83"/>
      <c r="J584" s="8"/>
      <c r="K584" s="8"/>
      <c r="L584" s="8"/>
      <c r="M584" s="79"/>
    </row>
    <row r="585" spans="1:13">
      <c r="A585" s="8"/>
      <c r="B585" s="8"/>
      <c r="C585" s="78"/>
      <c r="D585" s="8"/>
      <c r="E585" s="8"/>
      <c r="F585" s="8"/>
      <c r="G585" s="8"/>
      <c r="H585" s="78"/>
      <c r="I585" s="83"/>
      <c r="J585" s="8"/>
      <c r="K585" s="8"/>
      <c r="L585" s="8"/>
      <c r="M585" s="79"/>
    </row>
    <row r="586" spans="1:13">
      <c r="A586" s="8"/>
      <c r="B586" s="8"/>
      <c r="C586" s="78"/>
      <c r="D586" s="8"/>
      <c r="E586" s="8"/>
      <c r="F586" s="8"/>
      <c r="G586" s="8"/>
      <c r="H586" s="78"/>
      <c r="I586" s="83"/>
      <c r="J586" s="8"/>
      <c r="K586" s="8"/>
      <c r="L586" s="8"/>
      <c r="M586" s="79"/>
    </row>
    <row r="587" spans="1:13">
      <c r="A587" s="8"/>
      <c r="B587" s="8"/>
      <c r="C587" s="78"/>
      <c r="D587" s="8"/>
      <c r="E587" s="8"/>
      <c r="F587" s="8"/>
      <c r="G587" s="8"/>
      <c r="H587" s="78"/>
      <c r="I587" s="83"/>
      <c r="J587" s="8"/>
      <c r="K587" s="8"/>
      <c r="L587" s="8"/>
      <c r="M587" s="79"/>
    </row>
    <row r="588" spans="1:13">
      <c r="A588" s="8"/>
      <c r="B588" s="8"/>
      <c r="C588" s="78"/>
      <c r="D588" s="8"/>
      <c r="E588" s="8"/>
      <c r="F588" s="8"/>
      <c r="G588" s="8"/>
      <c r="H588" s="78"/>
      <c r="I588" s="83"/>
      <c r="J588" s="8"/>
      <c r="K588" s="8"/>
      <c r="L588" s="8"/>
      <c r="M588" s="79"/>
    </row>
    <row r="589" spans="1:13">
      <c r="A589" s="8"/>
      <c r="B589" s="8"/>
      <c r="C589" s="78"/>
      <c r="D589" s="8"/>
      <c r="E589" s="8"/>
      <c r="F589" s="8"/>
      <c r="G589" s="8"/>
      <c r="H589" s="78"/>
      <c r="I589" s="83"/>
      <c r="J589" s="8"/>
      <c r="K589" s="8"/>
      <c r="L589" s="8"/>
      <c r="M589" s="79"/>
    </row>
    <row r="590" spans="1:13">
      <c r="A590" s="8"/>
      <c r="B590" s="8"/>
      <c r="C590" s="78"/>
      <c r="D590" s="8"/>
      <c r="E590" s="8"/>
      <c r="F590" s="8"/>
      <c r="G590" s="8"/>
      <c r="H590" s="78"/>
      <c r="I590" s="83"/>
      <c r="J590" s="8"/>
      <c r="K590" s="8"/>
      <c r="L590" s="8"/>
      <c r="M590" s="79"/>
    </row>
    <row r="591" spans="1:13">
      <c r="A591" s="8"/>
      <c r="B591" s="8"/>
      <c r="C591" s="78"/>
      <c r="D591" s="8"/>
      <c r="E591" s="8"/>
      <c r="F591" s="8"/>
      <c r="G591" s="8"/>
      <c r="H591" s="78"/>
      <c r="I591" s="83"/>
      <c r="J591" s="8"/>
      <c r="K591" s="8"/>
      <c r="L591" s="8"/>
      <c r="M591" s="79"/>
    </row>
    <row r="592" spans="1:13">
      <c r="A592" s="8"/>
      <c r="B592" s="8"/>
      <c r="C592" s="78"/>
      <c r="D592" s="8"/>
      <c r="E592" s="8"/>
      <c r="F592" s="8"/>
      <c r="G592" s="8"/>
      <c r="H592" s="78"/>
      <c r="I592" s="83"/>
      <c r="J592" s="8"/>
      <c r="K592" s="8"/>
      <c r="L592" s="8"/>
      <c r="M592" s="79"/>
    </row>
    <row r="593" spans="1:13">
      <c r="A593" s="8"/>
      <c r="B593" s="8"/>
      <c r="C593" s="78"/>
      <c r="D593" s="8"/>
      <c r="E593" s="8"/>
      <c r="F593" s="8"/>
      <c r="G593" s="8"/>
      <c r="H593" s="78"/>
      <c r="I593" s="83"/>
      <c r="J593" s="8"/>
      <c r="K593" s="8"/>
      <c r="L593" s="8"/>
      <c r="M593" s="79"/>
    </row>
    <row r="594" spans="1:13">
      <c r="A594" s="8"/>
      <c r="B594" s="8"/>
      <c r="C594" s="78"/>
      <c r="D594" s="8"/>
      <c r="E594" s="8"/>
      <c r="F594" s="8"/>
      <c r="G594" s="8"/>
      <c r="H594" s="78"/>
      <c r="I594" s="83"/>
      <c r="J594" s="8"/>
      <c r="K594" s="8"/>
      <c r="L594" s="8"/>
      <c r="M594" s="79"/>
    </row>
    <row r="595" spans="1:13">
      <c r="A595" s="8"/>
      <c r="B595" s="8"/>
      <c r="C595" s="78"/>
      <c r="D595" s="8"/>
      <c r="E595" s="8"/>
      <c r="F595" s="8"/>
      <c r="G595" s="8"/>
      <c r="H595" s="78"/>
      <c r="I595" s="83"/>
      <c r="J595" s="8"/>
      <c r="K595" s="8"/>
      <c r="L595" s="8"/>
      <c r="M595" s="79"/>
    </row>
    <row r="596" spans="1:13">
      <c r="A596" s="8"/>
      <c r="B596" s="8"/>
      <c r="C596" s="78"/>
      <c r="D596" s="8"/>
      <c r="E596" s="8"/>
      <c r="F596" s="8"/>
      <c r="G596" s="8"/>
      <c r="H596" s="78"/>
      <c r="I596" s="83"/>
      <c r="J596" s="8"/>
      <c r="K596" s="8"/>
      <c r="L596" s="8"/>
      <c r="M596" s="79"/>
    </row>
    <row r="597" spans="1:13">
      <c r="A597" s="8"/>
      <c r="B597" s="8"/>
      <c r="C597" s="78"/>
      <c r="D597" s="8"/>
      <c r="E597" s="8"/>
      <c r="F597" s="8"/>
      <c r="G597" s="8"/>
      <c r="H597" s="78"/>
      <c r="I597" s="83"/>
      <c r="J597" s="8"/>
      <c r="K597" s="8"/>
      <c r="L597" s="8"/>
      <c r="M597" s="79"/>
    </row>
    <row r="598" spans="1:13">
      <c r="A598" s="8"/>
      <c r="B598" s="8"/>
      <c r="C598" s="78"/>
      <c r="D598" s="8"/>
      <c r="E598" s="8"/>
      <c r="F598" s="8"/>
      <c r="G598" s="8"/>
      <c r="H598" s="78"/>
      <c r="I598" s="83"/>
      <c r="J598" s="8"/>
      <c r="K598" s="8"/>
      <c r="L598" s="8"/>
      <c r="M598" s="79"/>
    </row>
    <row r="599" spans="1:13">
      <c r="A599" s="8"/>
      <c r="B599" s="8"/>
      <c r="C599" s="78"/>
      <c r="D599" s="8"/>
      <c r="E599" s="8"/>
      <c r="F599" s="8"/>
      <c r="G599" s="8"/>
      <c r="H599" s="78"/>
      <c r="I599" s="83"/>
      <c r="J599" s="8"/>
      <c r="K599" s="8"/>
      <c r="L599" s="8"/>
      <c r="M599" s="79"/>
    </row>
    <row r="600" spans="1:13">
      <c r="A600" s="8"/>
      <c r="B600" s="8"/>
      <c r="C600" s="78"/>
      <c r="D600" s="8"/>
      <c r="E600" s="8"/>
      <c r="F600" s="8"/>
      <c r="G600" s="8"/>
      <c r="H600" s="78"/>
      <c r="I600" s="83"/>
      <c r="J600" s="8"/>
      <c r="K600" s="8"/>
      <c r="L600" s="8"/>
      <c r="M600" s="79"/>
    </row>
    <row r="601" spans="1:13">
      <c r="A601" s="8"/>
      <c r="B601" s="8"/>
      <c r="C601" s="78"/>
      <c r="D601" s="8"/>
      <c r="E601" s="8"/>
      <c r="F601" s="8"/>
      <c r="G601" s="8"/>
      <c r="H601" s="78"/>
      <c r="I601" s="83"/>
      <c r="J601" s="8"/>
      <c r="K601" s="8"/>
      <c r="L601" s="8"/>
      <c r="M601" s="79"/>
    </row>
    <row r="602" spans="1:13">
      <c r="A602" s="8"/>
      <c r="B602" s="8"/>
      <c r="C602" s="78"/>
      <c r="D602" s="8"/>
      <c r="E602" s="8"/>
      <c r="F602" s="8"/>
      <c r="G602" s="8"/>
      <c r="H602" s="78"/>
      <c r="I602" s="83"/>
      <c r="J602" s="8"/>
      <c r="K602" s="8"/>
      <c r="L602" s="8"/>
      <c r="M602" s="79"/>
    </row>
    <row r="603" spans="1:13">
      <c r="A603" s="8"/>
      <c r="B603" s="8"/>
      <c r="C603" s="78"/>
      <c r="D603" s="8"/>
      <c r="E603" s="8"/>
      <c r="F603" s="8"/>
      <c r="G603" s="8"/>
      <c r="H603" s="78"/>
      <c r="I603" s="83"/>
      <c r="J603" s="8"/>
      <c r="K603" s="8"/>
      <c r="L603" s="8"/>
      <c r="M603" s="79"/>
    </row>
    <row r="604" spans="1:13">
      <c r="A604" s="8"/>
      <c r="B604" s="8"/>
      <c r="C604" s="78"/>
      <c r="D604" s="8"/>
      <c r="E604" s="8"/>
      <c r="F604" s="8"/>
      <c r="G604" s="8"/>
      <c r="H604" s="78"/>
      <c r="I604" s="83"/>
      <c r="J604" s="8"/>
      <c r="K604" s="8"/>
      <c r="L604" s="8"/>
      <c r="M604" s="79"/>
    </row>
    <row r="605" spans="1:13">
      <c r="A605" s="8"/>
      <c r="B605" s="8"/>
      <c r="C605" s="78"/>
      <c r="D605" s="8"/>
      <c r="E605" s="8"/>
      <c r="F605" s="8"/>
      <c r="G605" s="8"/>
      <c r="H605" s="78"/>
      <c r="I605" s="83"/>
      <c r="J605" s="8"/>
      <c r="K605" s="8"/>
      <c r="L605" s="8"/>
      <c r="M605" s="79"/>
    </row>
    <row r="606" spans="1:13">
      <c r="A606" s="8"/>
      <c r="B606" s="8"/>
      <c r="C606" s="78"/>
      <c r="D606" s="8"/>
      <c r="E606" s="8"/>
      <c r="F606" s="8"/>
      <c r="G606" s="8"/>
      <c r="H606" s="78"/>
      <c r="I606" s="83"/>
      <c r="J606" s="8"/>
      <c r="K606" s="8"/>
      <c r="L606" s="8"/>
      <c r="M606" s="79"/>
    </row>
    <row r="607" spans="1:13">
      <c r="A607" s="8"/>
      <c r="B607" s="8"/>
      <c r="C607" s="78"/>
      <c r="D607" s="8"/>
      <c r="E607" s="8"/>
      <c r="F607" s="8"/>
      <c r="G607" s="8"/>
      <c r="H607" s="78"/>
      <c r="I607" s="83"/>
      <c r="J607" s="8"/>
      <c r="K607" s="8"/>
      <c r="L607" s="8"/>
      <c r="M607" s="79"/>
    </row>
    <row r="608" spans="1:13">
      <c r="A608" s="8"/>
      <c r="B608" s="8"/>
      <c r="C608" s="78"/>
      <c r="D608" s="8"/>
      <c r="E608" s="8"/>
      <c r="F608" s="8"/>
      <c r="G608" s="8"/>
      <c r="H608" s="78"/>
      <c r="I608" s="83"/>
      <c r="J608" s="8"/>
      <c r="K608" s="8"/>
      <c r="L608" s="8"/>
      <c r="M608" s="79"/>
    </row>
    <row r="609" spans="1:13">
      <c r="A609" s="8"/>
      <c r="B609" s="8"/>
      <c r="C609" s="78"/>
      <c r="D609" s="8"/>
      <c r="E609" s="8"/>
      <c r="F609" s="8"/>
      <c r="G609" s="8"/>
      <c r="H609" s="78"/>
      <c r="I609" s="83"/>
      <c r="J609" s="8"/>
      <c r="K609" s="8"/>
      <c r="L609" s="8"/>
      <c r="M609" s="79"/>
    </row>
    <row r="610" spans="1:13">
      <c r="A610" s="8"/>
      <c r="B610" s="8"/>
      <c r="C610" s="78"/>
      <c r="D610" s="8"/>
      <c r="E610" s="8"/>
      <c r="F610" s="8"/>
      <c r="G610" s="8"/>
      <c r="H610" s="78"/>
      <c r="I610" s="83"/>
      <c r="J610" s="8"/>
      <c r="K610" s="8"/>
      <c r="L610" s="8"/>
      <c r="M610" s="79"/>
    </row>
    <row r="611" spans="1:13">
      <c r="A611" s="8"/>
      <c r="B611" s="8"/>
      <c r="C611" s="78"/>
      <c r="D611" s="8"/>
      <c r="E611" s="8"/>
      <c r="F611" s="8"/>
      <c r="G611" s="8"/>
      <c r="H611" s="78"/>
      <c r="I611" s="83"/>
      <c r="J611" s="8"/>
      <c r="K611" s="8"/>
      <c r="L611" s="8"/>
      <c r="M611" s="79"/>
    </row>
    <row r="612" spans="1:13">
      <c r="A612" s="8"/>
      <c r="B612" s="8"/>
      <c r="C612" s="78"/>
      <c r="D612" s="8"/>
      <c r="E612" s="8"/>
      <c r="F612" s="8"/>
      <c r="G612" s="8"/>
      <c r="H612" s="78"/>
      <c r="I612" s="83"/>
      <c r="J612" s="8"/>
      <c r="K612" s="8"/>
      <c r="L612" s="8"/>
      <c r="M612" s="79"/>
    </row>
    <row r="613" spans="1:13">
      <c r="A613" s="8"/>
      <c r="B613" s="8"/>
      <c r="C613" s="78"/>
      <c r="D613" s="8"/>
      <c r="E613" s="8"/>
      <c r="F613" s="8"/>
      <c r="G613" s="8"/>
      <c r="H613" s="78"/>
      <c r="I613" s="83"/>
      <c r="J613" s="8"/>
      <c r="K613" s="8"/>
      <c r="L613" s="8"/>
      <c r="M613" s="79"/>
    </row>
    <row r="614" spans="1:13">
      <c r="A614" s="8"/>
      <c r="B614" s="8"/>
      <c r="C614" s="78"/>
      <c r="D614" s="8"/>
      <c r="E614" s="8"/>
      <c r="F614" s="8"/>
      <c r="G614" s="8"/>
      <c r="H614" s="78"/>
      <c r="I614" s="83"/>
      <c r="J614" s="8"/>
      <c r="K614" s="8"/>
      <c r="L614" s="8"/>
      <c r="M614" s="79"/>
    </row>
    <row r="615" spans="1:13">
      <c r="A615" s="8"/>
      <c r="B615" s="8"/>
      <c r="C615" s="78"/>
      <c r="D615" s="8"/>
      <c r="E615" s="8"/>
      <c r="F615" s="8"/>
      <c r="G615" s="8"/>
      <c r="H615" s="78"/>
      <c r="I615" s="83"/>
      <c r="J615" s="8"/>
      <c r="K615" s="8"/>
      <c r="L615" s="8"/>
      <c r="M615" s="79"/>
    </row>
    <row r="616" spans="1:13">
      <c r="A616" s="8"/>
      <c r="B616" s="8"/>
      <c r="C616" s="78"/>
      <c r="D616" s="8"/>
      <c r="E616" s="8"/>
      <c r="F616" s="8"/>
      <c r="G616" s="8"/>
      <c r="H616" s="78"/>
      <c r="I616" s="83"/>
      <c r="J616" s="8"/>
      <c r="K616" s="8"/>
      <c r="L616" s="8"/>
      <c r="M616" s="79"/>
    </row>
    <row r="617" spans="1:13">
      <c r="A617" s="8"/>
      <c r="B617" s="8"/>
      <c r="C617" s="78"/>
      <c r="D617" s="8"/>
      <c r="E617" s="8"/>
      <c r="F617" s="8"/>
      <c r="G617" s="8"/>
      <c r="H617" s="78"/>
      <c r="I617" s="83"/>
      <c r="J617" s="8"/>
      <c r="K617" s="8"/>
      <c r="L617" s="8"/>
      <c r="M617" s="79"/>
    </row>
    <row r="618" spans="1:13">
      <c r="A618" s="8"/>
      <c r="B618" s="8"/>
      <c r="C618" s="78"/>
      <c r="D618" s="8"/>
      <c r="E618" s="8"/>
      <c r="F618" s="8"/>
      <c r="G618" s="8"/>
      <c r="H618" s="78"/>
      <c r="I618" s="83"/>
      <c r="J618" s="8"/>
      <c r="K618" s="8"/>
      <c r="L618" s="8"/>
      <c r="M618" s="79"/>
    </row>
    <row r="619" spans="1:13">
      <c r="A619" s="8"/>
      <c r="B619" s="8"/>
      <c r="C619" s="78"/>
      <c r="D619" s="8"/>
      <c r="E619" s="8"/>
      <c r="F619" s="8"/>
      <c r="G619" s="8"/>
      <c r="H619" s="78"/>
      <c r="I619" s="83"/>
      <c r="J619" s="8"/>
      <c r="K619" s="8"/>
      <c r="L619" s="8"/>
      <c r="M619" s="79"/>
    </row>
    <row r="620" spans="1:13">
      <c r="A620" s="8"/>
      <c r="B620" s="8"/>
      <c r="C620" s="78"/>
      <c r="D620" s="8"/>
      <c r="E620" s="8"/>
      <c r="F620" s="8"/>
      <c r="G620" s="8"/>
      <c r="H620" s="78"/>
      <c r="I620" s="83"/>
      <c r="J620" s="8"/>
      <c r="K620" s="8"/>
      <c r="L620" s="8"/>
      <c r="M620" s="79"/>
    </row>
    <row r="621" spans="1:13">
      <c r="A621" s="8"/>
      <c r="B621" s="8"/>
      <c r="C621" s="78"/>
      <c r="D621" s="8"/>
      <c r="E621" s="8"/>
      <c r="F621" s="8"/>
      <c r="G621" s="8"/>
      <c r="H621" s="78"/>
      <c r="I621" s="83"/>
      <c r="J621" s="8"/>
      <c r="K621" s="8"/>
      <c r="L621" s="8"/>
      <c r="M621" s="79"/>
    </row>
    <row r="622" spans="1:13">
      <c r="A622" s="8"/>
      <c r="B622" s="8"/>
      <c r="C622" s="78"/>
      <c r="D622" s="8"/>
      <c r="E622" s="8"/>
      <c r="F622" s="8"/>
      <c r="G622" s="8"/>
      <c r="H622" s="78"/>
      <c r="I622" s="83"/>
      <c r="J622" s="8"/>
      <c r="K622" s="8"/>
      <c r="L622" s="8"/>
      <c r="M622" s="79"/>
    </row>
    <row r="623" spans="1:13">
      <c r="A623" s="8"/>
      <c r="B623" s="8"/>
      <c r="C623" s="78"/>
      <c r="D623" s="8"/>
      <c r="E623" s="8"/>
      <c r="F623" s="8"/>
      <c r="G623" s="8"/>
      <c r="H623" s="78"/>
      <c r="I623" s="83"/>
      <c r="J623" s="8"/>
      <c r="K623" s="8"/>
      <c r="L623" s="8"/>
      <c r="M623" s="79"/>
    </row>
    <row r="624" spans="1:13">
      <c r="A624" s="8"/>
      <c r="B624" s="8"/>
      <c r="C624" s="78"/>
      <c r="D624" s="8"/>
      <c r="E624" s="8"/>
      <c r="F624" s="8"/>
      <c r="G624" s="8"/>
      <c r="H624" s="78"/>
      <c r="I624" s="83"/>
      <c r="J624" s="8"/>
      <c r="K624" s="8"/>
      <c r="L624" s="8"/>
      <c r="M624" s="79"/>
    </row>
    <row r="625" spans="1:13">
      <c r="A625" s="8"/>
      <c r="B625" s="8"/>
      <c r="C625" s="78"/>
      <c r="D625" s="8"/>
      <c r="E625" s="8"/>
      <c r="F625" s="8"/>
      <c r="G625" s="8"/>
      <c r="H625" s="78"/>
      <c r="I625" s="83"/>
      <c r="J625" s="8"/>
      <c r="K625" s="8"/>
      <c r="L625" s="8"/>
      <c r="M625" s="79"/>
    </row>
    <row r="626" spans="1:13">
      <c r="A626" s="8"/>
      <c r="B626" s="8"/>
      <c r="C626" s="78"/>
      <c r="D626" s="8"/>
      <c r="E626" s="8"/>
      <c r="F626" s="8"/>
      <c r="G626" s="8"/>
      <c r="H626" s="78"/>
      <c r="I626" s="83"/>
      <c r="J626" s="8"/>
      <c r="K626" s="8"/>
      <c r="L626" s="8"/>
      <c r="M626" s="79"/>
    </row>
    <row r="627" spans="1:13">
      <c r="A627" s="8"/>
      <c r="B627" s="8"/>
      <c r="C627" s="78"/>
      <c r="D627" s="8"/>
      <c r="E627" s="8"/>
      <c r="F627" s="8"/>
      <c r="G627" s="8"/>
      <c r="H627" s="78"/>
      <c r="I627" s="83"/>
      <c r="J627" s="8"/>
      <c r="K627" s="8"/>
      <c r="L627" s="8"/>
      <c r="M627" s="79"/>
    </row>
    <row r="628" spans="1:13">
      <c r="A628" s="8"/>
      <c r="B628" s="8"/>
      <c r="C628" s="78"/>
      <c r="D628" s="8"/>
      <c r="E628" s="8"/>
      <c r="F628" s="8"/>
      <c r="G628" s="8"/>
      <c r="H628" s="78"/>
      <c r="I628" s="83"/>
      <c r="J628" s="8"/>
      <c r="K628" s="8"/>
      <c r="L628" s="8"/>
      <c r="M628" s="79"/>
    </row>
    <row r="629" spans="1:13">
      <c r="A629" s="8"/>
      <c r="B629" s="8"/>
      <c r="C629" s="78"/>
      <c r="D629" s="8"/>
      <c r="E629" s="8"/>
      <c r="F629" s="8"/>
      <c r="G629" s="8"/>
      <c r="H629" s="78"/>
      <c r="I629" s="83"/>
      <c r="J629" s="8"/>
      <c r="K629" s="8"/>
      <c r="L629" s="8"/>
      <c r="M629" s="79"/>
    </row>
    <row r="630" spans="1:13">
      <c r="A630" s="8"/>
      <c r="B630" s="8"/>
      <c r="C630" s="78"/>
      <c r="D630" s="8"/>
      <c r="E630" s="8"/>
      <c r="F630" s="8"/>
      <c r="G630" s="8"/>
      <c r="H630" s="78"/>
      <c r="I630" s="83"/>
      <c r="J630" s="8"/>
      <c r="K630" s="8"/>
      <c r="L630" s="8"/>
      <c r="M630" s="79"/>
    </row>
    <row r="631" spans="1:13">
      <c r="A631" s="8"/>
      <c r="B631" s="8"/>
      <c r="C631" s="78"/>
      <c r="D631" s="8"/>
      <c r="E631" s="8"/>
      <c r="F631" s="8"/>
      <c r="G631" s="8"/>
      <c r="H631" s="78"/>
      <c r="I631" s="83"/>
      <c r="J631" s="8"/>
      <c r="K631" s="8"/>
      <c r="L631" s="8"/>
      <c r="M631" s="79"/>
    </row>
    <row r="632" spans="1:13">
      <c r="A632" s="8"/>
      <c r="B632" s="8"/>
      <c r="C632" s="78"/>
      <c r="D632" s="8"/>
      <c r="E632" s="8"/>
      <c r="F632" s="8"/>
      <c r="G632" s="8"/>
      <c r="H632" s="78"/>
      <c r="I632" s="83"/>
      <c r="J632" s="8"/>
      <c r="K632" s="8"/>
      <c r="L632" s="8"/>
      <c r="M632" s="79"/>
    </row>
    <row r="633" spans="1:13">
      <c r="A633" s="8"/>
      <c r="B633" s="8"/>
      <c r="C633" s="78"/>
      <c r="D633" s="8"/>
      <c r="E633" s="8"/>
      <c r="F633" s="8"/>
      <c r="G633" s="8"/>
      <c r="H633" s="78"/>
      <c r="I633" s="83"/>
      <c r="J633" s="8"/>
      <c r="K633" s="8"/>
      <c r="L633" s="8"/>
      <c r="M633" s="79"/>
    </row>
    <row r="634" spans="1:13">
      <c r="A634" s="8"/>
      <c r="B634" s="8"/>
      <c r="C634" s="78"/>
      <c r="D634" s="8"/>
      <c r="E634" s="8"/>
      <c r="F634" s="8"/>
      <c r="G634" s="8"/>
      <c r="H634" s="78"/>
      <c r="I634" s="83"/>
      <c r="J634" s="8"/>
      <c r="K634" s="8"/>
      <c r="L634" s="8"/>
      <c r="M634" s="79"/>
    </row>
    <row r="635" spans="1:13">
      <c r="A635" s="8"/>
      <c r="B635" s="8"/>
      <c r="C635" s="78"/>
      <c r="D635" s="8"/>
      <c r="E635" s="8"/>
      <c r="F635" s="8"/>
      <c r="G635" s="8"/>
      <c r="H635" s="78"/>
      <c r="I635" s="83"/>
      <c r="J635" s="8"/>
      <c r="K635" s="8"/>
      <c r="L635" s="8"/>
      <c r="M635" s="79"/>
    </row>
    <row r="636" spans="1:13">
      <c r="A636" s="8"/>
      <c r="B636" s="8"/>
      <c r="C636" s="78"/>
      <c r="D636" s="8"/>
      <c r="E636" s="8"/>
      <c r="F636" s="8"/>
      <c r="G636" s="8"/>
      <c r="H636" s="78"/>
      <c r="I636" s="83"/>
      <c r="J636" s="8"/>
      <c r="K636" s="8"/>
      <c r="L636" s="8"/>
      <c r="M636" s="79"/>
    </row>
    <row r="637" spans="1:13">
      <c r="A637" s="8"/>
      <c r="B637" s="8"/>
      <c r="C637" s="78"/>
      <c r="D637" s="8"/>
      <c r="E637" s="8"/>
      <c r="F637" s="8"/>
      <c r="G637" s="8"/>
      <c r="H637" s="78"/>
      <c r="I637" s="83"/>
      <c r="J637" s="8"/>
      <c r="K637" s="8"/>
      <c r="L637" s="8"/>
      <c r="M637" s="79"/>
    </row>
    <row r="638" spans="1:13">
      <c r="A638" s="8"/>
      <c r="B638" s="8"/>
      <c r="C638" s="78"/>
      <c r="D638" s="8"/>
      <c r="E638" s="8"/>
      <c r="F638" s="8"/>
      <c r="G638" s="8"/>
      <c r="H638" s="78"/>
      <c r="I638" s="83"/>
      <c r="J638" s="8"/>
      <c r="K638" s="8"/>
      <c r="L638" s="8"/>
      <c r="M638" s="79"/>
    </row>
    <row r="639" spans="1:13">
      <c r="A639" s="8"/>
      <c r="B639" s="8"/>
      <c r="C639" s="78"/>
      <c r="D639" s="8"/>
      <c r="E639" s="8"/>
      <c r="F639" s="8"/>
      <c r="G639" s="8"/>
      <c r="H639" s="78"/>
      <c r="I639" s="83"/>
      <c r="J639" s="8"/>
      <c r="K639" s="8"/>
      <c r="L639" s="8"/>
      <c r="M639" s="79"/>
    </row>
    <row r="640" spans="1:13">
      <c r="A640" s="8"/>
      <c r="B640" s="8"/>
      <c r="C640" s="78"/>
      <c r="D640" s="8"/>
      <c r="E640" s="8"/>
      <c r="F640" s="8"/>
      <c r="G640" s="8"/>
      <c r="H640" s="78"/>
      <c r="I640" s="83"/>
      <c r="J640" s="8"/>
      <c r="K640" s="8"/>
      <c r="L640" s="8"/>
      <c r="M640" s="79"/>
    </row>
    <row r="641" spans="1:13">
      <c r="A641" s="8"/>
      <c r="B641" s="8"/>
      <c r="C641" s="78"/>
      <c r="D641" s="8"/>
      <c r="E641" s="8"/>
      <c r="F641" s="8"/>
      <c r="G641" s="8"/>
      <c r="H641" s="78"/>
      <c r="I641" s="83"/>
      <c r="J641" s="8"/>
      <c r="K641" s="8"/>
      <c r="L641" s="8"/>
      <c r="M641" s="79"/>
    </row>
    <row r="642" spans="1:13">
      <c r="A642" s="8"/>
      <c r="B642" s="8"/>
      <c r="C642" s="78"/>
      <c r="D642" s="8"/>
      <c r="E642" s="8"/>
      <c r="F642" s="8"/>
      <c r="G642" s="8"/>
      <c r="H642" s="78"/>
      <c r="I642" s="83"/>
      <c r="J642" s="8"/>
      <c r="K642" s="8"/>
      <c r="L642" s="8"/>
      <c r="M642" s="79"/>
    </row>
    <row r="643" spans="1:13">
      <c r="A643" s="8"/>
      <c r="B643" s="8"/>
      <c r="C643" s="78"/>
      <c r="D643" s="8"/>
      <c r="E643" s="8"/>
      <c r="F643" s="8"/>
      <c r="G643" s="8"/>
      <c r="H643" s="78"/>
      <c r="I643" s="83"/>
      <c r="J643" s="8"/>
      <c r="K643" s="8"/>
      <c r="L643" s="8"/>
      <c r="M643" s="79"/>
    </row>
    <row r="644" spans="1:13">
      <c r="A644" s="8"/>
      <c r="B644" s="8"/>
      <c r="C644" s="78"/>
      <c r="D644" s="8"/>
      <c r="E644" s="8"/>
      <c r="F644" s="8"/>
      <c r="G644" s="8"/>
      <c r="H644" s="78"/>
      <c r="I644" s="83"/>
      <c r="J644" s="8"/>
      <c r="K644" s="8"/>
      <c r="L644" s="8"/>
      <c r="M644" s="79"/>
    </row>
    <row r="645" spans="1:13">
      <c r="A645" s="8"/>
      <c r="B645" s="8"/>
      <c r="C645" s="78"/>
      <c r="D645" s="8"/>
      <c r="E645" s="8"/>
      <c r="F645" s="8"/>
      <c r="G645" s="8"/>
      <c r="H645" s="78"/>
      <c r="I645" s="83"/>
      <c r="J645" s="8"/>
      <c r="K645" s="8"/>
      <c r="L645" s="8"/>
      <c r="M645" s="79"/>
    </row>
    <row r="646" spans="1:13">
      <c r="A646" s="8"/>
      <c r="B646" s="8"/>
      <c r="C646" s="78"/>
      <c r="D646" s="8"/>
      <c r="E646" s="8"/>
      <c r="F646" s="8"/>
      <c r="G646" s="8"/>
      <c r="H646" s="78"/>
      <c r="I646" s="83"/>
      <c r="J646" s="8"/>
      <c r="K646" s="8"/>
      <c r="L646" s="8"/>
      <c r="M646" s="79"/>
    </row>
    <row r="647" spans="1:13">
      <c r="A647" s="8"/>
      <c r="B647" s="8"/>
      <c r="C647" s="78"/>
      <c r="D647" s="8"/>
      <c r="E647" s="8"/>
      <c r="F647" s="8"/>
      <c r="G647" s="8"/>
      <c r="H647" s="78"/>
      <c r="I647" s="83"/>
      <c r="J647" s="8"/>
      <c r="K647" s="8"/>
      <c r="L647" s="8"/>
      <c r="M647" s="79"/>
    </row>
    <row r="648" spans="1:13">
      <c r="A648" s="8"/>
      <c r="B648" s="8"/>
      <c r="C648" s="78"/>
      <c r="D648" s="8"/>
      <c r="E648" s="8"/>
      <c r="F648" s="8"/>
      <c r="G648" s="8"/>
      <c r="H648" s="78"/>
      <c r="I648" s="83"/>
      <c r="J648" s="8"/>
      <c r="K648" s="8"/>
      <c r="L648" s="8"/>
      <c r="M648" s="79"/>
    </row>
    <row r="649" spans="1:13">
      <c r="A649" s="8"/>
      <c r="B649" s="8"/>
      <c r="C649" s="78"/>
      <c r="D649" s="8"/>
      <c r="E649" s="8"/>
      <c r="F649" s="8"/>
      <c r="G649" s="8"/>
      <c r="H649" s="78"/>
      <c r="I649" s="83"/>
      <c r="J649" s="8"/>
      <c r="K649" s="8"/>
      <c r="L649" s="8"/>
      <c r="M649" s="79"/>
    </row>
    <row r="650" spans="1:13">
      <c r="A650" s="8"/>
      <c r="B650" s="8"/>
      <c r="C650" s="78"/>
      <c r="D650" s="8"/>
      <c r="E650" s="8"/>
      <c r="F650" s="8"/>
      <c r="G650" s="8"/>
      <c r="H650" s="78"/>
      <c r="I650" s="83"/>
      <c r="J650" s="8"/>
      <c r="K650" s="8"/>
      <c r="L650" s="8"/>
      <c r="M650" s="79"/>
    </row>
    <row r="651" spans="1:13">
      <c r="A651" s="8"/>
      <c r="B651" s="8"/>
      <c r="C651" s="78"/>
      <c r="D651" s="8"/>
      <c r="E651" s="8"/>
      <c r="F651" s="8"/>
      <c r="G651" s="8"/>
      <c r="H651" s="78"/>
      <c r="I651" s="83"/>
      <c r="J651" s="8"/>
      <c r="K651" s="8"/>
      <c r="L651" s="8"/>
      <c r="M651" s="79"/>
    </row>
    <row r="652" spans="1:13">
      <c r="A652" s="8"/>
      <c r="B652" s="8"/>
      <c r="C652" s="78"/>
      <c r="D652" s="8"/>
      <c r="E652" s="8"/>
      <c r="F652" s="8"/>
      <c r="G652" s="8"/>
      <c r="H652" s="78"/>
      <c r="I652" s="83"/>
      <c r="J652" s="8"/>
      <c r="K652" s="8"/>
      <c r="L652" s="8"/>
      <c r="M652" s="79"/>
    </row>
    <row r="653" spans="1:13">
      <c r="A653" s="8"/>
      <c r="B653" s="8"/>
      <c r="C653" s="78"/>
      <c r="D653" s="8"/>
      <c r="E653" s="8"/>
      <c r="F653" s="8"/>
      <c r="G653" s="8"/>
      <c r="H653" s="78"/>
      <c r="I653" s="83"/>
      <c r="J653" s="8"/>
      <c r="K653" s="8"/>
      <c r="L653" s="8"/>
      <c r="M653" s="79"/>
    </row>
    <row r="654" spans="1:13">
      <c r="A654" s="8"/>
      <c r="B654" s="8"/>
      <c r="C654" s="78"/>
      <c r="D654" s="8"/>
      <c r="E654" s="8"/>
      <c r="F654" s="8"/>
      <c r="G654" s="8"/>
      <c r="H654" s="78"/>
      <c r="I654" s="83"/>
      <c r="J654" s="8"/>
      <c r="K654" s="8"/>
      <c r="L654" s="8"/>
      <c r="M654" s="79"/>
    </row>
    <row r="655" spans="1:13">
      <c r="A655" s="8"/>
      <c r="B655" s="8"/>
      <c r="C655" s="78"/>
      <c r="D655" s="8"/>
      <c r="E655" s="8"/>
      <c r="F655" s="8"/>
      <c r="G655" s="8"/>
      <c r="H655" s="78"/>
      <c r="I655" s="83"/>
      <c r="J655" s="8"/>
      <c r="K655" s="8"/>
      <c r="L655" s="8"/>
      <c r="M655" s="79"/>
    </row>
    <row r="656" spans="1:13">
      <c r="A656" s="8"/>
      <c r="B656" s="8"/>
      <c r="C656" s="78"/>
      <c r="D656" s="8"/>
      <c r="E656" s="8"/>
      <c r="F656" s="8"/>
      <c r="G656" s="8"/>
      <c r="H656" s="78"/>
      <c r="I656" s="83"/>
      <c r="J656" s="8"/>
      <c r="K656" s="8"/>
      <c r="L656" s="8"/>
      <c r="M656" s="79"/>
    </row>
    <row r="657" spans="1:13">
      <c r="A657" s="8"/>
      <c r="B657" s="8"/>
      <c r="C657" s="78"/>
      <c r="D657" s="8"/>
      <c r="E657" s="8"/>
      <c r="F657" s="8"/>
      <c r="G657" s="8"/>
      <c r="H657" s="78"/>
      <c r="I657" s="83"/>
      <c r="J657" s="8"/>
      <c r="K657" s="8"/>
      <c r="L657" s="8"/>
      <c r="M657" s="79"/>
    </row>
    <row r="658" spans="1:13">
      <c r="A658" s="8"/>
      <c r="B658" s="8"/>
      <c r="C658" s="78"/>
      <c r="D658" s="8"/>
      <c r="E658" s="8"/>
      <c r="F658" s="8"/>
      <c r="G658" s="8"/>
      <c r="H658" s="78"/>
      <c r="I658" s="83"/>
      <c r="J658" s="8"/>
      <c r="K658" s="8"/>
      <c r="L658" s="8"/>
      <c r="M658" s="79"/>
    </row>
    <row r="659" spans="1:13">
      <c r="A659" s="8"/>
      <c r="B659" s="8"/>
      <c r="C659" s="78"/>
      <c r="D659" s="8"/>
      <c r="E659" s="8"/>
      <c r="F659" s="8"/>
      <c r="G659" s="8"/>
      <c r="H659" s="78"/>
      <c r="I659" s="83"/>
      <c r="J659" s="8"/>
      <c r="K659" s="8"/>
      <c r="L659" s="8"/>
      <c r="M659" s="79"/>
    </row>
    <row r="660" spans="1:13">
      <c r="A660" s="8"/>
      <c r="B660" s="8"/>
      <c r="C660" s="78"/>
      <c r="D660" s="8"/>
      <c r="E660" s="8"/>
      <c r="F660" s="8"/>
      <c r="G660" s="8"/>
      <c r="H660" s="78"/>
      <c r="I660" s="83"/>
      <c r="J660" s="8"/>
      <c r="K660" s="8"/>
      <c r="L660" s="8"/>
      <c r="M660" s="79"/>
    </row>
    <row r="661" spans="1:13">
      <c r="A661" s="8"/>
      <c r="B661" s="8"/>
      <c r="C661" s="78"/>
      <c r="D661" s="8"/>
      <c r="E661" s="8"/>
      <c r="F661" s="8"/>
      <c r="G661" s="8"/>
      <c r="H661" s="78"/>
      <c r="I661" s="83"/>
      <c r="J661" s="8"/>
      <c r="K661" s="8"/>
      <c r="L661" s="8"/>
      <c r="M661" s="79"/>
    </row>
    <row r="662" spans="1:13">
      <c r="A662" s="8"/>
      <c r="B662" s="8"/>
      <c r="C662" s="78"/>
      <c r="D662" s="8"/>
      <c r="E662" s="8"/>
      <c r="F662" s="8"/>
      <c r="G662" s="8"/>
      <c r="H662" s="78"/>
      <c r="I662" s="83"/>
      <c r="J662" s="8"/>
      <c r="K662" s="8"/>
      <c r="L662" s="8"/>
      <c r="M662" s="79"/>
    </row>
    <row r="663" spans="1:13">
      <c r="A663" s="8"/>
      <c r="B663" s="8"/>
      <c r="C663" s="78"/>
      <c r="D663" s="8"/>
      <c r="E663" s="8"/>
      <c r="F663" s="8"/>
      <c r="G663" s="8"/>
      <c r="H663" s="78"/>
      <c r="I663" s="83"/>
      <c r="J663" s="8"/>
      <c r="K663" s="8"/>
      <c r="L663" s="8"/>
      <c r="M663" s="79"/>
    </row>
    <row r="664" spans="1:13">
      <c r="A664" s="8"/>
      <c r="B664" s="8"/>
      <c r="C664" s="78"/>
      <c r="D664" s="8"/>
      <c r="E664" s="8"/>
      <c r="F664" s="8"/>
      <c r="G664" s="8"/>
      <c r="H664" s="78"/>
      <c r="I664" s="83"/>
      <c r="J664" s="8"/>
      <c r="K664" s="8"/>
      <c r="L664" s="8"/>
      <c r="M664" s="79"/>
    </row>
    <row r="665" spans="1:13">
      <c r="A665" s="8"/>
      <c r="B665" s="8"/>
      <c r="C665" s="78"/>
      <c r="D665" s="8"/>
      <c r="E665" s="8"/>
      <c r="F665" s="8"/>
      <c r="G665" s="8"/>
      <c r="H665" s="78"/>
      <c r="I665" s="83"/>
      <c r="J665" s="8"/>
      <c r="K665" s="8"/>
      <c r="L665" s="8"/>
      <c r="M665" s="79"/>
    </row>
    <row r="666" spans="1:13">
      <c r="A666" s="8"/>
      <c r="B666" s="8"/>
      <c r="C666" s="78"/>
      <c r="D666" s="8"/>
      <c r="E666" s="8"/>
      <c r="F666" s="8"/>
      <c r="G666" s="8"/>
      <c r="H666" s="78"/>
      <c r="I666" s="83"/>
      <c r="J666" s="8"/>
      <c r="K666" s="8"/>
      <c r="L666" s="8"/>
      <c r="M666" s="79"/>
    </row>
    <row r="667" spans="1:13">
      <c r="A667" s="8"/>
      <c r="B667" s="8"/>
      <c r="C667" s="78"/>
      <c r="D667" s="8"/>
      <c r="E667" s="8"/>
      <c r="F667" s="8"/>
      <c r="G667" s="8"/>
      <c r="H667" s="78"/>
      <c r="I667" s="83"/>
      <c r="J667" s="8"/>
      <c r="K667" s="8"/>
      <c r="L667" s="8"/>
      <c r="M667" s="79"/>
    </row>
    <row r="668" spans="1:13">
      <c r="A668" s="8"/>
      <c r="B668" s="8"/>
      <c r="C668" s="78"/>
      <c r="D668" s="8"/>
      <c r="E668" s="8"/>
      <c r="F668" s="8"/>
      <c r="G668" s="8"/>
      <c r="H668" s="78"/>
      <c r="I668" s="83"/>
      <c r="J668" s="8"/>
      <c r="K668" s="8"/>
      <c r="L668" s="8"/>
      <c r="M668" s="79"/>
    </row>
    <row r="669" spans="1:13">
      <c r="A669" s="8"/>
      <c r="B669" s="8"/>
      <c r="C669" s="78"/>
      <c r="D669" s="8"/>
      <c r="E669" s="8"/>
      <c r="F669" s="8"/>
      <c r="G669" s="8"/>
      <c r="H669" s="78"/>
      <c r="I669" s="83"/>
      <c r="J669" s="8"/>
      <c r="K669" s="8"/>
      <c r="L669" s="8"/>
      <c r="M669" s="79"/>
    </row>
    <row r="670" spans="1:13">
      <c r="A670" s="8"/>
      <c r="B670" s="8"/>
      <c r="C670" s="78"/>
      <c r="D670" s="8"/>
      <c r="E670" s="8"/>
      <c r="F670" s="8"/>
      <c r="G670" s="8"/>
      <c r="H670" s="78"/>
      <c r="I670" s="83"/>
      <c r="J670" s="8"/>
      <c r="K670" s="8"/>
      <c r="L670" s="8"/>
      <c r="M670" s="79"/>
    </row>
    <row r="671" spans="1:13">
      <c r="A671" s="8"/>
      <c r="B671" s="8"/>
      <c r="C671" s="78"/>
      <c r="D671" s="8"/>
      <c r="E671" s="8"/>
      <c r="F671" s="8"/>
      <c r="G671" s="8"/>
      <c r="H671" s="78"/>
      <c r="I671" s="83"/>
      <c r="J671" s="8"/>
      <c r="K671" s="8"/>
      <c r="L671" s="8"/>
      <c r="M671" s="79"/>
    </row>
    <row r="672" spans="1:13">
      <c r="A672" s="8"/>
      <c r="B672" s="8"/>
      <c r="C672" s="78"/>
      <c r="D672" s="8"/>
      <c r="E672" s="8"/>
      <c r="F672" s="8"/>
      <c r="G672" s="8"/>
      <c r="H672" s="78"/>
      <c r="I672" s="83"/>
      <c r="J672" s="8"/>
      <c r="K672" s="8"/>
      <c r="L672" s="8"/>
      <c r="M672" s="79"/>
    </row>
    <row r="673" spans="1:13">
      <c r="A673" s="8"/>
      <c r="B673" s="8"/>
      <c r="C673" s="78"/>
      <c r="D673" s="8"/>
      <c r="E673" s="8"/>
      <c r="F673" s="8"/>
      <c r="G673" s="8"/>
      <c r="H673" s="78"/>
      <c r="I673" s="83"/>
      <c r="J673" s="8"/>
      <c r="K673" s="8"/>
      <c r="L673" s="8"/>
      <c r="M673" s="79"/>
    </row>
    <row r="674" spans="1:13">
      <c r="A674" s="8"/>
      <c r="B674" s="8"/>
      <c r="C674" s="78"/>
      <c r="D674" s="8"/>
      <c r="E674" s="8"/>
      <c r="F674" s="8"/>
      <c r="G674" s="8"/>
      <c r="H674" s="78"/>
      <c r="I674" s="83"/>
      <c r="J674" s="8"/>
      <c r="K674" s="8"/>
      <c r="L674" s="8"/>
      <c r="M674" s="79"/>
    </row>
    <row r="675" spans="1:13">
      <c r="A675" s="8"/>
      <c r="B675" s="8"/>
      <c r="C675" s="78"/>
      <c r="D675" s="8"/>
      <c r="E675" s="8"/>
      <c r="F675" s="8"/>
      <c r="G675" s="8"/>
      <c r="H675" s="78"/>
      <c r="I675" s="83"/>
      <c r="J675" s="8"/>
      <c r="K675" s="8"/>
      <c r="L675" s="8"/>
      <c r="M675" s="79"/>
    </row>
    <row r="676" spans="1:13">
      <c r="A676" s="8"/>
      <c r="B676" s="8"/>
      <c r="C676" s="78"/>
      <c r="D676" s="8"/>
      <c r="E676" s="8"/>
      <c r="F676" s="8"/>
      <c r="G676" s="8"/>
      <c r="H676" s="78"/>
      <c r="I676" s="83"/>
      <c r="J676" s="8"/>
      <c r="K676" s="8"/>
      <c r="L676" s="8"/>
      <c r="M676" s="79"/>
    </row>
    <row r="677" spans="1:13">
      <c r="A677" s="8"/>
      <c r="B677" s="8"/>
      <c r="C677" s="78"/>
      <c r="D677" s="8"/>
      <c r="E677" s="8"/>
      <c r="F677" s="8"/>
      <c r="G677" s="8"/>
      <c r="H677" s="78"/>
      <c r="I677" s="83"/>
      <c r="J677" s="8"/>
      <c r="K677" s="8"/>
      <c r="L677" s="8"/>
      <c r="M677" s="79"/>
    </row>
    <row r="678" spans="1:13">
      <c r="A678" s="8"/>
      <c r="B678" s="8"/>
      <c r="C678" s="78"/>
      <c r="D678" s="8"/>
      <c r="E678" s="8"/>
      <c r="F678" s="8"/>
      <c r="G678" s="8"/>
      <c r="H678" s="78"/>
      <c r="I678" s="83"/>
      <c r="J678" s="8"/>
      <c r="K678" s="8"/>
      <c r="L678" s="8"/>
      <c r="M678" s="79"/>
    </row>
    <row r="679" spans="1:13">
      <c r="A679" s="8"/>
      <c r="B679" s="8"/>
      <c r="C679" s="78"/>
      <c r="D679" s="8"/>
      <c r="E679" s="8"/>
      <c r="F679" s="8"/>
      <c r="G679" s="8"/>
      <c r="H679" s="78"/>
      <c r="I679" s="83"/>
      <c r="J679" s="8"/>
      <c r="K679" s="8"/>
      <c r="L679" s="8"/>
      <c r="M679" s="79"/>
    </row>
    <row r="680" spans="1:13">
      <c r="A680" s="8"/>
      <c r="B680" s="8"/>
      <c r="C680" s="78"/>
      <c r="D680" s="8"/>
      <c r="E680" s="8"/>
      <c r="F680" s="8"/>
      <c r="G680" s="8"/>
      <c r="H680" s="78"/>
      <c r="I680" s="83"/>
      <c r="J680" s="8"/>
      <c r="K680" s="8"/>
      <c r="L680" s="8"/>
      <c r="M680" s="79"/>
    </row>
    <row r="681" spans="1:13">
      <c r="A681" s="8"/>
      <c r="B681" s="8"/>
      <c r="C681" s="78"/>
      <c r="D681" s="8"/>
      <c r="E681" s="8"/>
      <c r="F681" s="8"/>
      <c r="G681" s="8"/>
      <c r="H681" s="78"/>
      <c r="I681" s="83"/>
      <c r="J681" s="8"/>
      <c r="K681" s="8"/>
      <c r="L681" s="8"/>
      <c r="M681" s="79"/>
    </row>
    <row r="682" spans="1:13">
      <c r="A682" s="8"/>
      <c r="B682" s="8"/>
      <c r="C682" s="78"/>
      <c r="D682" s="8"/>
      <c r="E682" s="8"/>
      <c r="F682" s="8"/>
      <c r="G682" s="8"/>
      <c r="H682" s="78"/>
      <c r="I682" s="83"/>
      <c r="J682" s="8"/>
      <c r="K682" s="8"/>
      <c r="L682" s="8"/>
      <c r="M682" s="79"/>
    </row>
    <row r="683" spans="1:13">
      <c r="A683" s="8"/>
      <c r="B683" s="8"/>
      <c r="C683" s="78"/>
      <c r="D683" s="8"/>
      <c r="E683" s="8"/>
      <c r="F683" s="8"/>
      <c r="G683" s="8"/>
      <c r="H683" s="78"/>
      <c r="I683" s="83"/>
      <c r="J683" s="8"/>
      <c r="K683" s="8"/>
      <c r="L683" s="8"/>
      <c r="M683" s="79"/>
    </row>
    <row r="684" spans="1:13">
      <c r="A684" s="8"/>
      <c r="B684" s="8"/>
      <c r="C684" s="78"/>
      <c r="D684" s="8"/>
      <c r="E684" s="8"/>
      <c r="F684" s="8"/>
      <c r="G684" s="8"/>
      <c r="H684" s="78"/>
      <c r="I684" s="83"/>
      <c r="J684" s="8"/>
      <c r="K684" s="8"/>
      <c r="L684" s="8"/>
      <c r="M684" s="79"/>
    </row>
    <row r="685" spans="1:13">
      <c r="A685" s="8"/>
      <c r="B685" s="8"/>
      <c r="C685" s="78"/>
      <c r="D685" s="8"/>
      <c r="E685" s="8"/>
      <c r="F685" s="8"/>
      <c r="G685" s="8"/>
      <c r="H685" s="78"/>
      <c r="I685" s="83"/>
      <c r="J685" s="8"/>
      <c r="K685" s="8"/>
      <c r="L685" s="8"/>
      <c r="M685" s="79"/>
    </row>
    <row r="686" spans="1:13">
      <c r="A686" s="8"/>
      <c r="B686" s="8"/>
      <c r="C686" s="78"/>
      <c r="D686" s="8"/>
      <c r="E686" s="8"/>
      <c r="F686" s="8"/>
      <c r="G686" s="8"/>
      <c r="H686" s="78"/>
      <c r="I686" s="83"/>
      <c r="J686" s="8"/>
      <c r="K686" s="8"/>
      <c r="L686" s="8"/>
      <c r="M686" s="79"/>
    </row>
    <row r="687" spans="1:13">
      <c r="A687" s="8"/>
      <c r="B687" s="8"/>
      <c r="C687" s="78"/>
      <c r="D687" s="8"/>
      <c r="E687" s="8"/>
      <c r="F687" s="8"/>
      <c r="G687" s="8"/>
      <c r="H687" s="78"/>
      <c r="I687" s="83"/>
      <c r="J687" s="8"/>
      <c r="K687" s="8"/>
      <c r="L687" s="8"/>
      <c r="M687" s="79"/>
    </row>
    <row r="688" spans="1:13">
      <c r="A688" s="8"/>
      <c r="B688" s="8"/>
      <c r="C688" s="78"/>
      <c r="D688" s="8"/>
      <c r="E688" s="8"/>
      <c r="F688" s="8"/>
      <c r="G688" s="8"/>
      <c r="H688" s="78"/>
      <c r="I688" s="83"/>
      <c r="J688" s="8"/>
      <c r="K688" s="8"/>
      <c r="L688" s="8"/>
      <c r="M688" s="79"/>
    </row>
    <row r="689" spans="1:13">
      <c r="A689" s="8"/>
      <c r="B689" s="8"/>
      <c r="C689" s="78"/>
      <c r="D689" s="8"/>
      <c r="E689" s="8"/>
      <c r="F689" s="8"/>
      <c r="G689" s="8"/>
      <c r="H689" s="78"/>
      <c r="I689" s="83"/>
      <c r="J689" s="8"/>
      <c r="K689" s="8"/>
      <c r="L689" s="8"/>
      <c r="M689" s="79"/>
    </row>
    <row r="690" spans="1:13">
      <c r="A690" s="8"/>
      <c r="B690" s="8"/>
      <c r="C690" s="78"/>
      <c r="D690" s="8"/>
      <c r="E690" s="8"/>
      <c r="F690" s="8"/>
      <c r="G690" s="8"/>
      <c r="H690" s="78"/>
      <c r="I690" s="83"/>
      <c r="J690" s="8"/>
      <c r="K690" s="8"/>
      <c r="L690" s="8"/>
      <c r="M690" s="79"/>
    </row>
    <row r="691" spans="1:13">
      <c r="A691" s="8"/>
      <c r="B691" s="8"/>
      <c r="C691" s="78"/>
      <c r="D691" s="8"/>
      <c r="E691" s="8"/>
      <c r="F691" s="8"/>
      <c r="G691" s="8"/>
      <c r="H691" s="78"/>
      <c r="I691" s="83"/>
      <c r="J691" s="8"/>
      <c r="K691" s="8"/>
      <c r="L691" s="8"/>
      <c r="M691" s="79"/>
    </row>
    <row r="692" spans="1:13">
      <c r="A692" s="8"/>
      <c r="B692" s="8"/>
      <c r="C692" s="78"/>
      <c r="D692" s="8"/>
      <c r="E692" s="8"/>
      <c r="F692" s="8"/>
      <c r="G692" s="8"/>
      <c r="H692" s="78"/>
      <c r="I692" s="83"/>
      <c r="J692" s="8"/>
      <c r="K692" s="8"/>
      <c r="L692" s="8"/>
      <c r="M692" s="79"/>
    </row>
    <row r="693" spans="1:13">
      <c r="A693" s="8"/>
      <c r="B693" s="8"/>
      <c r="C693" s="78"/>
      <c r="D693" s="8"/>
      <c r="E693" s="8"/>
      <c r="F693" s="8"/>
      <c r="G693" s="8"/>
      <c r="H693" s="78"/>
      <c r="I693" s="83"/>
      <c r="J693" s="8"/>
      <c r="K693" s="8"/>
      <c r="L693" s="8"/>
      <c r="M693" s="79"/>
    </row>
    <row r="694" spans="1:13">
      <c r="A694" s="8"/>
      <c r="B694" s="8"/>
      <c r="C694" s="78"/>
      <c r="D694" s="8"/>
      <c r="E694" s="8"/>
      <c r="F694" s="8"/>
      <c r="G694" s="8"/>
      <c r="H694" s="78"/>
      <c r="I694" s="83"/>
      <c r="J694" s="8"/>
      <c r="K694" s="8"/>
      <c r="L694" s="8"/>
      <c r="M694" s="79"/>
    </row>
    <row r="695" spans="1:13">
      <c r="A695" s="8"/>
      <c r="B695" s="8"/>
      <c r="C695" s="78"/>
      <c r="D695" s="8"/>
      <c r="E695" s="8"/>
      <c r="F695" s="8"/>
      <c r="G695" s="8"/>
      <c r="H695" s="78"/>
      <c r="I695" s="83"/>
      <c r="J695" s="8"/>
      <c r="K695" s="8"/>
      <c r="L695" s="8"/>
      <c r="M695" s="79"/>
    </row>
    <row r="696" spans="1:13">
      <c r="A696" s="8"/>
      <c r="B696" s="8"/>
      <c r="C696" s="78"/>
      <c r="D696" s="8"/>
      <c r="E696" s="8"/>
      <c r="F696" s="8"/>
      <c r="G696" s="8"/>
      <c r="H696" s="78"/>
      <c r="I696" s="83"/>
      <c r="J696" s="8"/>
      <c r="K696" s="8"/>
      <c r="L696" s="8"/>
      <c r="M696" s="79"/>
    </row>
    <row r="697" spans="1:13">
      <c r="A697" s="8"/>
      <c r="B697" s="8"/>
      <c r="C697" s="78"/>
      <c r="D697" s="8"/>
      <c r="E697" s="8"/>
      <c r="F697" s="8"/>
      <c r="G697" s="8"/>
      <c r="H697" s="78"/>
      <c r="I697" s="83"/>
      <c r="J697" s="8"/>
      <c r="K697" s="8"/>
      <c r="L697" s="8"/>
      <c r="M697" s="79"/>
    </row>
    <row r="698" spans="1:13">
      <c r="A698" s="8"/>
      <c r="B698" s="8"/>
      <c r="C698" s="78"/>
      <c r="D698" s="8"/>
      <c r="E698" s="8"/>
      <c r="F698" s="8"/>
      <c r="G698" s="8"/>
      <c r="H698" s="78"/>
      <c r="I698" s="83"/>
      <c r="J698" s="8"/>
      <c r="K698" s="8"/>
      <c r="L698" s="8"/>
      <c r="M698" s="79"/>
    </row>
    <row r="699" spans="1:13">
      <c r="A699" s="8"/>
      <c r="B699" s="8"/>
      <c r="C699" s="78"/>
      <c r="D699" s="8"/>
      <c r="E699" s="8"/>
      <c r="F699" s="8"/>
      <c r="G699" s="8"/>
      <c r="H699" s="78"/>
      <c r="I699" s="83"/>
      <c r="J699" s="8"/>
      <c r="K699" s="8"/>
      <c r="L699" s="8"/>
      <c r="M699" s="79"/>
    </row>
    <row r="700" spans="1:13">
      <c r="A700" s="8"/>
      <c r="B700" s="8"/>
      <c r="C700" s="78"/>
      <c r="D700" s="8"/>
      <c r="E700" s="8"/>
      <c r="F700" s="8"/>
      <c r="G700" s="8"/>
      <c r="H700" s="78"/>
      <c r="I700" s="83"/>
      <c r="J700" s="8"/>
      <c r="K700" s="8"/>
      <c r="L700" s="8"/>
      <c r="M700" s="79"/>
    </row>
    <row r="701" spans="1:13">
      <c r="A701" s="8"/>
      <c r="B701" s="8"/>
      <c r="C701" s="78"/>
      <c r="D701" s="8"/>
      <c r="E701" s="8"/>
      <c r="F701" s="8"/>
      <c r="G701" s="8"/>
      <c r="H701" s="78"/>
      <c r="I701" s="83"/>
      <c r="J701" s="8"/>
      <c r="K701" s="8"/>
      <c r="L701" s="8"/>
      <c r="M701" s="79"/>
    </row>
    <row r="702" spans="1:13">
      <c r="A702" s="8"/>
      <c r="B702" s="8"/>
      <c r="C702" s="78"/>
      <c r="D702" s="8"/>
      <c r="E702" s="8"/>
      <c r="F702" s="8"/>
      <c r="G702" s="8"/>
      <c r="H702" s="78"/>
      <c r="I702" s="83"/>
      <c r="J702" s="8"/>
      <c r="K702" s="8"/>
      <c r="L702" s="8"/>
      <c r="M702" s="79"/>
    </row>
    <row r="703" spans="1:13">
      <c r="A703" s="8"/>
      <c r="B703" s="8"/>
      <c r="C703" s="78"/>
      <c r="D703" s="8"/>
      <c r="E703" s="8"/>
      <c r="F703" s="8"/>
      <c r="G703" s="8"/>
      <c r="H703" s="78"/>
      <c r="I703" s="83"/>
      <c r="J703" s="8"/>
      <c r="K703" s="8"/>
      <c r="L703" s="8"/>
      <c r="M703" s="79"/>
    </row>
    <row r="704" spans="1:13">
      <c r="A704" s="8"/>
      <c r="B704" s="8"/>
      <c r="C704" s="78"/>
      <c r="D704" s="8"/>
      <c r="E704" s="8"/>
      <c r="F704" s="8"/>
      <c r="G704" s="8"/>
      <c r="H704" s="78"/>
      <c r="I704" s="83"/>
      <c r="J704" s="8"/>
      <c r="K704" s="8"/>
      <c r="L704" s="8"/>
      <c r="M704" s="79"/>
    </row>
    <row r="705" spans="1:13">
      <c r="A705" s="8"/>
      <c r="B705" s="8"/>
      <c r="C705" s="78"/>
      <c r="D705" s="8"/>
      <c r="E705" s="8"/>
      <c r="F705" s="8"/>
      <c r="G705" s="8"/>
      <c r="H705" s="78"/>
      <c r="I705" s="83"/>
      <c r="J705" s="8"/>
      <c r="K705" s="8"/>
      <c r="L705" s="8"/>
      <c r="M705" s="79"/>
    </row>
    <row r="706" spans="1:13">
      <c r="A706" s="8"/>
      <c r="B706" s="8"/>
      <c r="C706" s="78"/>
      <c r="D706" s="8"/>
      <c r="E706" s="8"/>
      <c r="F706" s="8"/>
      <c r="G706" s="8"/>
      <c r="H706" s="78"/>
      <c r="I706" s="83"/>
      <c r="J706" s="8"/>
      <c r="K706" s="8"/>
      <c r="L706" s="8"/>
      <c r="M706" s="79"/>
    </row>
    <row r="707" spans="1:13">
      <c r="A707" s="8"/>
      <c r="B707" s="8"/>
      <c r="C707" s="78"/>
      <c r="D707" s="8"/>
      <c r="E707" s="8"/>
      <c r="F707" s="8"/>
      <c r="G707" s="8"/>
      <c r="H707" s="78"/>
      <c r="I707" s="83"/>
      <c r="J707" s="8"/>
      <c r="K707" s="8"/>
      <c r="L707" s="8"/>
      <c r="M707" s="79"/>
    </row>
    <row r="708" spans="1:13">
      <c r="A708" s="8"/>
      <c r="B708" s="8"/>
      <c r="C708" s="78"/>
      <c r="D708" s="8"/>
      <c r="E708" s="8"/>
      <c r="F708" s="8"/>
      <c r="G708" s="8"/>
      <c r="H708" s="78"/>
      <c r="I708" s="83"/>
      <c r="J708" s="8"/>
      <c r="K708" s="8"/>
      <c r="L708" s="8"/>
      <c r="M708" s="79"/>
    </row>
    <row r="709" spans="1:13">
      <c r="A709" s="8"/>
      <c r="B709" s="8"/>
      <c r="C709" s="78"/>
      <c r="D709" s="8"/>
      <c r="E709" s="8"/>
      <c r="F709" s="8"/>
      <c r="G709" s="8"/>
      <c r="H709" s="78"/>
      <c r="I709" s="83"/>
      <c r="J709" s="8"/>
      <c r="K709" s="8"/>
      <c r="L709" s="8"/>
      <c r="M709" s="79"/>
    </row>
    <row r="710" spans="1:13">
      <c r="A710" s="8"/>
      <c r="B710" s="8"/>
      <c r="C710" s="78"/>
      <c r="D710" s="8"/>
      <c r="E710" s="8"/>
      <c r="F710" s="8"/>
      <c r="G710" s="8"/>
      <c r="H710" s="78"/>
      <c r="I710" s="83"/>
      <c r="J710" s="8"/>
      <c r="K710" s="8"/>
      <c r="L710" s="8"/>
      <c r="M710" s="79"/>
    </row>
    <row r="711" spans="1:13">
      <c r="A711" s="8"/>
      <c r="B711" s="8"/>
      <c r="C711" s="78"/>
      <c r="D711" s="8"/>
      <c r="E711" s="8"/>
      <c r="F711" s="8"/>
      <c r="G711" s="8"/>
      <c r="H711" s="78"/>
      <c r="I711" s="83"/>
      <c r="J711" s="8"/>
      <c r="K711" s="8"/>
      <c r="L711" s="8"/>
      <c r="M711" s="79"/>
    </row>
    <row r="712" spans="1:13">
      <c r="A712" s="8"/>
      <c r="B712" s="8"/>
      <c r="C712" s="78"/>
      <c r="D712" s="8"/>
      <c r="E712" s="8"/>
      <c r="F712" s="8"/>
      <c r="G712" s="8"/>
      <c r="H712" s="78"/>
      <c r="I712" s="83"/>
      <c r="J712" s="8"/>
      <c r="K712" s="8"/>
      <c r="L712" s="8"/>
      <c r="M712" s="79"/>
    </row>
    <row r="713" spans="1:13">
      <c r="A713" s="8"/>
      <c r="B713" s="8"/>
      <c r="C713" s="78"/>
      <c r="D713" s="8"/>
      <c r="E713" s="8"/>
      <c r="F713" s="8"/>
      <c r="G713" s="8"/>
      <c r="H713" s="78"/>
      <c r="I713" s="83"/>
      <c r="J713" s="8"/>
      <c r="K713" s="8"/>
      <c r="L713" s="8"/>
      <c r="M713" s="79"/>
    </row>
    <row r="714" spans="1:13">
      <c r="A714" s="8"/>
      <c r="B714" s="8"/>
      <c r="C714" s="78"/>
      <c r="D714" s="8"/>
      <c r="E714" s="8"/>
      <c r="F714" s="8"/>
      <c r="G714" s="8"/>
      <c r="H714" s="78"/>
      <c r="I714" s="83"/>
      <c r="J714" s="8"/>
      <c r="K714" s="8"/>
      <c r="L714" s="8"/>
      <c r="M714" s="79"/>
    </row>
    <row r="715" spans="1:13">
      <c r="A715" s="8"/>
      <c r="B715" s="8"/>
      <c r="C715" s="78"/>
      <c r="D715" s="8"/>
      <c r="E715" s="8"/>
      <c r="F715" s="8"/>
      <c r="G715" s="8"/>
      <c r="H715" s="78"/>
      <c r="I715" s="83"/>
      <c r="J715" s="8"/>
      <c r="K715" s="8"/>
      <c r="L715" s="8"/>
      <c r="M715" s="79"/>
    </row>
    <row r="716" spans="1:13">
      <c r="A716" s="8"/>
      <c r="B716" s="8"/>
      <c r="C716" s="78"/>
      <c r="D716" s="8"/>
      <c r="E716" s="8"/>
      <c r="F716" s="8"/>
      <c r="G716" s="8"/>
      <c r="H716" s="78"/>
      <c r="I716" s="83"/>
      <c r="J716" s="8"/>
      <c r="K716" s="8"/>
      <c r="L716" s="8"/>
      <c r="M716" s="79"/>
    </row>
    <row r="717" spans="1:13">
      <c r="A717" s="8"/>
      <c r="B717" s="8"/>
      <c r="C717" s="78"/>
      <c r="D717" s="8"/>
      <c r="E717" s="8"/>
      <c r="F717" s="8"/>
      <c r="G717" s="8"/>
      <c r="H717" s="78"/>
      <c r="I717" s="83"/>
      <c r="J717" s="8"/>
      <c r="K717" s="8"/>
      <c r="L717" s="8"/>
      <c r="M717" s="79"/>
    </row>
    <row r="718" spans="1:13">
      <c r="A718" s="8"/>
      <c r="B718" s="8"/>
      <c r="C718" s="78"/>
      <c r="D718" s="8"/>
      <c r="E718" s="8"/>
      <c r="F718" s="8"/>
      <c r="G718" s="8"/>
      <c r="H718" s="78"/>
      <c r="I718" s="83"/>
      <c r="J718" s="8"/>
      <c r="K718" s="8"/>
      <c r="L718" s="8"/>
      <c r="M718" s="79"/>
    </row>
    <row r="719" spans="1:13">
      <c r="A719" s="8"/>
      <c r="B719" s="8"/>
      <c r="C719" s="78"/>
      <c r="D719" s="8"/>
      <c r="E719" s="8"/>
      <c r="F719" s="8"/>
      <c r="G719" s="8"/>
      <c r="H719" s="78"/>
      <c r="I719" s="83"/>
      <c r="J719" s="8"/>
      <c r="K719" s="8"/>
      <c r="L719" s="8"/>
      <c r="M719" s="79"/>
    </row>
    <row r="720" spans="1:13">
      <c r="A720" s="8"/>
      <c r="B720" s="8"/>
      <c r="C720" s="78"/>
      <c r="D720" s="8"/>
      <c r="E720" s="8"/>
      <c r="F720" s="8"/>
      <c r="G720" s="8"/>
      <c r="H720" s="78"/>
      <c r="I720" s="83"/>
      <c r="J720" s="8"/>
      <c r="K720" s="8"/>
      <c r="L720" s="8"/>
      <c r="M720" s="79"/>
    </row>
    <row r="721" spans="1:13">
      <c r="A721" s="8"/>
      <c r="B721" s="8"/>
      <c r="C721" s="78"/>
      <c r="D721" s="8"/>
      <c r="E721" s="8"/>
      <c r="F721" s="8"/>
      <c r="G721" s="8"/>
      <c r="H721" s="78"/>
      <c r="I721" s="83"/>
      <c r="J721" s="8"/>
      <c r="K721" s="8"/>
      <c r="L721" s="8"/>
      <c r="M721" s="79"/>
    </row>
    <row r="722" spans="1:13">
      <c r="A722" s="8"/>
      <c r="B722" s="8"/>
      <c r="C722" s="78"/>
      <c r="D722" s="8"/>
      <c r="E722" s="8"/>
      <c r="F722" s="8"/>
      <c r="G722" s="8"/>
      <c r="H722" s="78"/>
      <c r="I722" s="83"/>
      <c r="J722" s="8"/>
      <c r="K722" s="8"/>
      <c r="L722" s="8"/>
      <c r="M722" s="79"/>
    </row>
    <row r="723" spans="1:13">
      <c r="A723" s="8"/>
      <c r="B723" s="8"/>
      <c r="C723" s="78"/>
      <c r="D723" s="8"/>
      <c r="E723" s="8"/>
      <c r="F723" s="8"/>
      <c r="G723" s="8"/>
      <c r="H723" s="78"/>
      <c r="I723" s="83"/>
      <c r="J723" s="8"/>
      <c r="K723" s="8"/>
      <c r="L723" s="8"/>
      <c r="M723" s="79"/>
    </row>
    <row r="724" spans="1:13">
      <c r="A724" s="8"/>
      <c r="B724" s="8"/>
      <c r="C724" s="78"/>
      <c r="D724" s="8"/>
      <c r="E724" s="8"/>
      <c r="F724" s="8"/>
      <c r="G724" s="8"/>
      <c r="H724" s="78"/>
      <c r="I724" s="83"/>
      <c r="J724" s="8"/>
      <c r="K724" s="8"/>
      <c r="L724" s="8"/>
      <c r="M724" s="79"/>
    </row>
    <row r="725" spans="1:13">
      <c r="A725" s="8"/>
      <c r="B725" s="8"/>
      <c r="C725" s="78"/>
      <c r="D725" s="8"/>
      <c r="E725" s="8"/>
      <c r="F725" s="8"/>
      <c r="G725" s="8"/>
      <c r="H725" s="78"/>
      <c r="I725" s="83"/>
      <c r="J725" s="8"/>
      <c r="K725" s="8"/>
      <c r="L725" s="8"/>
      <c r="M725" s="79"/>
    </row>
    <row r="726" spans="1:13">
      <c r="A726" s="8"/>
      <c r="B726" s="8"/>
      <c r="C726" s="78"/>
      <c r="D726" s="8"/>
      <c r="E726" s="8"/>
      <c r="F726" s="8"/>
      <c r="G726" s="8"/>
      <c r="H726" s="78"/>
      <c r="I726" s="83"/>
      <c r="J726" s="8"/>
      <c r="K726" s="8"/>
      <c r="L726" s="8"/>
      <c r="M726" s="79"/>
    </row>
    <row r="727" spans="1:13">
      <c r="A727" s="8"/>
      <c r="B727" s="8"/>
      <c r="C727" s="78"/>
      <c r="D727" s="8"/>
      <c r="E727" s="8"/>
      <c r="F727" s="8"/>
      <c r="G727" s="8"/>
      <c r="H727" s="78"/>
      <c r="I727" s="83"/>
      <c r="J727" s="8"/>
      <c r="K727" s="8"/>
      <c r="L727" s="8"/>
      <c r="M727" s="79"/>
    </row>
    <row r="728" spans="1:13">
      <c r="A728" s="8"/>
      <c r="B728" s="8"/>
      <c r="C728" s="78"/>
      <c r="D728" s="8"/>
      <c r="E728" s="8"/>
      <c r="F728" s="8"/>
      <c r="G728" s="8"/>
      <c r="H728" s="78"/>
      <c r="I728" s="83"/>
      <c r="J728" s="8"/>
      <c r="K728" s="8"/>
      <c r="L728" s="8"/>
      <c r="M728" s="79"/>
    </row>
    <row r="729" spans="1:13">
      <c r="A729" s="8"/>
      <c r="B729" s="8"/>
      <c r="C729" s="78"/>
      <c r="D729" s="8"/>
      <c r="E729" s="8"/>
      <c r="F729" s="8"/>
      <c r="G729" s="8"/>
      <c r="H729" s="78"/>
      <c r="I729" s="83"/>
      <c r="J729" s="8"/>
      <c r="K729" s="8"/>
      <c r="L729" s="8"/>
      <c r="M729" s="79"/>
    </row>
    <row r="730" spans="1:13">
      <c r="A730" s="8"/>
      <c r="B730" s="8"/>
      <c r="C730" s="78"/>
      <c r="D730" s="8"/>
      <c r="E730" s="8"/>
      <c r="F730" s="8"/>
      <c r="G730" s="8"/>
      <c r="H730" s="78"/>
      <c r="I730" s="83"/>
      <c r="J730" s="8"/>
      <c r="K730" s="8"/>
      <c r="L730" s="8"/>
      <c r="M730" s="79"/>
    </row>
    <row r="731" spans="1:13">
      <c r="A731" s="8"/>
      <c r="B731" s="8"/>
      <c r="C731" s="78"/>
      <c r="D731" s="8"/>
      <c r="E731" s="8"/>
      <c r="F731" s="8"/>
      <c r="G731" s="8"/>
      <c r="H731" s="78"/>
      <c r="I731" s="83"/>
      <c r="J731" s="8"/>
      <c r="K731" s="8"/>
      <c r="L731" s="8"/>
      <c r="M731" s="79"/>
    </row>
    <row r="732" spans="1:13">
      <c r="A732" s="8"/>
      <c r="B732" s="8"/>
      <c r="C732" s="78"/>
      <c r="D732" s="8"/>
      <c r="E732" s="8"/>
      <c r="F732" s="8"/>
      <c r="G732" s="8"/>
      <c r="H732" s="78"/>
      <c r="I732" s="83"/>
      <c r="J732" s="8"/>
      <c r="K732" s="8"/>
      <c r="L732" s="8"/>
      <c r="M732" s="79"/>
    </row>
    <row r="733" spans="1:13">
      <c r="A733" s="8"/>
      <c r="B733" s="8"/>
      <c r="C733" s="78"/>
      <c r="D733" s="8"/>
      <c r="E733" s="8"/>
      <c r="F733" s="8"/>
      <c r="G733" s="8"/>
      <c r="H733" s="78"/>
      <c r="I733" s="83"/>
      <c r="J733" s="8"/>
      <c r="K733" s="8"/>
      <c r="L733" s="8"/>
      <c r="M733" s="79"/>
    </row>
    <row r="734" spans="1:13">
      <c r="A734" s="8"/>
      <c r="B734" s="8"/>
      <c r="C734" s="78"/>
      <c r="D734" s="8"/>
      <c r="E734" s="8"/>
      <c r="F734" s="8"/>
      <c r="G734" s="8"/>
      <c r="H734" s="78"/>
      <c r="I734" s="83"/>
      <c r="J734" s="8"/>
      <c r="K734" s="8"/>
      <c r="L734" s="8"/>
      <c r="M734" s="79"/>
    </row>
    <row r="735" spans="1:13">
      <c r="A735" s="8"/>
      <c r="B735" s="8"/>
      <c r="C735" s="78"/>
      <c r="D735" s="8"/>
      <c r="E735" s="8"/>
      <c r="F735" s="8"/>
      <c r="G735" s="8"/>
      <c r="H735" s="78"/>
      <c r="I735" s="83"/>
      <c r="J735" s="8"/>
      <c r="K735" s="8"/>
      <c r="L735" s="8"/>
      <c r="M735" s="79"/>
    </row>
    <row r="736" spans="1:13">
      <c r="A736" s="8"/>
      <c r="B736" s="8"/>
      <c r="C736" s="78"/>
      <c r="D736" s="8"/>
      <c r="E736" s="8"/>
      <c r="F736" s="8"/>
      <c r="G736" s="8"/>
      <c r="H736" s="78"/>
      <c r="I736" s="83"/>
      <c r="J736" s="8"/>
      <c r="K736" s="8"/>
      <c r="L736" s="8"/>
      <c r="M736" s="79"/>
    </row>
    <row r="737" spans="1:13">
      <c r="A737" s="8"/>
      <c r="B737" s="8"/>
      <c r="C737" s="78"/>
      <c r="D737" s="8"/>
      <c r="E737" s="8"/>
      <c r="F737" s="8"/>
      <c r="G737" s="8"/>
      <c r="H737" s="78"/>
      <c r="I737" s="83"/>
      <c r="J737" s="8"/>
      <c r="K737" s="8"/>
      <c r="L737" s="8"/>
      <c r="M737" s="79"/>
    </row>
    <row r="738" spans="1:13">
      <c r="A738" s="8"/>
      <c r="B738" s="8"/>
      <c r="C738" s="78"/>
      <c r="D738" s="8"/>
      <c r="E738" s="8"/>
      <c r="F738" s="8"/>
      <c r="G738" s="8"/>
      <c r="H738" s="78"/>
      <c r="I738" s="83"/>
      <c r="J738" s="8"/>
      <c r="K738" s="8"/>
      <c r="L738" s="8"/>
      <c r="M738" s="79"/>
    </row>
    <row r="739" spans="1:13">
      <c r="A739" s="8"/>
      <c r="B739" s="8"/>
      <c r="C739" s="78"/>
      <c r="D739" s="8"/>
      <c r="E739" s="8"/>
      <c r="F739" s="8"/>
      <c r="G739" s="8"/>
      <c r="H739" s="78"/>
      <c r="I739" s="83"/>
      <c r="J739" s="8"/>
      <c r="K739" s="8"/>
      <c r="L739" s="8"/>
      <c r="M739" s="79"/>
    </row>
    <row r="740" spans="1:13">
      <c r="A740" s="8"/>
      <c r="B740" s="8"/>
      <c r="C740" s="78"/>
      <c r="D740" s="8"/>
      <c r="E740" s="8"/>
      <c r="F740" s="8"/>
      <c r="G740" s="8"/>
      <c r="H740" s="78"/>
      <c r="I740" s="83"/>
      <c r="J740" s="8"/>
      <c r="K740" s="8"/>
      <c r="L740" s="8"/>
      <c r="M740" s="79"/>
    </row>
    <row r="741" spans="1:13">
      <c r="A741" s="8"/>
      <c r="B741" s="8"/>
      <c r="C741" s="78"/>
      <c r="D741" s="8"/>
      <c r="E741" s="8"/>
      <c r="F741" s="8"/>
      <c r="G741" s="8"/>
      <c r="H741" s="78"/>
      <c r="I741" s="83"/>
      <c r="J741" s="8"/>
      <c r="K741" s="8"/>
      <c r="L741" s="8"/>
      <c r="M741" s="79"/>
    </row>
    <row r="742" spans="1:13">
      <c r="A742" s="8"/>
      <c r="B742" s="8"/>
      <c r="C742" s="78"/>
      <c r="D742" s="8"/>
      <c r="E742" s="8"/>
      <c r="F742" s="8"/>
      <c r="G742" s="8"/>
      <c r="H742" s="78"/>
      <c r="I742" s="83"/>
      <c r="J742" s="8"/>
      <c r="K742" s="8"/>
      <c r="L742" s="8"/>
      <c r="M742" s="79"/>
    </row>
    <row r="743" spans="1:13">
      <c r="A743" s="8"/>
      <c r="B743" s="8"/>
      <c r="C743" s="78"/>
      <c r="D743" s="8"/>
      <c r="E743" s="8"/>
      <c r="F743" s="8"/>
      <c r="G743" s="8"/>
      <c r="H743" s="78"/>
      <c r="I743" s="83"/>
      <c r="J743" s="8"/>
      <c r="K743" s="8"/>
      <c r="L743" s="8"/>
      <c r="M743" s="79"/>
    </row>
    <row r="744" spans="1:13">
      <c r="A744" s="8"/>
      <c r="B744" s="8"/>
      <c r="C744" s="78"/>
      <c r="D744" s="8"/>
      <c r="E744" s="8"/>
      <c r="F744" s="8"/>
      <c r="G744" s="8"/>
      <c r="H744" s="78"/>
      <c r="I744" s="83"/>
      <c r="J744" s="8"/>
      <c r="K744" s="8"/>
      <c r="L744" s="8"/>
      <c r="M744" s="79"/>
    </row>
    <row r="745" spans="1:13">
      <c r="A745" s="8"/>
      <c r="B745" s="8"/>
      <c r="C745" s="78"/>
      <c r="D745" s="8"/>
      <c r="E745" s="8"/>
      <c r="F745" s="8"/>
      <c r="G745" s="8"/>
      <c r="H745" s="78"/>
      <c r="I745" s="83"/>
      <c r="J745" s="8"/>
      <c r="K745" s="8"/>
      <c r="L745" s="8"/>
      <c r="M745" s="79"/>
    </row>
    <row r="746" spans="1:13">
      <c r="A746" s="8"/>
      <c r="B746" s="8"/>
      <c r="C746" s="78"/>
      <c r="D746" s="8"/>
      <c r="E746" s="8"/>
      <c r="F746" s="8"/>
      <c r="G746" s="8"/>
      <c r="H746" s="78"/>
      <c r="I746" s="83"/>
      <c r="J746" s="8"/>
      <c r="K746" s="8"/>
      <c r="L746" s="8"/>
      <c r="M746" s="79"/>
    </row>
    <row r="747" spans="1:13">
      <c r="A747" s="8"/>
      <c r="B747" s="8"/>
      <c r="C747" s="78"/>
      <c r="D747" s="8"/>
      <c r="E747" s="8"/>
      <c r="F747" s="8"/>
      <c r="G747" s="8"/>
      <c r="H747" s="78"/>
      <c r="I747" s="83"/>
      <c r="J747" s="8"/>
      <c r="K747" s="8"/>
      <c r="L747" s="8"/>
      <c r="M747" s="79"/>
    </row>
    <row r="748" spans="1:13">
      <c r="A748" s="8"/>
      <c r="B748" s="8"/>
      <c r="C748" s="78"/>
      <c r="D748" s="8"/>
      <c r="E748" s="8"/>
      <c r="F748" s="8"/>
      <c r="G748" s="8"/>
      <c r="H748" s="78"/>
      <c r="I748" s="83"/>
      <c r="J748" s="8"/>
      <c r="K748" s="8"/>
      <c r="L748" s="8"/>
      <c r="M748" s="79"/>
    </row>
    <row r="749" spans="1:13">
      <c r="A749" s="8"/>
      <c r="B749" s="8"/>
      <c r="C749" s="78"/>
      <c r="D749" s="8"/>
      <c r="E749" s="8"/>
      <c r="F749" s="8"/>
      <c r="G749" s="8"/>
      <c r="H749" s="78"/>
      <c r="I749" s="83"/>
      <c r="J749" s="8"/>
      <c r="K749" s="8"/>
      <c r="L749" s="8"/>
      <c r="M749" s="79"/>
    </row>
    <row r="750" spans="1:13">
      <c r="A750" s="8"/>
      <c r="B750" s="8"/>
      <c r="C750" s="78"/>
      <c r="D750" s="8"/>
      <c r="E750" s="8"/>
      <c r="F750" s="8"/>
      <c r="G750" s="8"/>
      <c r="H750" s="78"/>
      <c r="I750" s="83"/>
      <c r="J750" s="8"/>
      <c r="K750" s="8"/>
      <c r="L750" s="8"/>
      <c r="M750" s="79"/>
    </row>
    <row r="751" spans="1:13">
      <c r="A751" s="8"/>
      <c r="B751" s="8"/>
      <c r="C751" s="78"/>
      <c r="D751" s="8"/>
      <c r="E751" s="8"/>
      <c r="F751" s="8"/>
      <c r="G751" s="8"/>
      <c r="H751" s="78"/>
      <c r="I751" s="83"/>
      <c r="J751" s="8"/>
      <c r="K751" s="8"/>
      <c r="L751" s="8"/>
      <c r="M751" s="79"/>
    </row>
    <row r="752" spans="1:13">
      <c r="A752" s="8"/>
      <c r="B752" s="8"/>
      <c r="C752" s="78"/>
      <c r="D752" s="8"/>
      <c r="E752" s="8"/>
      <c r="F752" s="8"/>
      <c r="G752" s="8"/>
      <c r="H752" s="78"/>
      <c r="I752" s="83"/>
      <c r="J752" s="8"/>
      <c r="K752" s="8"/>
      <c r="L752" s="8"/>
      <c r="M752" s="79"/>
    </row>
    <row r="753" spans="1:13">
      <c r="A753" s="8"/>
      <c r="B753" s="8"/>
      <c r="C753" s="78"/>
      <c r="D753" s="8"/>
      <c r="E753" s="8"/>
      <c r="F753" s="8"/>
      <c r="G753" s="8"/>
      <c r="H753" s="78"/>
      <c r="I753" s="83"/>
      <c r="J753" s="8"/>
      <c r="K753" s="8"/>
      <c r="L753" s="8"/>
      <c r="M753" s="79"/>
    </row>
    <row r="754" spans="1:13">
      <c r="A754" s="8"/>
      <c r="B754" s="8"/>
      <c r="C754" s="78"/>
      <c r="D754" s="8"/>
      <c r="E754" s="8"/>
      <c r="F754" s="8"/>
      <c r="G754" s="8"/>
      <c r="H754" s="78"/>
      <c r="I754" s="83"/>
      <c r="J754" s="8"/>
      <c r="K754" s="8"/>
      <c r="L754" s="8"/>
      <c r="M754" s="79"/>
    </row>
    <row r="755" spans="1:13">
      <c r="A755" s="8"/>
      <c r="B755" s="8"/>
      <c r="C755" s="78"/>
      <c r="D755" s="8"/>
      <c r="E755" s="8"/>
      <c r="F755" s="8"/>
      <c r="G755" s="8"/>
      <c r="H755" s="78"/>
      <c r="I755" s="83"/>
      <c r="J755" s="8"/>
      <c r="K755" s="8"/>
      <c r="L755" s="8"/>
      <c r="M755" s="79"/>
    </row>
    <row r="756" spans="1:13">
      <c r="A756" s="8"/>
      <c r="B756" s="8"/>
      <c r="C756" s="78"/>
      <c r="D756" s="8"/>
      <c r="E756" s="8"/>
      <c r="F756" s="8"/>
      <c r="G756" s="8"/>
      <c r="H756" s="78"/>
      <c r="I756" s="83"/>
      <c r="J756" s="8"/>
      <c r="K756" s="8"/>
      <c r="L756" s="8"/>
      <c r="M756" s="79"/>
    </row>
    <row r="757" spans="1:13">
      <c r="A757" s="8"/>
      <c r="B757" s="8"/>
      <c r="C757" s="78"/>
      <c r="D757" s="8"/>
      <c r="E757" s="8"/>
      <c r="F757" s="8"/>
      <c r="G757" s="8"/>
      <c r="H757" s="78"/>
      <c r="I757" s="83"/>
      <c r="J757" s="8"/>
      <c r="K757" s="8"/>
      <c r="L757" s="8"/>
      <c r="M757" s="79"/>
    </row>
    <row r="758" spans="1:13">
      <c r="A758" s="8"/>
      <c r="B758" s="8"/>
      <c r="C758" s="78"/>
      <c r="D758" s="8"/>
      <c r="E758" s="8"/>
      <c r="F758" s="8"/>
      <c r="G758" s="8"/>
      <c r="H758" s="78"/>
      <c r="I758" s="83"/>
      <c r="J758" s="8"/>
      <c r="K758" s="8"/>
      <c r="L758" s="8"/>
      <c r="M758" s="79"/>
    </row>
    <row r="759" spans="1:13">
      <c r="A759" s="8"/>
      <c r="B759" s="8"/>
      <c r="C759" s="78"/>
      <c r="D759" s="8"/>
      <c r="E759" s="8"/>
      <c r="F759" s="8"/>
      <c r="G759" s="8"/>
      <c r="H759" s="78"/>
      <c r="I759" s="83"/>
      <c r="J759" s="8"/>
      <c r="K759" s="8"/>
      <c r="L759" s="8"/>
      <c r="M759" s="79"/>
    </row>
    <row r="760" spans="1:13">
      <c r="A760" s="8"/>
      <c r="B760" s="8"/>
      <c r="C760" s="78"/>
      <c r="D760" s="8"/>
      <c r="E760" s="8"/>
      <c r="F760" s="8"/>
      <c r="G760" s="8"/>
      <c r="H760" s="78"/>
      <c r="I760" s="83"/>
      <c r="J760" s="8"/>
      <c r="K760" s="8"/>
      <c r="L760" s="8"/>
      <c r="M760" s="79"/>
    </row>
    <row r="761" spans="1:13">
      <c r="A761" s="8"/>
      <c r="B761" s="8"/>
      <c r="C761" s="78"/>
      <c r="D761" s="8"/>
      <c r="E761" s="8"/>
      <c r="F761" s="8"/>
      <c r="G761" s="8"/>
      <c r="H761" s="78"/>
      <c r="I761" s="83"/>
      <c r="J761" s="8"/>
      <c r="K761" s="8"/>
      <c r="L761" s="8"/>
      <c r="M761" s="79"/>
    </row>
    <row r="762" spans="1:13">
      <c r="A762" s="8"/>
      <c r="B762" s="8"/>
      <c r="C762" s="78"/>
      <c r="D762" s="8"/>
      <c r="E762" s="8"/>
      <c r="F762" s="8"/>
      <c r="G762" s="8"/>
      <c r="H762" s="78"/>
      <c r="I762" s="83"/>
      <c r="J762" s="8"/>
      <c r="K762" s="8"/>
      <c r="L762" s="8"/>
      <c r="M762" s="79"/>
    </row>
    <row r="763" spans="1:13">
      <c r="A763" s="8"/>
      <c r="B763" s="8"/>
      <c r="C763" s="78"/>
      <c r="D763" s="8"/>
      <c r="E763" s="8"/>
      <c r="F763" s="8"/>
      <c r="G763" s="8"/>
      <c r="H763" s="78"/>
      <c r="I763" s="83"/>
      <c r="J763" s="8"/>
      <c r="K763" s="8"/>
      <c r="L763" s="8"/>
      <c r="M763" s="79"/>
    </row>
    <row r="764" spans="1:13">
      <c r="A764" s="8"/>
      <c r="B764" s="8"/>
      <c r="C764" s="78"/>
      <c r="D764" s="8"/>
      <c r="E764" s="8"/>
      <c r="F764" s="8"/>
      <c r="G764" s="8"/>
      <c r="H764" s="78"/>
      <c r="I764" s="83"/>
      <c r="J764" s="8"/>
      <c r="K764" s="8"/>
      <c r="L764" s="8"/>
      <c r="M764" s="79"/>
    </row>
    <row r="765" spans="1:13">
      <c r="A765" s="8"/>
      <c r="B765" s="8"/>
      <c r="C765" s="78"/>
      <c r="D765" s="8"/>
      <c r="E765" s="8"/>
      <c r="F765" s="8"/>
      <c r="G765" s="8"/>
      <c r="H765" s="78"/>
      <c r="I765" s="83"/>
      <c r="J765" s="8"/>
      <c r="K765" s="8"/>
      <c r="L765" s="8"/>
      <c r="M765" s="79"/>
    </row>
    <row r="766" spans="1:13">
      <c r="A766" s="8"/>
      <c r="B766" s="8"/>
      <c r="C766" s="78"/>
      <c r="D766" s="8"/>
      <c r="E766" s="8"/>
      <c r="F766" s="8"/>
      <c r="G766" s="8"/>
      <c r="H766" s="78"/>
      <c r="I766" s="83"/>
      <c r="J766" s="8"/>
      <c r="K766" s="8"/>
      <c r="L766" s="8"/>
      <c r="M766" s="79"/>
    </row>
    <row r="767" spans="1:13">
      <c r="A767" s="8"/>
      <c r="B767" s="8"/>
      <c r="C767" s="78"/>
      <c r="D767" s="8"/>
      <c r="E767" s="8"/>
      <c r="F767" s="8"/>
      <c r="G767" s="8"/>
      <c r="H767" s="78"/>
      <c r="I767" s="83"/>
      <c r="J767" s="8"/>
      <c r="K767" s="8"/>
      <c r="L767" s="8"/>
      <c r="M767" s="79"/>
    </row>
    <row r="768" spans="1:13">
      <c r="A768" s="8"/>
      <c r="B768" s="8"/>
      <c r="C768" s="78"/>
      <c r="D768" s="8"/>
      <c r="E768" s="8"/>
      <c r="F768" s="8"/>
      <c r="G768" s="8"/>
      <c r="H768" s="78"/>
      <c r="I768" s="83"/>
      <c r="J768" s="8"/>
      <c r="K768" s="8"/>
      <c r="L768" s="8"/>
      <c r="M768" s="79"/>
    </row>
    <row r="769" spans="1:13">
      <c r="A769" s="8"/>
      <c r="B769" s="8"/>
      <c r="C769" s="78"/>
      <c r="D769" s="8"/>
      <c r="E769" s="8"/>
      <c r="F769" s="8"/>
      <c r="G769" s="8"/>
      <c r="H769" s="78"/>
      <c r="I769" s="83"/>
      <c r="J769" s="8"/>
      <c r="K769" s="8"/>
      <c r="L769" s="8"/>
      <c r="M769" s="79"/>
    </row>
    <row r="770" spans="1:13">
      <c r="A770" s="8"/>
      <c r="B770" s="8"/>
      <c r="C770" s="78"/>
      <c r="D770" s="8"/>
      <c r="E770" s="8"/>
      <c r="F770" s="8"/>
      <c r="G770" s="8"/>
      <c r="H770" s="78"/>
      <c r="I770" s="83"/>
      <c r="J770" s="8"/>
      <c r="K770" s="8"/>
      <c r="L770" s="8"/>
      <c r="M770" s="79"/>
    </row>
    <row r="771" spans="1:13">
      <c r="A771" s="8"/>
      <c r="B771" s="8"/>
      <c r="C771" s="78"/>
      <c r="D771" s="8"/>
      <c r="E771" s="8"/>
      <c r="F771" s="8"/>
      <c r="G771" s="8"/>
      <c r="H771" s="78"/>
      <c r="I771" s="83"/>
      <c r="J771" s="8"/>
      <c r="K771" s="8"/>
      <c r="L771" s="8"/>
      <c r="M771" s="79"/>
    </row>
    <row r="772" spans="1:13">
      <c r="A772" s="8"/>
      <c r="B772" s="8"/>
      <c r="C772" s="78"/>
      <c r="D772" s="8"/>
      <c r="E772" s="8"/>
      <c r="F772" s="8"/>
      <c r="G772" s="8"/>
      <c r="H772" s="78"/>
      <c r="I772" s="83"/>
      <c r="J772" s="8"/>
      <c r="K772" s="8"/>
      <c r="L772" s="8"/>
      <c r="M772" s="79"/>
    </row>
    <row r="773" spans="1:13">
      <c r="A773" s="8"/>
      <c r="B773" s="8"/>
      <c r="C773" s="78"/>
      <c r="D773" s="8"/>
      <c r="E773" s="8"/>
      <c r="F773" s="8"/>
      <c r="G773" s="8"/>
      <c r="H773" s="78"/>
      <c r="I773" s="83"/>
      <c r="J773" s="8"/>
      <c r="K773" s="8"/>
      <c r="L773" s="8"/>
      <c r="M773" s="79"/>
    </row>
    <row r="774" spans="1:13">
      <c r="A774" s="8"/>
      <c r="B774" s="8"/>
      <c r="C774" s="78"/>
      <c r="D774" s="8"/>
      <c r="E774" s="8"/>
      <c r="F774" s="8"/>
      <c r="G774" s="8"/>
      <c r="H774" s="78"/>
      <c r="I774" s="83"/>
      <c r="J774" s="8"/>
      <c r="K774" s="8"/>
      <c r="L774" s="8"/>
      <c r="M774" s="79"/>
    </row>
    <row r="775" spans="1:13">
      <c r="A775" s="8"/>
      <c r="B775" s="8"/>
      <c r="C775" s="78"/>
      <c r="D775" s="8"/>
      <c r="E775" s="8"/>
      <c r="F775" s="8"/>
      <c r="G775" s="8"/>
      <c r="H775" s="78"/>
      <c r="I775" s="83"/>
      <c r="J775" s="8"/>
      <c r="K775" s="8"/>
      <c r="L775" s="8"/>
      <c r="M775" s="79"/>
    </row>
    <row r="776" spans="1:13">
      <c r="A776" s="8"/>
      <c r="B776" s="8"/>
      <c r="C776" s="78"/>
      <c r="D776" s="8"/>
      <c r="E776" s="8"/>
      <c r="F776" s="8"/>
      <c r="G776" s="8"/>
      <c r="H776" s="78"/>
      <c r="I776" s="83"/>
      <c r="J776" s="8"/>
      <c r="K776" s="8"/>
      <c r="L776" s="8"/>
      <c r="M776" s="79"/>
    </row>
    <row r="777" spans="1:13">
      <c r="A777" s="8"/>
      <c r="B777" s="8"/>
      <c r="C777" s="78"/>
      <c r="D777" s="8"/>
      <c r="E777" s="8"/>
      <c r="F777" s="8"/>
      <c r="G777" s="8"/>
      <c r="H777" s="78"/>
      <c r="I777" s="83"/>
      <c r="J777" s="8"/>
      <c r="K777" s="8"/>
      <c r="L777" s="8"/>
      <c r="M777" s="79"/>
    </row>
    <row r="778" spans="1:13">
      <c r="A778" s="8"/>
      <c r="B778" s="8"/>
      <c r="C778" s="78"/>
      <c r="D778" s="8"/>
      <c r="E778" s="8"/>
      <c r="F778" s="8"/>
      <c r="G778" s="8"/>
      <c r="H778" s="78"/>
      <c r="I778" s="83"/>
      <c r="J778" s="8"/>
      <c r="K778" s="8"/>
      <c r="L778" s="8"/>
      <c r="M778" s="79"/>
    </row>
    <row r="779" spans="1:13">
      <c r="A779" s="8"/>
      <c r="B779" s="8"/>
      <c r="C779" s="78"/>
      <c r="D779" s="8"/>
      <c r="E779" s="8"/>
      <c r="F779" s="8"/>
      <c r="G779" s="8"/>
      <c r="H779" s="78"/>
      <c r="I779" s="83"/>
      <c r="J779" s="8"/>
      <c r="K779" s="8"/>
      <c r="L779" s="8"/>
      <c r="M779" s="79"/>
    </row>
    <row r="780" spans="1:13">
      <c r="A780" s="8"/>
      <c r="B780" s="8"/>
      <c r="C780" s="78"/>
      <c r="D780" s="8"/>
      <c r="E780" s="8"/>
      <c r="F780" s="8"/>
      <c r="G780" s="8"/>
      <c r="H780" s="78"/>
      <c r="I780" s="83"/>
      <c r="J780" s="8"/>
      <c r="K780" s="8"/>
      <c r="L780" s="8"/>
      <c r="M780" s="79"/>
    </row>
    <row r="781" spans="1:13">
      <c r="A781" s="8"/>
      <c r="B781" s="8"/>
      <c r="C781" s="78"/>
      <c r="D781" s="8"/>
      <c r="E781" s="8"/>
      <c r="F781" s="8"/>
      <c r="G781" s="8"/>
      <c r="H781" s="78"/>
      <c r="I781" s="83"/>
      <c r="J781" s="8"/>
      <c r="K781" s="8"/>
      <c r="L781" s="8"/>
      <c r="M781" s="79"/>
    </row>
    <row r="782" spans="1:13">
      <c r="A782" s="8"/>
      <c r="B782" s="8"/>
      <c r="C782" s="78"/>
      <c r="D782" s="8"/>
      <c r="E782" s="8"/>
      <c r="F782" s="8"/>
      <c r="G782" s="8"/>
      <c r="H782" s="78"/>
      <c r="I782" s="83"/>
      <c r="J782" s="8"/>
      <c r="K782" s="8"/>
      <c r="L782" s="8"/>
      <c r="M782" s="79"/>
    </row>
    <row r="783" spans="1:13">
      <c r="A783" s="8"/>
      <c r="B783" s="8"/>
      <c r="C783" s="78"/>
      <c r="D783" s="8"/>
      <c r="E783" s="8"/>
      <c r="F783" s="8"/>
      <c r="G783" s="8"/>
      <c r="H783" s="78"/>
      <c r="I783" s="83"/>
      <c r="J783" s="8"/>
      <c r="K783" s="8"/>
      <c r="L783" s="8"/>
      <c r="M783" s="79"/>
    </row>
    <row r="784" spans="1:13">
      <c r="A784" s="8"/>
      <c r="B784" s="8"/>
      <c r="C784" s="78"/>
      <c r="D784" s="8"/>
      <c r="E784" s="8"/>
      <c r="F784" s="8"/>
      <c r="G784" s="8"/>
      <c r="H784" s="78"/>
      <c r="I784" s="83"/>
      <c r="J784" s="8"/>
      <c r="K784" s="8"/>
      <c r="L784" s="8"/>
      <c r="M784" s="79"/>
    </row>
    <row r="785" spans="1:13">
      <c r="A785" s="8"/>
      <c r="B785" s="8"/>
      <c r="C785" s="78"/>
      <c r="D785" s="8"/>
      <c r="E785" s="8"/>
      <c r="F785" s="8"/>
      <c r="G785" s="8"/>
      <c r="H785" s="78"/>
      <c r="I785" s="83"/>
      <c r="J785" s="8"/>
      <c r="K785" s="8"/>
      <c r="L785" s="8"/>
      <c r="M785" s="79"/>
    </row>
    <row r="786" spans="1:13">
      <c r="A786" s="8"/>
      <c r="B786" s="8"/>
      <c r="C786" s="78"/>
      <c r="D786" s="8"/>
      <c r="E786" s="8"/>
      <c r="F786" s="8"/>
      <c r="G786" s="8"/>
      <c r="H786" s="78"/>
      <c r="I786" s="83"/>
      <c r="J786" s="8"/>
      <c r="K786" s="8"/>
      <c r="L786" s="8"/>
      <c r="M786" s="79"/>
    </row>
    <row r="787" spans="1:13">
      <c r="A787" s="8"/>
      <c r="B787" s="8"/>
      <c r="C787" s="78"/>
      <c r="D787" s="8"/>
      <c r="E787" s="8"/>
      <c r="F787" s="8"/>
      <c r="G787" s="8"/>
      <c r="H787" s="78"/>
      <c r="I787" s="83"/>
      <c r="J787" s="8"/>
      <c r="K787" s="8"/>
      <c r="L787" s="8"/>
      <c r="M787" s="79"/>
    </row>
    <row r="788" spans="1:13">
      <c r="A788" s="8"/>
      <c r="B788" s="8"/>
      <c r="C788" s="78"/>
      <c r="D788" s="8"/>
      <c r="E788" s="8"/>
      <c r="F788" s="8"/>
      <c r="G788" s="8"/>
      <c r="H788" s="78"/>
      <c r="I788" s="83"/>
      <c r="J788" s="8"/>
      <c r="K788" s="8"/>
      <c r="L788" s="8"/>
      <c r="M788" s="79"/>
    </row>
    <row r="789" spans="1:13">
      <c r="A789" s="8"/>
      <c r="B789" s="8"/>
      <c r="C789" s="78"/>
      <c r="D789" s="8"/>
      <c r="E789" s="8"/>
      <c r="F789" s="8"/>
      <c r="G789" s="8"/>
      <c r="H789" s="78"/>
      <c r="I789" s="83"/>
      <c r="J789" s="8"/>
      <c r="K789" s="8"/>
      <c r="L789" s="8"/>
      <c r="M789" s="79"/>
    </row>
    <row r="790" spans="1:13">
      <c r="A790" s="8"/>
      <c r="B790" s="8"/>
      <c r="C790" s="78"/>
      <c r="D790" s="8"/>
      <c r="E790" s="8"/>
      <c r="F790" s="8"/>
      <c r="G790" s="8"/>
      <c r="H790" s="78"/>
      <c r="I790" s="83"/>
      <c r="J790" s="8"/>
      <c r="K790" s="8"/>
      <c r="L790" s="8"/>
      <c r="M790" s="79"/>
    </row>
    <row r="791" spans="1:13">
      <c r="A791" s="8"/>
      <c r="B791" s="8"/>
      <c r="C791" s="78"/>
      <c r="D791" s="8"/>
      <c r="E791" s="8"/>
      <c r="F791" s="8"/>
      <c r="G791" s="8"/>
      <c r="H791" s="78"/>
      <c r="I791" s="83"/>
      <c r="J791" s="8"/>
      <c r="K791" s="8"/>
      <c r="L791" s="8"/>
      <c r="M791" s="79"/>
    </row>
    <row r="792" spans="1:13">
      <c r="A792" s="8"/>
      <c r="B792" s="8"/>
      <c r="C792" s="78"/>
      <c r="D792" s="8"/>
      <c r="E792" s="8"/>
      <c r="F792" s="8"/>
      <c r="G792" s="8"/>
      <c r="H792" s="78"/>
      <c r="I792" s="83"/>
      <c r="J792" s="8"/>
      <c r="K792" s="8"/>
      <c r="L792" s="8"/>
      <c r="M792" s="79"/>
    </row>
    <row r="793" spans="1:13">
      <c r="A793" s="8"/>
      <c r="B793" s="8"/>
      <c r="C793" s="78"/>
      <c r="D793" s="8"/>
      <c r="E793" s="8"/>
      <c r="F793" s="8"/>
      <c r="G793" s="8"/>
      <c r="H793" s="78"/>
      <c r="I793" s="83"/>
      <c r="J793" s="8"/>
      <c r="K793" s="8"/>
      <c r="L793" s="8"/>
      <c r="M793" s="79"/>
    </row>
    <row r="794" spans="1:13">
      <c r="A794" s="8"/>
      <c r="B794" s="8"/>
      <c r="C794" s="78"/>
      <c r="D794" s="8"/>
      <c r="E794" s="8"/>
      <c r="F794" s="8"/>
      <c r="G794" s="8"/>
      <c r="H794" s="78"/>
      <c r="I794" s="83"/>
      <c r="J794" s="8"/>
      <c r="K794" s="8"/>
      <c r="L794" s="8"/>
      <c r="M794" s="79"/>
    </row>
    <row r="795" spans="1:13">
      <c r="A795" s="8"/>
      <c r="B795" s="8"/>
      <c r="C795" s="78"/>
      <c r="D795" s="8"/>
      <c r="E795" s="8"/>
      <c r="F795" s="8"/>
      <c r="G795" s="8"/>
      <c r="H795" s="78"/>
      <c r="I795" s="83"/>
      <c r="J795" s="8"/>
      <c r="K795" s="8"/>
      <c r="L795" s="8"/>
      <c r="M795" s="79"/>
    </row>
    <row r="796" spans="1:13">
      <c r="A796" s="8"/>
      <c r="B796" s="8"/>
      <c r="C796" s="78"/>
      <c r="D796" s="8"/>
      <c r="E796" s="8"/>
      <c r="F796" s="8"/>
      <c r="G796" s="8"/>
      <c r="H796" s="78"/>
      <c r="I796" s="83"/>
      <c r="J796" s="8"/>
      <c r="K796" s="8"/>
      <c r="L796" s="8"/>
      <c r="M796" s="79"/>
    </row>
    <row r="797" spans="1:13">
      <c r="A797" s="8"/>
      <c r="B797" s="8"/>
      <c r="C797" s="78"/>
      <c r="D797" s="8"/>
      <c r="E797" s="8"/>
      <c r="F797" s="8"/>
      <c r="G797" s="8"/>
      <c r="H797" s="78"/>
      <c r="I797" s="83"/>
      <c r="J797" s="8"/>
      <c r="K797" s="8"/>
      <c r="L797" s="8"/>
      <c r="M797" s="79"/>
    </row>
    <row r="798" spans="1:13">
      <c r="A798" s="8"/>
      <c r="B798" s="8"/>
      <c r="C798" s="78"/>
      <c r="D798" s="8"/>
      <c r="E798" s="8"/>
      <c r="F798" s="8"/>
      <c r="G798" s="8"/>
      <c r="H798" s="78"/>
      <c r="I798" s="83"/>
      <c r="J798" s="8"/>
      <c r="K798" s="8"/>
      <c r="L798" s="8"/>
      <c r="M798" s="79"/>
    </row>
    <row r="799" spans="1:13">
      <c r="A799" s="8"/>
      <c r="B799" s="8"/>
      <c r="C799" s="78"/>
      <c r="D799" s="8"/>
      <c r="E799" s="8"/>
      <c r="F799" s="8"/>
      <c r="G799" s="8"/>
      <c r="H799" s="78"/>
      <c r="I799" s="83"/>
      <c r="J799" s="8"/>
      <c r="K799" s="8"/>
      <c r="L799" s="8"/>
      <c r="M799" s="79"/>
    </row>
    <row r="800" spans="1:13">
      <c r="A800" s="8"/>
      <c r="B800" s="8"/>
      <c r="C800" s="78"/>
      <c r="D800" s="8"/>
      <c r="E800" s="8"/>
      <c r="F800" s="8"/>
      <c r="G800" s="8"/>
      <c r="H800" s="78"/>
      <c r="I800" s="83"/>
      <c r="J800" s="8"/>
      <c r="K800" s="8"/>
      <c r="L800" s="8"/>
      <c r="M800" s="79"/>
    </row>
    <row r="801" spans="1:13">
      <c r="A801" s="8"/>
      <c r="B801" s="8"/>
      <c r="C801" s="78"/>
      <c r="D801" s="8"/>
      <c r="E801" s="8"/>
      <c r="F801" s="8"/>
      <c r="G801" s="8"/>
      <c r="H801" s="78"/>
      <c r="I801" s="83"/>
      <c r="J801" s="8"/>
      <c r="K801" s="8"/>
      <c r="L801" s="8"/>
      <c r="M801" s="79"/>
    </row>
    <row r="802" spans="1:13">
      <c r="A802" s="8"/>
      <c r="B802" s="8"/>
      <c r="C802" s="78"/>
      <c r="D802" s="8"/>
      <c r="E802" s="8"/>
      <c r="F802" s="8"/>
      <c r="G802" s="8"/>
      <c r="H802" s="78"/>
      <c r="I802" s="83"/>
      <c r="J802" s="8"/>
      <c r="K802" s="8"/>
      <c r="L802" s="8"/>
      <c r="M802" s="79"/>
    </row>
    <row r="803" spans="1:13">
      <c r="A803" s="8"/>
      <c r="B803" s="8"/>
      <c r="C803" s="78"/>
      <c r="D803" s="8"/>
      <c r="E803" s="8"/>
      <c r="F803" s="8"/>
      <c r="G803" s="8"/>
      <c r="H803" s="78"/>
      <c r="I803" s="83"/>
      <c r="J803" s="8"/>
      <c r="K803" s="8"/>
      <c r="L803" s="8"/>
      <c r="M803" s="79"/>
    </row>
    <row r="804" spans="1:13">
      <c r="A804" s="8"/>
      <c r="B804" s="8"/>
      <c r="C804" s="78"/>
      <c r="D804" s="8"/>
      <c r="E804" s="8"/>
      <c r="F804" s="8"/>
      <c r="G804" s="8"/>
      <c r="H804" s="78"/>
      <c r="I804" s="83"/>
      <c r="J804" s="8"/>
      <c r="K804" s="8"/>
      <c r="L804" s="8"/>
      <c r="M804" s="79"/>
    </row>
    <row r="805" spans="1:13">
      <c r="A805" s="8"/>
      <c r="B805" s="8"/>
      <c r="C805" s="78"/>
      <c r="D805" s="8"/>
      <c r="E805" s="8"/>
      <c r="F805" s="8"/>
      <c r="G805" s="8"/>
      <c r="H805" s="78"/>
      <c r="I805" s="83"/>
      <c r="J805" s="8"/>
      <c r="K805" s="8"/>
      <c r="L805" s="8"/>
      <c r="M805" s="79"/>
    </row>
    <row r="806" spans="1:13">
      <c r="A806" s="8"/>
      <c r="B806" s="8"/>
      <c r="C806" s="78"/>
      <c r="D806" s="8"/>
      <c r="E806" s="8"/>
      <c r="F806" s="8"/>
      <c r="G806" s="8"/>
      <c r="H806" s="78"/>
      <c r="I806" s="83"/>
      <c r="J806" s="8"/>
      <c r="K806" s="8"/>
      <c r="L806" s="8"/>
      <c r="M806" s="79"/>
    </row>
    <row r="807" spans="1:13">
      <c r="A807" s="8"/>
      <c r="B807" s="8"/>
      <c r="C807" s="78"/>
      <c r="D807" s="8"/>
      <c r="E807" s="8"/>
      <c r="F807" s="8"/>
      <c r="G807" s="8"/>
      <c r="H807" s="78"/>
      <c r="I807" s="83"/>
      <c r="J807" s="8"/>
      <c r="K807" s="8"/>
      <c r="L807" s="8"/>
      <c r="M807" s="79"/>
    </row>
    <row r="808" spans="1:13">
      <c r="A808" s="8"/>
      <c r="B808" s="8"/>
      <c r="C808" s="78"/>
      <c r="D808" s="8"/>
      <c r="E808" s="8"/>
      <c r="F808" s="8"/>
      <c r="G808" s="8"/>
      <c r="H808" s="78"/>
      <c r="I808" s="83"/>
      <c r="J808" s="8"/>
      <c r="K808" s="8"/>
      <c r="L808" s="8"/>
      <c r="M808" s="79"/>
    </row>
    <row r="809" spans="1:13">
      <c r="A809" s="8"/>
      <c r="B809" s="8"/>
      <c r="C809" s="78"/>
      <c r="D809" s="8"/>
      <c r="E809" s="8"/>
      <c r="F809" s="8"/>
      <c r="G809" s="8"/>
      <c r="H809" s="78"/>
      <c r="I809" s="83"/>
      <c r="J809" s="8"/>
      <c r="K809" s="8"/>
      <c r="L809" s="8"/>
      <c r="M809" s="79"/>
    </row>
    <row r="810" spans="1:13">
      <c r="A810" s="8"/>
      <c r="B810" s="8"/>
      <c r="C810" s="78"/>
      <c r="D810" s="8"/>
      <c r="E810" s="8"/>
      <c r="F810" s="8"/>
      <c r="G810" s="8"/>
      <c r="H810" s="78"/>
      <c r="I810" s="83"/>
      <c r="J810" s="8"/>
      <c r="K810" s="8"/>
      <c r="L810" s="8"/>
      <c r="M810" s="79"/>
    </row>
    <row r="811" spans="1:13">
      <c r="A811" s="8"/>
      <c r="B811" s="8"/>
      <c r="C811" s="78"/>
      <c r="D811" s="8"/>
      <c r="E811" s="8"/>
      <c r="F811" s="8"/>
      <c r="G811" s="8"/>
      <c r="H811" s="78"/>
      <c r="I811" s="83"/>
      <c r="J811" s="8"/>
      <c r="K811" s="8"/>
      <c r="L811" s="8"/>
      <c r="M811" s="79"/>
    </row>
    <row r="812" spans="1:13">
      <c r="A812" s="8"/>
      <c r="B812" s="8"/>
      <c r="C812" s="78"/>
      <c r="D812" s="8"/>
      <c r="E812" s="8"/>
      <c r="F812" s="8"/>
      <c r="G812" s="8"/>
      <c r="H812" s="78"/>
      <c r="I812" s="83"/>
      <c r="J812" s="8"/>
      <c r="K812" s="8"/>
      <c r="L812" s="8"/>
      <c r="M812" s="79"/>
    </row>
    <row r="813" spans="1:13">
      <c r="A813" s="8"/>
      <c r="B813" s="8"/>
      <c r="C813" s="78"/>
      <c r="D813" s="8"/>
      <c r="E813" s="8"/>
      <c r="F813" s="8"/>
      <c r="G813" s="8"/>
      <c r="H813" s="78"/>
      <c r="I813" s="83"/>
      <c r="J813" s="8"/>
      <c r="K813" s="8"/>
      <c r="L813" s="8"/>
      <c r="M813" s="79"/>
    </row>
    <row r="814" spans="1:13">
      <c r="A814" s="8"/>
      <c r="B814" s="8"/>
      <c r="C814" s="78"/>
      <c r="D814" s="8"/>
      <c r="E814" s="8"/>
      <c r="F814" s="8"/>
      <c r="G814" s="8"/>
      <c r="H814" s="78"/>
      <c r="I814" s="83"/>
      <c r="J814" s="8"/>
      <c r="K814" s="8"/>
      <c r="L814" s="8"/>
      <c r="M814" s="79"/>
    </row>
    <row r="815" spans="1:13">
      <c r="A815" s="8"/>
      <c r="B815" s="8"/>
      <c r="C815" s="78"/>
      <c r="D815" s="8"/>
      <c r="E815" s="8"/>
      <c r="F815" s="8"/>
      <c r="G815" s="8"/>
      <c r="H815" s="78"/>
      <c r="I815" s="83"/>
      <c r="J815" s="8"/>
      <c r="K815" s="8"/>
      <c r="L815" s="8"/>
      <c r="M815" s="79"/>
    </row>
    <row r="816" spans="1:13">
      <c r="A816" s="8"/>
      <c r="B816" s="8"/>
      <c r="C816" s="78"/>
      <c r="D816" s="8"/>
      <c r="E816" s="8"/>
      <c r="F816" s="8"/>
      <c r="G816" s="8"/>
      <c r="H816" s="78"/>
      <c r="I816" s="83"/>
      <c r="J816" s="8"/>
      <c r="K816" s="8"/>
      <c r="L816" s="8"/>
      <c r="M816" s="79"/>
    </row>
    <row r="817" spans="1:13">
      <c r="A817" s="8"/>
      <c r="B817" s="8"/>
      <c r="C817" s="78"/>
      <c r="D817" s="8"/>
      <c r="E817" s="8"/>
      <c r="F817" s="8"/>
      <c r="G817" s="8"/>
      <c r="H817" s="78"/>
      <c r="I817" s="83"/>
      <c r="J817" s="8"/>
      <c r="K817" s="8"/>
      <c r="L817" s="8"/>
      <c r="M817" s="79"/>
    </row>
    <row r="818" spans="1:13">
      <c r="A818" s="8"/>
      <c r="B818" s="8"/>
      <c r="C818" s="78"/>
      <c r="D818" s="8"/>
      <c r="E818" s="8"/>
      <c r="F818" s="8"/>
      <c r="G818" s="8"/>
      <c r="H818" s="78"/>
      <c r="I818" s="83"/>
      <c r="J818" s="8"/>
      <c r="K818" s="8"/>
      <c r="L818" s="8"/>
      <c r="M818" s="79"/>
    </row>
    <row r="819" spans="1:13">
      <c r="A819" s="8"/>
      <c r="B819" s="8"/>
      <c r="C819" s="78"/>
      <c r="D819" s="8"/>
      <c r="E819" s="8"/>
      <c r="F819" s="8"/>
      <c r="G819" s="8"/>
      <c r="H819" s="78"/>
      <c r="I819" s="83"/>
      <c r="J819" s="8"/>
      <c r="K819" s="8"/>
      <c r="L819" s="8"/>
      <c r="M819" s="79"/>
    </row>
    <row r="820" spans="1:13">
      <c r="A820" s="8"/>
      <c r="B820" s="8"/>
      <c r="C820" s="78"/>
      <c r="D820" s="8"/>
      <c r="E820" s="8"/>
      <c r="F820" s="8"/>
      <c r="G820" s="8"/>
      <c r="H820" s="78"/>
      <c r="I820" s="83"/>
      <c r="J820" s="8"/>
      <c r="K820" s="8"/>
      <c r="L820" s="8"/>
      <c r="M820" s="79"/>
    </row>
    <row r="821" spans="1:13">
      <c r="A821" s="8"/>
      <c r="B821" s="8"/>
      <c r="C821" s="78"/>
      <c r="D821" s="8"/>
      <c r="E821" s="8"/>
      <c r="F821" s="8"/>
      <c r="G821" s="8"/>
      <c r="H821" s="78"/>
      <c r="I821" s="83"/>
      <c r="J821" s="8"/>
      <c r="K821" s="8"/>
      <c r="L821" s="8"/>
      <c r="M821" s="79"/>
    </row>
    <row r="822" spans="1:13">
      <c r="A822" s="8"/>
      <c r="B822" s="8"/>
      <c r="C822" s="78"/>
      <c r="D822" s="8"/>
      <c r="E822" s="8"/>
      <c r="F822" s="8"/>
      <c r="G822" s="8"/>
      <c r="H822" s="78"/>
      <c r="I822" s="83"/>
      <c r="J822" s="8"/>
      <c r="K822" s="8"/>
      <c r="L822" s="8"/>
      <c r="M822" s="79"/>
    </row>
    <row r="823" spans="1:13">
      <c r="A823" s="8"/>
      <c r="B823" s="8"/>
      <c r="C823" s="78"/>
      <c r="D823" s="8"/>
      <c r="E823" s="8"/>
      <c r="F823" s="8"/>
      <c r="G823" s="8"/>
      <c r="H823" s="78"/>
      <c r="I823" s="83"/>
      <c r="J823" s="8"/>
      <c r="K823" s="8"/>
      <c r="L823" s="8"/>
      <c r="M823" s="79"/>
    </row>
    <row r="824" spans="1:13">
      <c r="A824" s="8"/>
      <c r="B824" s="8"/>
      <c r="C824" s="78"/>
      <c r="D824" s="8"/>
      <c r="E824" s="8"/>
      <c r="F824" s="8"/>
      <c r="G824" s="8"/>
      <c r="H824" s="78"/>
      <c r="I824" s="83"/>
      <c r="J824" s="8"/>
      <c r="K824" s="8"/>
      <c r="L824" s="8"/>
      <c r="M824" s="79"/>
    </row>
    <row r="825" spans="1:13">
      <c r="A825" s="8"/>
      <c r="B825" s="8"/>
      <c r="C825" s="78"/>
      <c r="D825" s="8"/>
      <c r="E825" s="8"/>
      <c r="F825" s="8"/>
      <c r="G825" s="8"/>
      <c r="H825" s="78"/>
      <c r="I825" s="83"/>
      <c r="J825" s="8"/>
      <c r="K825" s="8"/>
      <c r="L825" s="8"/>
      <c r="M825" s="79"/>
    </row>
    <row r="826" spans="1:13">
      <c r="A826" s="8"/>
      <c r="B826" s="8"/>
      <c r="C826" s="78"/>
      <c r="D826" s="8"/>
      <c r="E826" s="8"/>
      <c r="F826" s="8"/>
      <c r="G826" s="8"/>
      <c r="H826" s="78"/>
      <c r="I826" s="83"/>
      <c r="J826" s="8"/>
      <c r="K826" s="8"/>
      <c r="L826" s="8"/>
      <c r="M826" s="79"/>
    </row>
    <row r="827" spans="1:13">
      <c r="A827" s="8"/>
      <c r="B827" s="8"/>
      <c r="C827" s="78"/>
      <c r="D827" s="8"/>
      <c r="E827" s="8"/>
      <c r="F827" s="8"/>
      <c r="G827" s="8"/>
      <c r="H827" s="78"/>
      <c r="I827" s="83"/>
      <c r="J827" s="8"/>
      <c r="K827" s="8"/>
      <c r="L827" s="8"/>
      <c r="M827" s="79"/>
    </row>
    <row r="828" spans="1:13">
      <c r="A828" s="8"/>
      <c r="B828" s="8"/>
      <c r="C828" s="78"/>
      <c r="D828" s="8"/>
      <c r="E828" s="8"/>
      <c r="F828" s="8"/>
      <c r="G828" s="8"/>
      <c r="H828" s="78"/>
      <c r="I828" s="83"/>
      <c r="J828" s="8"/>
      <c r="K828" s="8"/>
      <c r="L828" s="8"/>
      <c r="M828" s="79"/>
    </row>
    <row r="829" spans="1:13">
      <c r="A829" s="8"/>
      <c r="B829" s="8"/>
      <c r="C829" s="78"/>
      <c r="D829" s="8"/>
      <c r="E829" s="8"/>
      <c r="F829" s="8"/>
      <c r="G829" s="8"/>
      <c r="H829" s="78"/>
      <c r="I829" s="83"/>
      <c r="J829" s="8"/>
      <c r="K829" s="8"/>
      <c r="L829" s="8"/>
      <c r="M829" s="79"/>
    </row>
    <row r="830" spans="1:13">
      <c r="A830" s="8"/>
      <c r="B830" s="8"/>
      <c r="C830" s="78"/>
      <c r="D830" s="8"/>
      <c r="E830" s="8"/>
      <c r="F830" s="8"/>
      <c r="G830" s="8"/>
      <c r="H830" s="78"/>
      <c r="I830" s="83"/>
      <c r="J830" s="8"/>
      <c r="K830" s="8"/>
      <c r="L830" s="8"/>
      <c r="M830" s="79"/>
    </row>
    <row r="831" spans="1:13">
      <c r="A831" s="8"/>
      <c r="B831" s="8"/>
      <c r="C831" s="78"/>
      <c r="D831" s="8"/>
      <c r="E831" s="8"/>
      <c r="F831" s="8"/>
      <c r="G831" s="8"/>
      <c r="H831" s="78"/>
      <c r="I831" s="83"/>
      <c r="J831" s="8"/>
      <c r="K831" s="8"/>
      <c r="L831" s="8"/>
      <c r="M831" s="79"/>
    </row>
    <row r="832" spans="1:13">
      <c r="A832" s="8"/>
      <c r="B832" s="8"/>
      <c r="C832" s="78"/>
      <c r="D832" s="8"/>
      <c r="E832" s="8"/>
      <c r="F832" s="8"/>
      <c r="G832" s="8"/>
      <c r="H832" s="78"/>
      <c r="I832" s="83"/>
      <c r="J832" s="8"/>
      <c r="K832" s="8"/>
      <c r="L832" s="8"/>
      <c r="M832" s="79"/>
    </row>
    <row r="833" spans="1:13">
      <c r="A833" s="8"/>
      <c r="B833" s="8"/>
      <c r="C833" s="78"/>
      <c r="D833" s="8"/>
      <c r="E833" s="8"/>
      <c r="F833" s="8"/>
      <c r="G833" s="8"/>
      <c r="H833" s="78"/>
      <c r="I833" s="83"/>
      <c r="J833" s="8"/>
      <c r="K833" s="8"/>
      <c r="L833" s="8"/>
      <c r="M833" s="79"/>
    </row>
    <row r="834" spans="1:13">
      <c r="A834" s="8"/>
      <c r="B834" s="8"/>
      <c r="C834" s="78"/>
      <c r="D834" s="8"/>
      <c r="E834" s="8"/>
      <c r="F834" s="8"/>
      <c r="G834" s="8"/>
      <c r="H834" s="78"/>
      <c r="I834" s="83"/>
      <c r="J834" s="8"/>
      <c r="K834" s="8"/>
      <c r="L834" s="8"/>
      <c r="M834" s="79"/>
    </row>
    <row r="835" spans="1:13">
      <c r="A835" s="8"/>
      <c r="B835" s="8"/>
      <c r="C835" s="78"/>
      <c r="D835" s="8"/>
      <c r="E835" s="8"/>
      <c r="F835" s="8"/>
      <c r="G835" s="8"/>
      <c r="H835" s="78"/>
      <c r="I835" s="83"/>
      <c r="J835" s="8"/>
      <c r="K835" s="8"/>
      <c r="L835" s="8"/>
      <c r="M835" s="79"/>
    </row>
    <row r="836" spans="1:13">
      <c r="A836" s="8"/>
      <c r="B836" s="8"/>
      <c r="C836" s="78"/>
      <c r="D836" s="8"/>
      <c r="E836" s="8"/>
      <c r="F836" s="8"/>
      <c r="G836" s="8"/>
      <c r="H836" s="78"/>
      <c r="I836" s="83"/>
      <c r="J836" s="8"/>
      <c r="K836" s="8"/>
      <c r="L836" s="8"/>
      <c r="M836" s="79"/>
    </row>
    <row r="837" spans="1:13">
      <c r="A837" s="8"/>
      <c r="B837" s="8"/>
      <c r="C837" s="78"/>
      <c r="D837" s="8"/>
      <c r="E837" s="8"/>
      <c r="F837" s="8"/>
      <c r="G837" s="8"/>
      <c r="H837" s="78"/>
      <c r="I837" s="83"/>
      <c r="J837" s="8"/>
      <c r="K837" s="8"/>
      <c r="L837" s="8"/>
      <c r="M837" s="79"/>
    </row>
    <row r="838" spans="1:13">
      <c r="A838" s="8"/>
      <c r="B838" s="8"/>
      <c r="C838" s="78"/>
      <c r="D838" s="8"/>
      <c r="E838" s="8"/>
      <c r="F838" s="8"/>
      <c r="G838" s="8"/>
      <c r="H838" s="78"/>
      <c r="I838" s="83"/>
      <c r="J838" s="8"/>
      <c r="K838" s="8"/>
      <c r="L838" s="8"/>
      <c r="M838" s="79"/>
    </row>
    <row r="839" spans="1:13">
      <c r="A839" s="8"/>
      <c r="B839" s="8"/>
      <c r="C839" s="78"/>
      <c r="D839" s="8"/>
      <c r="E839" s="8"/>
      <c r="F839" s="8"/>
      <c r="G839" s="8"/>
      <c r="H839" s="78"/>
      <c r="I839" s="83"/>
      <c r="J839" s="8"/>
      <c r="K839" s="8"/>
      <c r="L839" s="8"/>
      <c r="M839" s="79"/>
    </row>
    <row r="840" spans="1:13">
      <c r="A840" s="8"/>
      <c r="B840" s="8"/>
      <c r="C840" s="78"/>
      <c r="D840" s="8"/>
      <c r="E840" s="8"/>
      <c r="F840" s="8"/>
      <c r="G840" s="8"/>
      <c r="H840" s="78"/>
      <c r="I840" s="83"/>
      <c r="J840" s="8"/>
      <c r="K840" s="8"/>
      <c r="L840" s="8"/>
      <c r="M840" s="79"/>
    </row>
    <row r="841" spans="1:13">
      <c r="A841" s="8"/>
      <c r="B841" s="8"/>
      <c r="C841" s="78"/>
      <c r="D841" s="8"/>
      <c r="E841" s="8"/>
      <c r="F841" s="8"/>
      <c r="G841" s="8"/>
      <c r="H841" s="78"/>
      <c r="I841" s="83"/>
      <c r="J841" s="8"/>
      <c r="K841" s="8"/>
      <c r="L841" s="8"/>
      <c r="M841" s="79"/>
    </row>
    <row r="842" spans="1:13">
      <c r="A842" s="8"/>
      <c r="B842" s="8"/>
      <c r="C842" s="78"/>
      <c r="D842" s="8"/>
      <c r="E842" s="8"/>
      <c r="F842" s="8"/>
      <c r="G842" s="8"/>
      <c r="H842" s="78"/>
      <c r="I842" s="83"/>
      <c r="J842" s="8"/>
      <c r="K842" s="8"/>
      <c r="L842" s="8"/>
      <c r="M842" s="79"/>
    </row>
    <row r="843" spans="1:13">
      <c r="A843" s="8"/>
      <c r="B843" s="8"/>
      <c r="C843" s="78"/>
      <c r="D843" s="8"/>
      <c r="E843" s="8"/>
      <c r="F843" s="8"/>
      <c r="G843" s="8"/>
      <c r="H843" s="78"/>
      <c r="I843" s="83"/>
      <c r="J843" s="8"/>
      <c r="K843" s="8"/>
      <c r="L843" s="8"/>
      <c r="M843" s="79"/>
    </row>
    <row r="844" spans="1:13">
      <c r="A844" s="8"/>
      <c r="B844" s="8"/>
      <c r="C844" s="78"/>
      <c r="D844" s="8"/>
      <c r="E844" s="8"/>
      <c r="F844" s="8"/>
      <c r="G844" s="8"/>
      <c r="H844" s="78"/>
      <c r="I844" s="83"/>
      <c r="J844" s="8"/>
      <c r="K844" s="8"/>
      <c r="L844" s="8"/>
      <c r="M844" s="79"/>
    </row>
    <row r="845" spans="1:13">
      <c r="A845" s="8"/>
      <c r="B845" s="8"/>
      <c r="C845" s="78"/>
      <c r="D845" s="8"/>
      <c r="E845" s="8"/>
      <c r="F845" s="8"/>
      <c r="G845" s="8"/>
      <c r="H845" s="78"/>
      <c r="I845" s="83"/>
      <c r="J845" s="8"/>
      <c r="K845" s="8"/>
      <c r="L845" s="8"/>
      <c r="M845" s="79"/>
    </row>
    <row r="846" spans="1:13">
      <c r="A846" s="8"/>
      <c r="B846" s="8"/>
      <c r="C846" s="78"/>
      <c r="D846" s="8"/>
      <c r="E846" s="8"/>
      <c r="F846" s="8"/>
      <c r="G846" s="8"/>
      <c r="H846" s="78"/>
      <c r="I846" s="83"/>
      <c r="J846" s="8"/>
      <c r="K846" s="8"/>
      <c r="L846" s="8"/>
      <c r="M846" s="79"/>
    </row>
    <row r="847" spans="1:13">
      <c r="A847" s="8"/>
      <c r="B847" s="8"/>
      <c r="C847" s="78"/>
      <c r="D847" s="8"/>
      <c r="E847" s="8"/>
      <c r="F847" s="8"/>
      <c r="G847" s="8"/>
      <c r="H847" s="78"/>
      <c r="I847" s="83"/>
      <c r="J847" s="8"/>
      <c r="K847" s="8"/>
      <c r="L847" s="8"/>
      <c r="M847" s="79"/>
    </row>
    <row r="848" spans="1:13">
      <c r="A848" s="8"/>
      <c r="B848" s="8"/>
      <c r="C848" s="78"/>
      <c r="D848" s="8"/>
      <c r="E848" s="8"/>
      <c r="F848" s="8"/>
      <c r="G848" s="8"/>
      <c r="H848" s="78"/>
      <c r="I848" s="83"/>
      <c r="J848" s="8"/>
      <c r="K848" s="8"/>
      <c r="L848" s="8"/>
      <c r="M848" s="79"/>
    </row>
    <row r="849" spans="1:13">
      <c r="A849" s="8"/>
      <c r="B849" s="8"/>
      <c r="C849" s="78"/>
      <c r="D849" s="8"/>
      <c r="E849" s="8"/>
      <c r="F849" s="8"/>
      <c r="G849" s="8"/>
      <c r="H849" s="78"/>
      <c r="I849" s="83"/>
      <c r="J849" s="8"/>
      <c r="K849" s="8"/>
      <c r="L849" s="8"/>
      <c r="M849" s="79"/>
    </row>
    <row r="850" spans="1:13">
      <c r="A850" s="8"/>
      <c r="B850" s="8"/>
      <c r="C850" s="78"/>
      <c r="D850" s="8"/>
      <c r="E850" s="8"/>
      <c r="F850" s="8"/>
      <c r="G850" s="8"/>
      <c r="H850" s="78"/>
      <c r="I850" s="83"/>
      <c r="J850" s="8"/>
      <c r="K850" s="8"/>
      <c r="L850" s="8"/>
      <c r="M850" s="79"/>
    </row>
    <row r="851" spans="1:13">
      <c r="A851" s="8"/>
      <c r="B851" s="8"/>
      <c r="C851" s="78"/>
      <c r="D851" s="8"/>
      <c r="E851" s="8"/>
      <c r="F851" s="8"/>
      <c r="G851" s="8"/>
      <c r="H851" s="78"/>
      <c r="I851" s="83"/>
      <c r="J851" s="8"/>
      <c r="K851" s="8"/>
      <c r="L851" s="8"/>
      <c r="M851" s="79"/>
    </row>
    <row r="852" spans="1:13">
      <c r="A852" s="8"/>
      <c r="B852" s="8"/>
      <c r="C852" s="78"/>
      <c r="D852" s="8"/>
      <c r="E852" s="8"/>
      <c r="F852" s="8"/>
      <c r="G852" s="8"/>
      <c r="H852" s="78"/>
      <c r="I852" s="83"/>
      <c r="J852" s="8"/>
      <c r="K852" s="8"/>
      <c r="L852" s="8"/>
      <c r="M852" s="79"/>
    </row>
    <row r="853" spans="1:13">
      <c r="A853" s="8"/>
      <c r="B853" s="8"/>
      <c r="C853" s="78"/>
      <c r="D853" s="8"/>
      <c r="E853" s="8"/>
      <c r="F853" s="8"/>
      <c r="G853" s="8"/>
      <c r="H853" s="78"/>
      <c r="I853" s="83"/>
      <c r="J853" s="8"/>
      <c r="K853" s="8"/>
      <c r="L853" s="8"/>
      <c r="M853" s="79"/>
    </row>
    <row r="854" spans="1:13">
      <c r="A854" s="8"/>
      <c r="B854" s="8"/>
      <c r="C854" s="78"/>
      <c r="D854" s="8"/>
      <c r="E854" s="8"/>
      <c r="F854" s="8"/>
      <c r="G854" s="8"/>
      <c r="H854" s="78"/>
      <c r="I854" s="83"/>
      <c r="J854" s="8"/>
      <c r="K854" s="8"/>
      <c r="L854" s="8"/>
      <c r="M854" s="79"/>
    </row>
    <row r="855" spans="1:13">
      <c r="A855" s="8"/>
      <c r="B855" s="8"/>
      <c r="C855" s="78"/>
      <c r="D855" s="8"/>
      <c r="E855" s="8"/>
      <c r="F855" s="8"/>
      <c r="G855" s="8"/>
      <c r="H855" s="78"/>
      <c r="I855" s="83"/>
      <c r="J855" s="8"/>
      <c r="K855" s="8"/>
      <c r="L855" s="8"/>
      <c r="M855" s="79"/>
    </row>
    <row r="856" spans="1:13">
      <c r="A856" s="8"/>
      <c r="B856" s="8"/>
      <c r="C856" s="78"/>
      <c r="D856" s="8"/>
      <c r="E856" s="8"/>
      <c r="F856" s="8"/>
      <c r="G856" s="8"/>
      <c r="H856" s="78"/>
      <c r="I856" s="83"/>
      <c r="J856" s="8"/>
      <c r="K856" s="8"/>
      <c r="L856" s="8"/>
      <c r="M856" s="79"/>
    </row>
    <row r="857" spans="1:13">
      <c r="A857" s="8"/>
      <c r="B857" s="8"/>
      <c r="C857" s="78"/>
      <c r="D857" s="8"/>
      <c r="E857" s="8"/>
      <c r="F857" s="8"/>
      <c r="G857" s="8"/>
      <c r="H857" s="78"/>
      <c r="I857" s="83"/>
      <c r="J857" s="8"/>
      <c r="K857" s="8"/>
      <c r="L857" s="8"/>
      <c r="M857" s="79"/>
    </row>
    <row r="858" spans="1:13">
      <c r="A858" s="8"/>
      <c r="B858" s="8"/>
      <c r="C858" s="78"/>
      <c r="D858" s="8"/>
      <c r="E858" s="8"/>
      <c r="F858" s="8"/>
      <c r="G858" s="8"/>
      <c r="H858" s="78"/>
      <c r="I858" s="83"/>
      <c r="J858" s="8"/>
      <c r="K858" s="8"/>
      <c r="L858" s="8"/>
      <c r="M858" s="79"/>
    </row>
    <row r="859" spans="1:13">
      <c r="A859" s="8"/>
      <c r="B859" s="8"/>
      <c r="C859" s="78"/>
      <c r="D859" s="8"/>
      <c r="E859" s="8"/>
      <c r="F859" s="8"/>
      <c r="G859" s="8"/>
      <c r="H859" s="78"/>
      <c r="I859" s="83"/>
      <c r="J859" s="8"/>
      <c r="K859" s="8"/>
      <c r="L859" s="8"/>
      <c r="M859" s="79"/>
    </row>
    <row r="860" spans="1:13">
      <c r="A860" s="8"/>
      <c r="B860" s="8"/>
      <c r="C860" s="78"/>
      <c r="D860" s="8"/>
      <c r="E860" s="8"/>
      <c r="F860" s="8"/>
      <c r="G860" s="8"/>
      <c r="H860" s="78"/>
      <c r="I860" s="83"/>
      <c r="J860" s="8"/>
      <c r="K860" s="8"/>
      <c r="L860" s="8"/>
      <c r="M860" s="79"/>
    </row>
    <row r="861" spans="1:13">
      <c r="A861" s="8"/>
      <c r="B861" s="8"/>
      <c r="C861" s="78"/>
      <c r="D861" s="8"/>
      <c r="E861" s="8"/>
      <c r="F861" s="8"/>
      <c r="G861" s="8"/>
      <c r="H861" s="78"/>
      <c r="I861" s="83"/>
      <c r="J861" s="8"/>
      <c r="K861" s="8"/>
      <c r="L861" s="8"/>
      <c r="M861" s="79"/>
    </row>
    <row r="862" spans="1:13">
      <c r="A862" s="8"/>
      <c r="B862" s="8"/>
      <c r="C862" s="78"/>
      <c r="D862" s="8"/>
      <c r="E862" s="8"/>
      <c r="F862" s="8"/>
      <c r="G862" s="8"/>
      <c r="H862" s="78"/>
      <c r="I862" s="83"/>
      <c r="J862" s="8"/>
      <c r="K862" s="8"/>
      <c r="L862" s="8"/>
      <c r="M862" s="79"/>
    </row>
    <row r="863" spans="1:13">
      <c r="A863" s="8"/>
      <c r="B863" s="8"/>
      <c r="C863" s="78"/>
      <c r="D863" s="8"/>
      <c r="E863" s="8"/>
      <c r="F863" s="8"/>
      <c r="G863" s="8"/>
      <c r="H863" s="78"/>
      <c r="I863" s="83"/>
      <c r="J863" s="8"/>
      <c r="K863" s="8"/>
      <c r="L863" s="8"/>
      <c r="M863" s="79"/>
    </row>
    <row r="864" spans="1:13">
      <c r="A864" s="8"/>
      <c r="B864" s="8"/>
      <c r="C864" s="78"/>
      <c r="D864" s="8"/>
      <c r="E864" s="8"/>
      <c r="F864" s="8"/>
      <c r="G864" s="8"/>
      <c r="H864" s="78"/>
      <c r="I864" s="83"/>
      <c r="J864" s="8"/>
      <c r="K864" s="8"/>
      <c r="L864" s="8"/>
      <c r="M864" s="79"/>
    </row>
    <row r="865" spans="1:13">
      <c r="A865" s="8"/>
      <c r="B865" s="8"/>
      <c r="C865" s="78"/>
      <c r="D865" s="8"/>
      <c r="E865" s="8"/>
      <c r="F865" s="8"/>
      <c r="G865" s="8"/>
      <c r="H865" s="78"/>
      <c r="I865" s="83"/>
      <c r="J865" s="8"/>
      <c r="K865" s="8"/>
      <c r="L865" s="8"/>
      <c r="M865" s="79"/>
    </row>
    <row r="866" spans="1:13">
      <c r="A866" s="8"/>
      <c r="B866" s="8"/>
      <c r="C866" s="78"/>
      <c r="D866" s="8"/>
      <c r="E866" s="8"/>
      <c r="F866" s="8"/>
      <c r="G866" s="8"/>
      <c r="H866" s="78"/>
      <c r="I866" s="83"/>
      <c r="J866" s="8"/>
      <c r="K866" s="8"/>
      <c r="L866" s="8"/>
      <c r="M866" s="79"/>
    </row>
    <row r="867" spans="1:13">
      <c r="A867" s="8"/>
      <c r="B867" s="8"/>
      <c r="C867" s="78"/>
      <c r="D867" s="8"/>
      <c r="E867" s="8"/>
      <c r="F867" s="8"/>
      <c r="G867" s="8"/>
      <c r="H867" s="78"/>
      <c r="I867" s="83"/>
      <c r="J867" s="8"/>
      <c r="K867" s="8"/>
      <c r="L867" s="8"/>
      <c r="M867" s="79"/>
    </row>
    <row r="868" spans="1:13">
      <c r="A868" s="8"/>
      <c r="B868" s="8"/>
      <c r="C868" s="78"/>
      <c r="D868" s="8"/>
      <c r="E868" s="8"/>
      <c r="F868" s="8"/>
      <c r="G868" s="8"/>
      <c r="H868" s="78"/>
      <c r="I868" s="83"/>
      <c r="J868" s="8"/>
      <c r="K868" s="8"/>
      <c r="L868" s="8"/>
      <c r="M868" s="79"/>
    </row>
    <row r="869" spans="1:13">
      <c r="A869" s="8"/>
      <c r="B869" s="8"/>
      <c r="C869" s="78"/>
      <c r="D869" s="8"/>
      <c r="E869" s="8"/>
      <c r="F869" s="8"/>
      <c r="G869" s="8"/>
      <c r="H869" s="78"/>
      <c r="I869" s="83"/>
      <c r="J869" s="8"/>
      <c r="K869" s="8"/>
      <c r="L869" s="8"/>
      <c r="M869" s="79"/>
    </row>
    <row r="870" spans="1:13">
      <c r="A870" s="8"/>
      <c r="B870" s="8"/>
      <c r="C870" s="78"/>
      <c r="D870" s="8"/>
      <c r="E870" s="8"/>
      <c r="F870" s="8"/>
      <c r="G870" s="8"/>
      <c r="H870" s="78"/>
      <c r="I870" s="83"/>
      <c r="J870" s="8"/>
      <c r="K870" s="8"/>
      <c r="L870" s="8"/>
      <c r="M870" s="79"/>
    </row>
    <row r="871" spans="1:13">
      <c r="A871" s="8"/>
      <c r="B871" s="8"/>
      <c r="C871" s="78"/>
      <c r="D871" s="8"/>
      <c r="E871" s="8"/>
      <c r="F871" s="8"/>
      <c r="G871" s="8"/>
      <c r="H871" s="78"/>
      <c r="I871" s="83"/>
      <c r="J871" s="8"/>
      <c r="K871" s="8"/>
      <c r="L871" s="8"/>
      <c r="M871" s="79"/>
    </row>
    <row r="872" spans="1:13">
      <c r="A872" s="8"/>
      <c r="B872" s="8"/>
      <c r="C872" s="78"/>
      <c r="D872" s="8"/>
      <c r="E872" s="8"/>
      <c r="F872" s="8"/>
      <c r="G872" s="8"/>
      <c r="H872" s="78"/>
      <c r="I872" s="83"/>
      <c r="J872" s="8"/>
      <c r="K872" s="8"/>
      <c r="L872" s="8"/>
      <c r="M872" s="79"/>
    </row>
    <row r="873" spans="1:13">
      <c r="A873" s="8"/>
      <c r="B873" s="8"/>
      <c r="C873" s="78"/>
      <c r="D873" s="8"/>
      <c r="E873" s="8"/>
      <c r="F873" s="8"/>
      <c r="G873" s="8"/>
      <c r="H873" s="78"/>
      <c r="I873" s="83"/>
      <c r="J873" s="8"/>
      <c r="K873" s="8"/>
      <c r="L873" s="8"/>
      <c r="M873" s="79"/>
    </row>
    <row r="874" spans="1:13">
      <c r="A874" s="8"/>
      <c r="B874" s="8"/>
      <c r="C874" s="78"/>
      <c r="D874" s="8"/>
      <c r="E874" s="8"/>
      <c r="F874" s="8"/>
      <c r="G874" s="8"/>
      <c r="H874" s="78"/>
      <c r="I874" s="83"/>
      <c r="J874" s="8"/>
      <c r="K874" s="8"/>
      <c r="L874" s="8"/>
      <c r="M874" s="79"/>
    </row>
    <row r="875" spans="1:13">
      <c r="A875" s="8"/>
      <c r="B875" s="8"/>
      <c r="C875" s="78"/>
      <c r="D875" s="8"/>
      <c r="E875" s="8"/>
      <c r="F875" s="8"/>
      <c r="G875" s="8"/>
      <c r="H875" s="78"/>
      <c r="I875" s="83"/>
      <c r="J875" s="8"/>
      <c r="K875" s="8"/>
      <c r="L875" s="8"/>
      <c r="M875" s="79"/>
    </row>
    <row r="876" spans="1:13">
      <c r="A876" s="8"/>
      <c r="B876" s="8"/>
      <c r="C876" s="78"/>
      <c r="D876" s="8"/>
      <c r="E876" s="8"/>
      <c r="F876" s="8"/>
      <c r="G876" s="8"/>
      <c r="H876" s="78"/>
      <c r="I876" s="83"/>
      <c r="J876" s="8"/>
      <c r="K876" s="8"/>
      <c r="L876" s="8"/>
      <c r="M876" s="79"/>
    </row>
    <row r="877" spans="1:13">
      <c r="A877" s="8"/>
      <c r="B877" s="8"/>
      <c r="C877" s="78"/>
      <c r="D877" s="8"/>
      <c r="E877" s="8"/>
      <c r="F877" s="8"/>
      <c r="G877" s="8"/>
      <c r="H877" s="78"/>
      <c r="I877" s="83"/>
      <c r="J877" s="8"/>
      <c r="K877" s="8"/>
      <c r="L877" s="8"/>
      <c r="M877" s="79"/>
    </row>
    <row r="878" spans="1:13">
      <c r="A878" s="8"/>
      <c r="B878" s="8"/>
      <c r="C878" s="78"/>
      <c r="D878" s="8"/>
      <c r="E878" s="8"/>
      <c r="F878" s="8"/>
      <c r="G878" s="8"/>
      <c r="H878" s="78"/>
      <c r="I878" s="83"/>
      <c r="J878" s="8"/>
      <c r="K878" s="8"/>
      <c r="L878" s="8"/>
      <c r="M878" s="79"/>
    </row>
    <row r="879" spans="1:13">
      <c r="A879" s="8"/>
      <c r="B879" s="8"/>
      <c r="C879" s="78"/>
      <c r="D879" s="8"/>
      <c r="E879" s="8"/>
      <c r="F879" s="8"/>
      <c r="G879" s="8"/>
      <c r="H879" s="78"/>
      <c r="I879" s="83"/>
      <c r="J879" s="8"/>
      <c r="K879" s="8"/>
      <c r="L879" s="8"/>
      <c r="M879" s="79"/>
    </row>
    <row r="880" spans="1:13">
      <c r="A880" s="8"/>
      <c r="B880" s="8"/>
      <c r="C880" s="78"/>
      <c r="D880" s="8"/>
      <c r="E880" s="8"/>
      <c r="F880" s="8"/>
      <c r="G880" s="8"/>
      <c r="H880" s="78"/>
      <c r="I880" s="83"/>
      <c r="J880" s="8"/>
      <c r="K880" s="8"/>
      <c r="L880" s="8"/>
      <c r="M880" s="79"/>
    </row>
    <row r="881" spans="1:13">
      <c r="A881" s="8"/>
      <c r="B881" s="8"/>
      <c r="C881" s="78"/>
      <c r="D881" s="8"/>
      <c r="E881" s="8"/>
      <c r="F881" s="8"/>
      <c r="G881" s="8"/>
      <c r="H881" s="78"/>
      <c r="I881" s="83"/>
      <c r="J881" s="8"/>
      <c r="K881" s="8"/>
      <c r="L881" s="8"/>
      <c r="M881" s="79"/>
    </row>
    <row r="882" spans="1:13">
      <c r="A882" s="8"/>
      <c r="B882" s="8"/>
      <c r="C882" s="78"/>
      <c r="D882" s="8"/>
      <c r="E882" s="8"/>
      <c r="F882" s="8"/>
      <c r="G882" s="8"/>
      <c r="H882" s="78"/>
      <c r="I882" s="83"/>
      <c r="J882" s="8"/>
      <c r="K882" s="8"/>
      <c r="L882" s="8"/>
      <c r="M882" s="79"/>
    </row>
    <row r="883" spans="1:13">
      <c r="A883" s="8"/>
      <c r="B883" s="8"/>
      <c r="C883" s="78"/>
      <c r="D883" s="8"/>
      <c r="E883" s="8"/>
      <c r="F883" s="8"/>
      <c r="G883" s="8"/>
      <c r="H883" s="78"/>
      <c r="I883" s="83"/>
      <c r="J883" s="8"/>
      <c r="K883" s="8"/>
      <c r="L883" s="8"/>
      <c r="M883" s="79"/>
    </row>
    <row r="884" spans="1:13">
      <c r="A884" s="8"/>
      <c r="B884" s="8"/>
      <c r="C884" s="78"/>
      <c r="D884" s="8"/>
      <c r="E884" s="8"/>
      <c r="F884" s="8"/>
      <c r="G884" s="8"/>
      <c r="H884" s="78"/>
      <c r="I884" s="83"/>
      <c r="J884" s="8"/>
      <c r="K884" s="8"/>
      <c r="L884" s="8"/>
      <c r="M884" s="79"/>
    </row>
    <row r="885" spans="1:13">
      <c r="A885" s="8"/>
      <c r="B885" s="8"/>
      <c r="C885" s="78"/>
      <c r="D885" s="8"/>
      <c r="E885" s="8"/>
      <c r="F885" s="8"/>
      <c r="G885" s="8"/>
      <c r="H885" s="78"/>
      <c r="I885" s="83"/>
      <c r="J885" s="8"/>
      <c r="K885" s="8"/>
      <c r="L885" s="8"/>
      <c r="M885" s="79"/>
    </row>
    <row r="886" spans="1:13">
      <c r="A886" s="8"/>
      <c r="B886" s="8"/>
      <c r="C886" s="78"/>
      <c r="D886" s="8"/>
      <c r="E886" s="8"/>
      <c r="F886" s="8"/>
      <c r="G886" s="8"/>
      <c r="H886" s="78"/>
      <c r="I886" s="83"/>
      <c r="J886" s="8"/>
      <c r="K886" s="8"/>
      <c r="L886" s="8"/>
      <c r="M886" s="79"/>
    </row>
    <row r="887" spans="1:13">
      <c r="A887" s="8"/>
      <c r="B887" s="8"/>
      <c r="C887" s="78"/>
      <c r="D887" s="8"/>
      <c r="E887" s="8"/>
      <c r="F887" s="8"/>
      <c r="G887" s="8"/>
      <c r="H887" s="78"/>
      <c r="I887" s="83"/>
      <c r="J887" s="8"/>
      <c r="K887" s="8"/>
      <c r="L887" s="8"/>
      <c r="M887" s="79"/>
    </row>
    <row r="888" spans="1:13">
      <c r="A888" s="8"/>
      <c r="B888" s="8"/>
      <c r="C888" s="78"/>
      <c r="D888" s="8"/>
      <c r="E888" s="8"/>
      <c r="F888" s="8"/>
      <c r="G888" s="8"/>
      <c r="H888" s="78"/>
      <c r="I888" s="83"/>
      <c r="J888" s="8"/>
      <c r="K888" s="8"/>
      <c r="L888" s="8"/>
      <c r="M888" s="79"/>
    </row>
    <row r="889" spans="1:13">
      <c r="A889" s="8"/>
      <c r="B889" s="8"/>
      <c r="C889" s="78"/>
      <c r="D889" s="8"/>
      <c r="E889" s="8"/>
      <c r="F889" s="8"/>
      <c r="G889" s="8"/>
      <c r="H889" s="78"/>
      <c r="I889" s="83"/>
      <c r="J889" s="8"/>
      <c r="K889" s="8"/>
      <c r="L889" s="8"/>
      <c r="M889" s="79"/>
    </row>
    <row r="890" spans="1:13">
      <c r="A890" s="8"/>
      <c r="B890" s="8"/>
      <c r="C890" s="78"/>
      <c r="D890" s="8"/>
      <c r="E890" s="8"/>
      <c r="F890" s="8"/>
      <c r="G890" s="8"/>
      <c r="H890" s="78"/>
      <c r="I890" s="83"/>
      <c r="J890" s="8"/>
      <c r="K890" s="8"/>
      <c r="L890" s="8"/>
      <c r="M890" s="79"/>
    </row>
    <row r="891" spans="1:13">
      <c r="A891" s="8"/>
      <c r="B891" s="8"/>
      <c r="C891" s="78"/>
      <c r="D891" s="8"/>
      <c r="E891" s="8"/>
      <c r="F891" s="8"/>
      <c r="G891" s="8"/>
      <c r="H891" s="78"/>
      <c r="I891" s="83"/>
      <c r="J891" s="8"/>
      <c r="K891" s="8"/>
      <c r="L891" s="8"/>
      <c r="M891" s="79"/>
    </row>
    <row r="892" spans="1:13">
      <c r="A892" s="8"/>
      <c r="B892" s="8"/>
      <c r="C892" s="78"/>
      <c r="D892" s="8"/>
      <c r="E892" s="8"/>
      <c r="F892" s="8"/>
      <c r="G892" s="8"/>
      <c r="H892" s="78"/>
      <c r="I892" s="83"/>
      <c r="J892" s="8"/>
      <c r="K892" s="8"/>
      <c r="L892" s="8"/>
      <c r="M892" s="79"/>
    </row>
    <row r="893" spans="1:13">
      <c r="A893" s="8"/>
      <c r="B893" s="8"/>
      <c r="C893" s="78"/>
      <c r="D893" s="8"/>
      <c r="E893" s="8"/>
      <c r="F893" s="8"/>
      <c r="G893" s="8"/>
      <c r="H893" s="78"/>
      <c r="I893" s="83"/>
      <c r="J893" s="8"/>
      <c r="K893" s="8"/>
      <c r="L893" s="8"/>
      <c r="M893" s="79"/>
    </row>
    <row r="894" spans="1:13">
      <c r="A894" s="8"/>
      <c r="B894" s="8"/>
      <c r="C894" s="78"/>
      <c r="D894" s="8"/>
      <c r="E894" s="8"/>
      <c r="F894" s="8"/>
      <c r="G894" s="8"/>
      <c r="H894" s="78"/>
      <c r="I894" s="83"/>
      <c r="J894" s="8"/>
      <c r="K894" s="8"/>
      <c r="L894" s="8"/>
      <c r="M894" s="79"/>
    </row>
    <row r="895" spans="1:13">
      <c r="A895" s="8"/>
      <c r="B895" s="8"/>
      <c r="C895" s="78"/>
      <c r="D895" s="8"/>
      <c r="E895" s="8"/>
      <c r="F895" s="8"/>
      <c r="G895" s="8"/>
      <c r="H895" s="78"/>
      <c r="I895" s="83"/>
      <c r="J895" s="8"/>
      <c r="K895" s="8"/>
      <c r="L895" s="8"/>
      <c r="M895" s="79"/>
    </row>
    <row r="896" spans="1:13">
      <c r="A896" s="8"/>
      <c r="B896" s="8"/>
      <c r="C896" s="78"/>
      <c r="D896" s="8"/>
      <c r="E896" s="8"/>
      <c r="F896" s="8"/>
      <c r="G896" s="8"/>
      <c r="H896" s="78"/>
      <c r="I896" s="83"/>
      <c r="J896" s="8"/>
      <c r="K896" s="8"/>
      <c r="L896" s="8"/>
      <c r="M896" s="79"/>
    </row>
    <row r="897" spans="1:13">
      <c r="A897" s="8"/>
      <c r="B897" s="8"/>
      <c r="C897" s="78"/>
      <c r="D897" s="8"/>
      <c r="E897" s="8"/>
      <c r="F897" s="8"/>
      <c r="G897" s="8"/>
      <c r="H897" s="78"/>
      <c r="I897" s="83"/>
      <c r="J897" s="8"/>
      <c r="K897" s="8"/>
      <c r="L897" s="8"/>
      <c r="M897" s="79"/>
    </row>
    <row r="898" spans="1:13">
      <c r="A898" s="8"/>
      <c r="B898" s="8"/>
      <c r="C898" s="78"/>
      <c r="D898" s="8"/>
      <c r="E898" s="8"/>
      <c r="F898" s="8"/>
      <c r="G898" s="8"/>
      <c r="H898" s="78"/>
      <c r="I898" s="83"/>
      <c r="J898" s="8"/>
      <c r="K898" s="8"/>
      <c r="L898" s="8"/>
      <c r="M898" s="79"/>
    </row>
    <row r="899" spans="1:13">
      <c r="A899" s="8"/>
      <c r="B899" s="8"/>
      <c r="C899" s="78"/>
      <c r="D899" s="8"/>
      <c r="E899" s="8"/>
      <c r="F899" s="8"/>
      <c r="G899" s="8"/>
      <c r="H899" s="78"/>
      <c r="I899" s="83"/>
      <c r="J899" s="8"/>
      <c r="K899" s="8"/>
      <c r="L899" s="8"/>
      <c r="M899" s="79"/>
    </row>
    <row r="900" spans="1:13">
      <c r="A900" s="8"/>
      <c r="B900" s="8"/>
      <c r="C900" s="78"/>
      <c r="D900" s="8"/>
      <c r="E900" s="8"/>
      <c r="F900" s="8"/>
      <c r="G900" s="8"/>
      <c r="H900" s="78"/>
      <c r="I900" s="83"/>
      <c r="J900" s="8"/>
      <c r="K900" s="8"/>
      <c r="L900" s="8"/>
      <c r="M900" s="79"/>
    </row>
    <row r="901" spans="1:13">
      <c r="A901" s="8"/>
      <c r="B901" s="8"/>
      <c r="C901" s="78"/>
      <c r="D901" s="8"/>
      <c r="E901" s="8"/>
      <c r="F901" s="8"/>
      <c r="G901" s="8"/>
      <c r="H901" s="78"/>
      <c r="I901" s="83"/>
      <c r="J901" s="8"/>
      <c r="K901" s="8"/>
      <c r="L901" s="8"/>
      <c r="M901" s="79"/>
    </row>
    <row r="902" spans="1:13">
      <c r="A902" s="8"/>
      <c r="B902" s="8"/>
      <c r="C902" s="78"/>
      <c r="D902" s="8"/>
      <c r="E902" s="8"/>
      <c r="F902" s="8"/>
      <c r="G902" s="8"/>
      <c r="H902" s="78"/>
      <c r="I902" s="83"/>
      <c r="J902" s="8"/>
      <c r="K902" s="8"/>
      <c r="L902" s="8"/>
      <c r="M902" s="79"/>
    </row>
    <row r="903" spans="1:13">
      <c r="A903" s="8"/>
      <c r="B903" s="8"/>
      <c r="C903" s="78"/>
      <c r="D903" s="8"/>
      <c r="E903" s="8"/>
      <c r="F903" s="8"/>
      <c r="G903" s="8"/>
      <c r="H903" s="78"/>
      <c r="I903" s="83"/>
      <c r="J903" s="8"/>
      <c r="K903" s="8"/>
      <c r="L903" s="8"/>
      <c r="M903" s="79"/>
    </row>
    <row r="904" spans="1:13">
      <c r="A904" s="8"/>
      <c r="B904" s="8"/>
      <c r="C904" s="78"/>
      <c r="D904" s="8"/>
      <c r="E904" s="8"/>
      <c r="F904" s="8"/>
      <c r="G904" s="8"/>
      <c r="H904" s="78"/>
      <c r="I904" s="83"/>
      <c r="J904" s="8"/>
      <c r="K904" s="8"/>
      <c r="L904" s="8"/>
      <c r="M904" s="79"/>
    </row>
    <row r="905" spans="1:13">
      <c r="A905" s="8"/>
      <c r="B905" s="8"/>
      <c r="C905" s="78"/>
      <c r="D905" s="8"/>
      <c r="E905" s="8"/>
      <c r="F905" s="8"/>
      <c r="G905" s="8"/>
      <c r="H905" s="78"/>
      <c r="I905" s="83"/>
      <c r="J905" s="8"/>
      <c r="K905" s="8"/>
      <c r="L905" s="8"/>
      <c r="M905" s="79"/>
    </row>
    <row r="906" spans="1:13">
      <c r="A906" s="8"/>
      <c r="B906" s="8"/>
      <c r="C906" s="78"/>
      <c r="D906" s="8"/>
      <c r="E906" s="8"/>
      <c r="F906" s="8"/>
      <c r="G906" s="8"/>
      <c r="H906" s="78"/>
      <c r="I906" s="83"/>
      <c r="J906" s="8"/>
      <c r="K906" s="8"/>
      <c r="L906" s="8"/>
      <c r="M906" s="79"/>
    </row>
    <row r="907" spans="1:13">
      <c r="A907" s="8"/>
      <c r="B907" s="8"/>
      <c r="C907" s="78"/>
      <c r="D907" s="8"/>
      <c r="E907" s="8"/>
      <c r="F907" s="8"/>
      <c r="G907" s="8"/>
      <c r="H907" s="78"/>
      <c r="I907" s="83"/>
      <c r="J907" s="8"/>
      <c r="K907" s="8"/>
      <c r="L907" s="8"/>
      <c r="M907" s="79"/>
    </row>
    <row r="908" spans="1:13">
      <c r="A908" s="8"/>
      <c r="B908" s="8"/>
      <c r="C908" s="78"/>
      <c r="D908" s="8"/>
      <c r="E908" s="8"/>
      <c r="F908" s="8"/>
      <c r="G908" s="8"/>
      <c r="H908" s="78"/>
      <c r="I908" s="83"/>
      <c r="J908" s="8"/>
      <c r="K908" s="8"/>
      <c r="L908" s="8"/>
      <c r="M908" s="79"/>
    </row>
    <row r="909" spans="1:13">
      <c r="A909" s="8"/>
      <c r="B909" s="8"/>
      <c r="C909" s="78"/>
      <c r="D909" s="8"/>
      <c r="E909" s="8"/>
      <c r="F909" s="8"/>
      <c r="G909" s="8"/>
      <c r="H909" s="78"/>
      <c r="I909" s="83"/>
      <c r="J909" s="8"/>
      <c r="K909" s="8"/>
      <c r="L909" s="8"/>
      <c r="M909" s="79"/>
    </row>
    <row r="910" spans="1:13">
      <c r="A910" s="8"/>
      <c r="B910" s="8"/>
      <c r="C910" s="78"/>
      <c r="D910" s="8"/>
      <c r="E910" s="8"/>
      <c r="F910" s="8"/>
      <c r="G910" s="8"/>
      <c r="H910" s="78"/>
      <c r="I910" s="83"/>
      <c r="J910" s="8"/>
      <c r="K910" s="8"/>
      <c r="L910" s="8"/>
      <c r="M910" s="79"/>
    </row>
    <row r="911" spans="1:13">
      <c r="A911" s="8"/>
      <c r="B911" s="8"/>
      <c r="C911" s="78"/>
      <c r="D911" s="8"/>
      <c r="E911" s="8"/>
      <c r="F911" s="8"/>
      <c r="G911" s="8"/>
      <c r="H911" s="78"/>
      <c r="I911" s="83"/>
      <c r="J911" s="8"/>
      <c r="K911" s="8"/>
      <c r="L911" s="8"/>
      <c r="M911" s="79"/>
    </row>
    <row r="912" spans="1:13">
      <c r="A912" s="8"/>
      <c r="B912" s="8"/>
      <c r="C912" s="78"/>
      <c r="D912" s="8"/>
      <c r="E912" s="8"/>
      <c r="F912" s="8"/>
      <c r="G912" s="8"/>
      <c r="H912" s="78"/>
      <c r="I912" s="83"/>
      <c r="J912" s="8"/>
      <c r="K912" s="8"/>
      <c r="L912" s="8"/>
      <c r="M912" s="79"/>
    </row>
    <row r="913" spans="1:13">
      <c r="A913" s="8"/>
      <c r="B913" s="8"/>
      <c r="C913" s="78"/>
      <c r="D913" s="8"/>
      <c r="E913" s="8"/>
      <c r="F913" s="8"/>
      <c r="G913" s="8"/>
      <c r="H913" s="78"/>
      <c r="I913" s="83"/>
      <c r="J913" s="8"/>
      <c r="K913" s="8"/>
      <c r="L913" s="8"/>
      <c r="M913" s="79"/>
    </row>
    <row r="914" spans="1:13">
      <c r="A914" s="8"/>
      <c r="B914" s="8"/>
      <c r="C914" s="78"/>
      <c r="D914" s="8"/>
      <c r="E914" s="8"/>
      <c r="F914" s="8"/>
      <c r="G914" s="8"/>
      <c r="H914" s="78"/>
      <c r="I914" s="83"/>
      <c r="J914" s="8"/>
      <c r="K914" s="8"/>
      <c r="L914" s="8"/>
      <c r="M914" s="79"/>
    </row>
    <row r="915" spans="1:13">
      <c r="A915" s="8"/>
      <c r="B915" s="8"/>
      <c r="C915" s="78"/>
      <c r="D915" s="8"/>
      <c r="E915" s="8"/>
      <c r="F915" s="8"/>
      <c r="G915" s="8"/>
      <c r="H915" s="78"/>
      <c r="I915" s="83"/>
      <c r="J915" s="8"/>
      <c r="K915" s="8"/>
      <c r="L915" s="8"/>
      <c r="M915" s="79"/>
    </row>
    <row r="916" spans="1:13">
      <c r="A916" s="8"/>
      <c r="B916" s="8"/>
      <c r="C916" s="78"/>
      <c r="D916" s="8"/>
      <c r="E916" s="8"/>
      <c r="F916" s="8"/>
      <c r="G916" s="8"/>
      <c r="H916" s="78"/>
      <c r="I916" s="83"/>
      <c r="J916" s="8"/>
      <c r="K916" s="8"/>
      <c r="L916" s="8"/>
      <c r="M916" s="79"/>
    </row>
    <row r="917" spans="1:13">
      <c r="A917" s="8"/>
      <c r="B917" s="8"/>
      <c r="C917" s="78"/>
      <c r="D917" s="8"/>
      <c r="E917" s="8"/>
      <c r="F917" s="8"/>
      <c r="G917" s="8"/>
      <c r="H917" s="78"/>
      <c r="I917" s="83"/>
      <c r="J917" s="8"/>
      <c r="K917" s="8"/>
      <c r="L917" s="8"/>
      <c r="M917" s="79"/>
    </row>
    <row r="918" spans="1:13">
      <c r="A918" s="8"/>
      <c r="B918" s="8"/>
      <c r="C918" s="78"/>
      <c r="D918" s="8"/>
      <c r="E918" s="8"/>
      <c r="F918" s="8"/>
      <c r="G918" s="8"/>
      <c r="H918" s="78"/>
      <c r="I918" s="83"/>
      <c r="J918" s="8"/>
      <c r="K918" s="8"/>
      <c r="L918" s="8"/>
      <c r="M918" s="79"/>
    </row>
    <row r="919" spans="1:13">
      <c r="A919" s="8"/>
      <c r="B919" s="8"/>
      <c r="C919" s="78"/>
      <c r="D919" s="8"/>
      <c r="E919" s="8"/>
      <c r="F919" s="8"/>
      <c r="G919" s="8"/>
      <c r="H919" s="78"/>
      <c r="I919" s="83"/>
      <c r="J919" s="8"/>
      <c r="K919" s="8"/>
      <c r="L919" s="8"/>
      <c r="M919" s="79"/>
    </row>
    <row r="920" spans="1:13">
      <c r="A920" s="8"/>
      <c r="B920" s="8"/>
      <c r="C920" s="78"/>
      <c r="D920" s="8"/>
      <c r="E920" s="8"/>
      <c r="F920" s="8"/>
      <c r="G920" s="8"/>
      <c r="H920" s="78"/>
      <c r="I920" s="83"/>
      <c r="J920" s="8"/>
      <c r="K920" s="8"/>
      <c r="L920" s="8"/>
      <c r="M920" s="79"/>
    </row>
    <row r="921" spans="1:13">
      <c r="A921" s="8"/>
      <c r="B921" s="8"/>
      <c r="C921" s="78"/>
      <c r="D921" s="8"/>
      <c r="E921" s="8"/>
      <c r="F921" s="8"/>
      <c r="G921" s="8"/>
      <c r="H921" s="78"/>
      <c r="I921" s="83"/>
      <c r="J921" s="8"/>
      <c r="K921" s="8"/>
      <c r="L921" s="8"/>
      <c r="M921" s="79"/>
    </row>
    <row r="922" spans="1:13">
      <c r="A922" s="8"/>
      <c r="B922" s="8"/>
      <c r="C922" s="78"/>
      <c r="D922" s="8"/>
      <c r="E922" s="8"/>
      <c r="F922" s="8"/>
      <c r="G922" s="8"/>
      <c r="H922" s="78"/>
      <c r="I922" s="83"/>
      <c r="J922" s="8"/>
      <c r="K922" s="8"/>
      <c r="L922" s="8"/>
      <c r="M922" s="79"/>
    </row>
    <row r="923" spans="1:13">
      <c r="A923" s="8"/>
      <c r="B923" s="8"/>
      <c r="C923" s="78"/>
      <c r="D923" s="8"/>
      <c r="E923" s="8"/>
      <c r="F923" s="8"/>
      <c r="G923" s="8"/>
      <c r="H923" s="78"/>
      <c r="I923" s="83"/>
      <c r="J923" s="8"/>
      <c r="K923" s="8"/>
      <c r="L923" s="8"/>
      <c r="M923" s="79"/>
    </row>
    <row r="924" spans="1:13">
      <c r="A924" s="8"/>
      <c r="B924" s="8"/>
      <c r="C924" s="78"/>
      <c r="D924" s="8"/>
      <c r="E924" s="8"/>
      <c r="F924" s="8"/>
      <c r="G924" s="8"/>
      <c r="H924" s="78"/>
      <c r="I924" s="83"/>
      <c r="J924" s="8"/>
      <c r="K924" s="8"/>
      <c r="L924" s="8"/>
      <c r="M924" s="79"/>
    </row>
    <row r="925" spans="1:13">
      <c r="A925" s="8"/>
      <c r="B925" s="8"/>
      <c r="C925" s="78"/>
      <c r="D925" s="8"/>
      <c r="E925" s="8"/>
      <c r="F925" s="8"/>
      <c r="G925" s="8"/>
      <c r="H925" s="78"/>
      <c r="I925" s="83"/>
      <c r="J925" s="8"/>
      <c r="K925" s="8"/>
      <c r="L925" s="8"/>
      <c r="M925" s="79"/>
    </row>
    <row r="926" spans="1:13">
      <c r="A926" s="8"/>
      <c r="B926" s="8"/>
      <c r="C926" s="78"/>
      <c r="D926" s="8"/>
      <c r="E926" s="8"/>
      <c r="F926" s="8"/>
      <c r="G926" s="8"/>
      <c r="H926" s="78"/>
      <c r="I926" s="83"/>
      <c r="J926" s="8"/>
      <c r="K926" s="8"/>
      <c r="L926" s="8"/>
      <c r="M926" s="79"/>
    </row>
    <row r="927" spans="1:13">
      <c r="A927" s="8"/>
      <c r="B927" s="8"/>
      <c r="C927" s="78"/>
      <c r="D927" s="8"/>
      <c r="E927" s="8"/>
      <c r="F927" s="8"/>
      <c r="G927" s="8"/>
      <c r="H927" s="78"/>
      <c r="I927" s="83"/>
      <c r="J927" s="8"/>
      <c r="K927" s="8"/>
      <c r="L927" s="8"/>
      <c r="M927" s="79"/>
    </row>
    <row r="928" spans="1:13">
      <c r="A928" s="8"/>
      <c r="B928" s="8"/>
      <c r="C928" s="78"/>
      <c r="D928" s="8"/>
      <c r="E928" s="8"/>
      <c r="F928" s="8"/>
      <c r="G928" s="8"/>
      <c r="H928" s="78"/>
      <c r="I928" s="83"/>
      <c r="J928" s="8"/>
      <c r="K928" s="8"/>
      <c r="L928" s="8"/>
      <c r="M928" s="79"/>
    </row>
    <row r="929" spans="1:13">
      <c r="A929" s="8"/>
      <c r="B929" s="8"/>
      <c r="C929" s="78"/>
      <c r="D929" s="8"/>
      <c r="E929" s="8"/>
      <c r="F929" s="8"/>
      <c r="G929" s="8"/>
      <c r="H929" s="78"/>
      <c r="I929" s="83"/>
      <c r="J929" s="8"/>
      <c r="K929" s="8"/>
      <c r="L929" s="8"/>
      <c r="M929" s="79"/>
    </row>
    <row r="930" spans="1:13">
      <c r="A930" s="8"/>
      <c r="B930" s="8"/>
      <c r="C930" s="78"/>
      <c r="D930" s="8"/>
      <c r="E930" s="8"/>
      <c r="F930" s="8"/>
      <c r="G930" s="8"/>
      <c r="H930" s="78"/>
      <c r="I930" s="83"/>
      <c r="J930" s="8"/>
      <c r="K930" s="8"/>
      <c r="L930" s="8"/>
      <c r="M930" s="79"/>
    </row>
    <row r="931" spans="1:13">
      <c r="A931" s="8"/>
      <c r="B931" s="8"/>
      <c r="C931" s="78"/>
      <c r="D931" s="8"/>
      <c r="E931" s="8"/>
      <c r="F931" s="8"/>
      <c r="G931" s="8"/>
      <c r="H931" s="78"/>
      <c r="I931" s="83"/>
      <c r="J931" s="8"/>
      <c r="K931" s="8"/>
      <c r="L931" s="8"/>
      <c r="M931" s="79"/>
    </row>
    <row r="932" spans="1:13">
      <c r="A932" s="8"/>
      <c r="B932" s="8"/>
      <c r="C932" s="78"/>
      <c r="D932" s="8"/>
      <c r="E932" s="8"/>
      <c r="F932" s="8"/>
      <c r="G932" s="8"/>
      <c r="H932" s="78"/>
      <c r="I932" s="83"/>
      <c r="J932" s="8"/>
      <c r="K932" s="8"/>
      <c r="L932" s="8"/>
      <c r="M932" s="79"/>
    </row>
    <row r="933" spans="1:13">
      <c r="A933" s="8"/>
      <c r="B933" s="8"/>
      <c r="C933" s="78"/>
      <c r="D933" s="8"/>
      <c r="E933" s="8"/>
      <c r="F933" s="8"/>
      <c r="G933" s="8"/>
      <c r="H933" s="78"/>
      <c r="I933" s="83"/>
      <c r="J933" s="8"/>
      <c r="K933" s="8"/>
      <c r="L933" s="8"/>
      <c r="M933" s="79"/>
    </row>
    <row r="934" spans="1:13">
      <c r="A934" s="8"/>
      <c r="B934" s="8"/>
      <c r="C934" s="78"/>
      <c r="D934" s="8"/>
      <c r="E934" s="8"/>
      <c r="F934" s="8"/>
      <c r="G934" s="8"/>
      <c r="H934" s="78"/>
      <c r="I934" s="83"/>
      <c r="J934" s="8"/>
      <c r="K934" s="8"/>
      <c r="L934" s="8"/>
      <c r="M934" s="79"/>
    </row>
    <row r="935" spans="1:13">
      <c r="A935" s="8"/>
      <c r="B935" s="8"/>
      <c r="C935" s="78"/>
      <c r="D935" s="8"/>
      <c r="E935" s="8"/>
      <c r="F935" s="8"/>
      <c r="G935" s="8"/>
      <c r="H935" s="78"/>
      <c r="I935" s="83"/>
      <c r="J935" s="8"/>
      <c r="K935" s="8"/>
      <c r="L935" s="8"/>
      <c r="M935" s="79"/>
    </row>
    <row r="936" spans="1:13">
      <c r="A936" s="8"/>
      <c r="B936" s="8"/>
      <c r="C936" s="78"/>
      <c r="D936" s="8"/>
      <c r="E936" s="8"/>
      <c r="F936" s="8"/>
      <c r="G936" s="8"/>
      <c r="H936" s="78"/>
      <c r="I936" s="83"/>
      <c r="J936" s="8"/>
      <c r="K936" s="8"/>
      <c r="L936" s="8"/>
      <c r="M936" s="79"/>
    </row>
    <row r="937" spans="1:13">
      <c r="A937" s="8"/>
      <c r="B937" s="8"/>
      <c r="C937" s="78"/>
      <c r="D937" s="8"/>
      <c r="E937" s="8"/>
      <c r="F937" s="8"/>
      <c r="G937" s="8"/>
      <c r="H937" s="78"/>
      <c r="I937" s="83"/>
      <c r="J937" s="8"/>
      <c r="K937" s="8"/>
      <c r="L937" s="8"/>
      <c r="M937" s="79"/>
    </row>
    <row r="938" spans="1:13">
      <c r="A938" s="8"/>
      <c r="B938" s="8"/>
      <c r="C938" s="78"/>
      <c r="D938" s="8"/>
      <c r="E938" s="8"/>
      <c r="F938" s="8"/>
      <c r="G938" s="8"/>
      <c r="H938" s="78"/>
      <c r="I938" s="83"/>
      <c r="J938" s="8"/>
      <c r="K938" s="8"/>
      <c r="L938" s="8"/>
      <c r="M938" s="79"/>
    </row>
    <row r="939" spans="1:13">
      <c r="A939" s="8"/>
      <c r="B939" s="8"/>
      <c r="C939" s="78"/>
      <c r="D939" s="8"/>
      <c r="E939" s="8"/>
      <c r="F939" s="8"/>
      <c r="G939" s="8"/>
      <c r="H939" s="78"/>
      <c r="I939" s="83"/>
      <c r="J939" s="8"/>
      <c r="K939" s="8"/>
      <c r="L939" s="8"/>
      <c r="M939" s="79"/>
    </row>
    <row r="940" spans="1:13">
      <c r="A940" s="8"/>
      <c r="B940" s="8"/>
      <c r="C940" s="78"/>
      <c r="D940" s="8"/>
      <c r="E940" s="8"/>
      <c r="F940" s="8"/>
      <c r="G940" s="8"/>
      <c r="H940" s="78"/>
      <c r="I940" s="83"/>
      <c r="J940" s="8"/>
      <c r="K940" s="8"/>
      <c r="L940" s="8"/>
      <c r="M940" s="79"/>
    </row>
    <row r="941" spans="1:13">
      <c r="A941" s="8"/>
      <c r="B941" s="8"/>
      <c r="C941" s="78"/>
      <c r="D941" s="8"/>
      <c r="E941" s="8"/>
      <c r="F941" s="8"/>
      <c r="G941" s="8"/>
      <c r="H941" s="78"/>
      <c r="I941" s="83"/>
      <c r="J941" s="8"/>
      <c r="K941" s="8"/>
      <c r="L941" s="8"/>
      <c r="M941" s="79"/>
    </row>
    <row r="942" spans="1:13">
      <c r="A942" s="8"/>
      <c r="B942" s="8"/>
      <c r="C942" s="78"/>
      <c r="D942" s="8"/>
      <c r="E942" s="8"/>
      <c r="F942" s="8"/>
      <c r="G942" s="8"/>
      <c r="H942" s="78"/>
      <c r="I942" s="83"/>
      <c r="J942" s="8"/>
      <c r="K942" s="8"/>
      <c r="L942" s="8"/>
      <c r="M942" s="79"/>
    </row>
    <row r="943" spans="1:13">
      <c r="A943" s="8"/>
      <c r="B943" s="8"/>
      <c r="C943" s="78"/>
      <c r="D943" s="8"/>
      <c r="E943" s="8"/>
      <c r="F943" s="8"/>
      <c r="G943" s="8"/>
      <c r="H943" s="78"/>
      <c r="I943" s="83"/>
      <c r="J943" s="8"/>
      <c r="K943" s="8"/>
      <c r="L943" s="8"/>
      <c r="M943" s="79"/>
    </row>
    <row r="944" spans="1:13">
      <c r="A944" s="8"/>
      <c r="B944" s="8"/>
      <c r="C944" s="78"/>
      <c r="D944" s="8"/>
      <c r="E944" s="8"/>
      <c r="F944" s="8"/>
      <c r="G944" s="8"/>
      <c r="H944" s="78"/>
      <c r="I944" s="83"/>
      <c r="J944" s="8"/>
      <c r="K944" s="8"/>
      <c r="L944" s="8"/>
      <c r="M944" s="79"/>
    </row>
    <row r="945" spans="1:13">
      <c r="A945" s="8"/>
      <c r="B945" s="8"/>
      <c r="C945" s="78"/>
      <c r="D945" s="8"/>
      <c r="E945" s="8"/>
      <c r="F945" s="8"/>
      <c r="G945" s="8"/>
      <c r="H945" s="78"/>
      <c r="I945" s="83"/>
      <c r="J945" s="8"/>
      <c r="K945" s="8"/>
      <c r="L945" s="8"/>
      <c r="M945" s="79"/>
    </row>
    <row r="946" spans="1:13">
      <c r="A946" s="8"/>
      <c r="B946" s="8"/>
      <c r="C946" s="78"/>
      <c r="D946" s="8"/>
      <c r="E946" s="8"/>
      <c r="F946" s="8"/>
      <c r="G946" s="8"/>
      <c r="H946" s="78"/>
      <c r="I946" s="83"/>
      <c r="J946" s="8"/>
      <c r="K946" s="8"/>
      <c r="L946" s="8"/>
      <c r="M946" s="79"/>
    </row>
    <row r="947" spans="1:13">
      <c r="A947" s="8"/>
      <c r="B947" s="8"/>
      <c r="C947" s="78"/>
      <c r="D947" s="8"/>
      <c r="E947" s="8"/>
      <c r="F947" s="8"/>
      <c r="G947" s="8"/>
      <c r="H947" s="78"/>
      <c r="I947" s="83"/>
      <c r="J947" s="8"/>
      <c r="K947" s="8"/>
      <c r="L947" s="8"/>
      <c r="M947" s="79"/>
    </row>
    <row r="948" spans="1:13">
      <c r="A948" s="8"/>
      <c r="B948" s="8"/>
      <c r="C948" s="78"/>
      <c r="D948" s="8"/>
      <c r="E948" s="8"/>
      <c r="F948" s="8"/>
      <c r="G948" s="8"/>
      <c r="H948" s="78"/>
      <c r="I948" s="83"/>
      <c r="J948" s="8"/>
      <c r="K948" s="8"/>
      <c r="L948" s="8"/>
      <c r="M948" s="79"/>
    </row>
    <row r="949" spans="1:13">
      <c r="A949" s="8"/>
      <c r="B949" s="8"/>
      <c r="C949" s="78"/>
      <c r="D949" s="8"/>
      <c r="E949" s="8"/>
      <c r="F949" s="8"/>
      <c r="G949" s="8"/>
      <c r="H949" s="78"/>
      <c r="I949" s="83"/>
      <c r="J949" s="8"/>
      <c r="K949" s="8"/>
      <c r="L949" s="8"/>
      <c r="M949" s="79"/>
    </row>
    <row r="950" spans="1:13">
      <c r="A950" s="8"/>
      <c r="B950" s="8"/>
      <c r="C950" s="78"/>
      <c r="D950" s="8"/>
      <c r="E950" s="8"/>
      <c r="F950" s="8"/>
      <c r="G950" s="8"/>
      <c r="H950" s="78"/>
      <c r="I950" s="83"/>
      <c r="J950" s="8"/>
      <c r="K950" s="8"/>
      <c r="L950" s="8"/>
      <c r="M950" s="79"/>
    </row>
    <row r="951" spans="1:13">
      <c r="A951" s="8"/>
      <c r="B951" s="8"/>
      <c r="C951" s="78"/>
      <c r="D951" s="8"/>
      <c r="E951" s="8"/>
      <c r="F951" s="8"/>
      <c r="G951" s="8"/>
      <c r="H951" s="78"/>
      <c r="I951" s="83"/>
      <c r="J951" s="8"/>
      <c r="K951" s="8"/>
      <c r="L951" s="8"/>
      <c r="M951" s="79"/>
    </row>
    <row r="952" spans="1:13">
      <c r="A952" s="8"/>
      <c r="B952" s="8"/>
      <c r="C952" s="78"/>
      <c r="D952" s="8"/>
      <c r="E952" s="8"/>
      <c r="F952" s="8"/>
      <c r="G952" s="8"/>
      <c r="H952" s="78"/>
      <c r="I952" s="83"/>
      <c r="J952" s="8"/>
      <c r="K952" s="8"/>
      <c r="L952" s="8"/>
      <c r="M952" s="79"/>
    </row>
    <row r="953" spans="1:13">
      <c r="A953" s="8"/>
      <c r="B953" s="8"/>
      <c r="C953" s="78"/>
      <c r="D953" s="8"/>
      <c r="E953" s="8"/>
      <c r="F953" s="8"/>
      <c r="G953" s="8"/>
      <c r="H953" s="78"/>
      <c r="I953" s="83"/>
      <c r="J953" s="8"/>
      <c r="K953" s="8"/>
      <c r="L953" s="8"/>
      <c r="M953" s="79"/>
    </row>
    <row r="954" spans="1:13">
      <c r="A954" s="8"/>
      <c r="B954" s="8"/>
      <c r="C954" s="78"/>
      <c r="D954" s="8"/>
      <c r="E954" s="8"/>
      <c r="F954" s="8"/>
      <c r="G954" s="8"/>
      <c r="H954" s="78"/>
      <c r="I954" s="83"/>
      <c r="J954" s="8"/>
      <c r="K954" s="8"/>
      <c r="L954" s="8"/>
      <c r="M954" s="79"/>
    </row>
    <row r="955" spans="1:13">
      <c r="A955" s="8"/>
      <c r="B955" s="8"/>
      <c r="C955" s="78"/>
      <c r="D955" s="8"/>
      <c r="E955" s="8"/>
      <c r="F955" s="8"/>
      <c r="G955" s="8"/>
      <c r="H955" s="78"/>
      <c r="I955" s="83"/>
      <c r="J955" s="8"/>
      <c r="K955" s="8"/>
      <c r="L955" s="8"/>
      <c r="M955" s="79"/>
    </row>
    <row r="956" spans="1:13">
      <c r="A956" s="8"/>
      <c r="B956" s="8"/>
      <c r="C956" s="78"/>
      <c r="D956" s="8"/>
      <c r="E956" s="8"/>
      <c r="F956" s="8"/>
      <c r="G956" s="8"/>
      <c r="H956" s="78"/>
      <c r="I956" s="83"/>
      <c r="J956" s="8"/>
      <c r="K956" s="8"/>
      <c r="L956" s="8"/>
      <c r="M956" s="79"/>
    </row>
    <row r="957" spans="1:13">
      <c r="A957" s="8"/>
      <c r="B957" s="8"/>
      <c r="C957" s="78"/>
      <c r="D957" s="8"/>
      <c r="E957" s="8"/>
      <c r="F957" s="8"/>
      <c r="G957" s="8"/>
      <c r="H957" s="78"/>
      <c r="I957" s="83"/>
      <c r="J957" s="8"/>
      <c r="K957" s="8"/>
      <c r="L957" s="8"/>
      <c r="M957" s="79"/>
    </row>
    <row r="958" spans="1:13">
      <c r="A958" s="8"/>
      <c r="B958" s="8"/>
      <c r="C958" s="78"/>
      <c r="D958" s="8"/>
      <c r="E958" s="8"/>
      <c r="F958" s="8"/>
      <c r="G958" s="8"/>
      <c r="H958" s="78"/>
      <c r="I958" s="83"/>
      <c r="J958" s="8"/>
      <c r="K958" s="8"/>
      <c r="L958" s="8"/>
      <c r="M958" s="79"/>
    </row>
    <row r="959" spans="1:13">
      <c r="A959" s="8"/>
      <c r="B959" s="8"/>
      <c r="C959" s="78"/>
      <c r="D959" s="8"/>
      <c r="E959" s="8"/>
      <c r="F959" s="8"/>
      <c r="G959" s="8"/>
      <c r="H959" s="78"/>
      <c r="I959" s="83"/>
      <c r="J959" s="8"/>
      <c r="K959" s="8"/>
      <c r="L959" s="8"/>
      <c r="M959" s="79"/>
    </row>
    <row r="960" spans="1:13">
      <c r="A960" s="8"/>
      <c r="B960" s="8"/>
      <c r="C960" s="78"/>
      <c r="D960" s="8"/>
      <c r="E960" s="8"/>
      <c r="F960" s="8"/>
      <c r="G960" s="8"/>
      <c r="H960" s="78"/>
      <c r="I960" s="83"/>
      <c r="J960" s="8"/>
      <c r="K960" s="8"/>
      <c r="L960" s="8"/>
      <c r="M960" s="79"/>
    </row>
    <row r="961" spans="1:13">
      <c r="A961" s="8"/>
      <c r="B961" s="8"/>
      <c r="C961" s="78"/>
      <c r="D961" s="8"/>
      <c r="E961" s="8"/>
      <c r="F961" s="8"/>
      <c r="G961" s="8"/>
      <c r="H961" s="78"/>
      <c r="I961" s="83"/>
      <c r="J961" s="8"/>
      <c r="K961" s="8"/>
      <c r="L961" s="8"/>
      <c r="M961" s="79"/>
    </row>
    <row r="962" spans="1:13">
      <c r="A962" s="8"/>
      <c r="B962" s="8"/>
      <c r="C962" s="78"/>
      <c r="D962" s="8"/>
      <c r="E962" s="8"/>
      <c r="F962" s="8"/>
      <c r="G962" s="8"/>
      <c r="H962" s="78"/>
      <c r="I962" s="83"/>
      <c r="J962" s="8"/>
      <c r="K962" s="8"/>
      <c r="L962" s="8"/>
      <c r="M962" s="79"/>
    </row>
    <row r="963" spans="1:13">
      <c r="A963" s="8"/>
      <c r="B963" s="8"/>
      <c r="C963" s="78"/>
      <c r="D963" s="8"/>
      <c r="E963" s="8"/>
      <c r="F963" s="8"/>
      <c r="G963" s="8"/>
      <c r="H963" s="78"/>
      <c r="I963" s="83"/>
      <c r="J963" s="8"/>
      <c r="K963" s="8"/>
      <c r="L963" s="8"/>
      <c r="M963" s="79"/>
    </row>
    <row r="964" spans="1:13">
      <c r="A964" s="8"/>
      <c r="B964" s="8"/>
      <c r="C964" s="78"/>
      <c r="D964" s="8"/>
      <c r="E964" s="8"/>
      <c r="F964" s="8"/>
      <c r="G964" s="8"/>
      <c r="H964" s="78"/>
      <c r="I964" s="83"/>
      <c r="J964" s="8"/>
      <c r="K964" s="8"/>
      <c r="L964" s="8"/>
      <c r="M964" s="79"/>
    </row>
    <row r="965" spans="1:13">
      <c r="A965" s="8"/>
      <c r="B965" s="8"/>
      <c r="C965" s="78"/>
      <c r="D965" s="8"/>
      <c r="E965" s="8"/>
      <c r="F965" s="8"/>
      <c r="G965" s="8"/>
      <c r="H965" s="78"/>
      <c r="I965" s="83"/>
      <c r="J965" s="8"/>
      <c r="K965" s="8"/>
      <c r="L965" s="8"/>
      <c r="M965" s="79"/>
    </row>
    <row r="966" spans="1:13">
      <c r="A966" s="8"/>
      <c r="B966" s="8"/>
      <c r="C966" s="78"/>
      <c r="D966" s="8"/>
      <c r="E966" s="8"/>
      <c r="F966" s="8"/>
      <c r="G966" s="8"/>
      <c r="H966" s="78"/>
      <c r="I966" s="83"/>
      <c r="J966" s="8"/>
      <c r="K966" s="8"/>
      <c r="L966" s="8"/>
      <c r="M966" s="79"/>
    </row>
    <row r="967" spans="1:13">
      <c r="A967" s="8"/>
      <c r="B967" s="8"/>
      <c r="C967" s="78"/>
      <c r="D967" s="8"/>
      <c r="E967" s="8"/>
      <c r="F967" s="8"/>
      <c r="G967" s="8"/>
      <c r="H967" s="78"/>
      <c r="I967" s="83"/>
      <c r="J967" s="8"/>
      <c r="K967" s="8"/>
      <c r="L967" s="8"/>
      <c r="M967" s="79"/>
    </row>
    <row r="968" spans="1:13">
      <c r="A968" s="8"/>
      <c r="B968" s="8"/>
      <c r="C968" s="78"/>
      <c r="D968" s="8"/>
      <c r="E968" s="8"/>
      <c r="F968" s="8"/>
      <c r="G968" s="8"/>
      <c r="H968" s="78"/>
      <c r="I968" s="83"/>
      <c r="J968" s="8"/>
      <c r="K968" s="8"/>
      <c r="L968" s="8"/>
      <c r="M968" s="79"/>
    </row>
    <row r="969" spans="1:13">
      <c r="A969" s="8"/>
      <c r="B969" s="8"/>
      <c r="C969" s="78"/>
      <c r="D969" s="8"/>
      <c r="E969" s="8"/>
      <c r="F969" s="8"/>
      <c r="G969" s="8"/>
      <c r="H969" s="78"/>
      <c r="I969" s="83"/>
      <c r="J969" s="8"/>
      <c r="K969" s="8"/>
      <c r="L969" s="8"/>
      <c r="M969" s="79"/>
    </row>
    <row r="970" spans="1:13">
      <c r="A970" s="8"/>
      <c r="B970" s="8"/>
      <c r="C970" s="78"/>
      <c r="D970" s="8"/>
      <c r="E970" s="8"/>
      <c r="F970" s="8"/>
      <c r="G970" s="8"/>
      <c r="H970" s="78"/>
      <c r="I970" s="83"/>
      <c r="J970" s="8"/>
      <c r="K970" s="8"/>
      <c r="L970" s="8"/>
      <c r="M970" s="79"/>
    </row>
    <row r="971" spans="1:13">
      <c r="A971" s="8"/>
      <c r="B971" s="8"/>
      <c r="C971" s="78"/>
      <c r="D971" s="8"/>
      <c r="E971" s="8"/>
      <c r="F971" s="8"/>
      <c r="G971" s="8"/>
      <c r="H971" s="78"/>
      <c r="I971" s="83"/>
      <c r="J971" s="8"/>
      <c r="K971" s="8"/>
      <c r="L971" s="8"/>
      <c r="M971" s="79"/>
    </row>
    <row r="972" spans="1:13">
      <c r="A972" s="8"/>
      <c r="B972" s="8"/>
      <c r="C972" s="78"/>
      <c r="D972" s="8"/>
      <c r="E972" s="8"/>
      <c r="F972" s="8"/>
      <c r="G972" s="8"/>
      <c r="H972" s="78"/>
      <c r="I972" s="83"/>
      <c r="J972" s="8"/>
      <c r="K972" s="8"/>
      <c r="L972" s="8"/>
      <c r="M972" s="79"/>
    </row>
    <row r="973" spans="1:13">
      <c r="A973" s="8"/>
      <c r="B973" s="8"/>
      <c r="C973" s="78"/>
      <c r="D973" s="8"/>
      <c r="E973" s="8"/>
      <c r="F973" s="8"/>
      <c r="G973" s="8"/>
      <c r="H973" s="78"/>
      <c r="I973" s="83"/>
      <c r="J973" s="8"/>
      <c r="K973" s="8"/>
      <c r="L973" s="8"/>
      <c r="M973" s="79"/>
    </row>
    <row r="974" spans="1:13">
      <c r="A974" s="8"/>
      <c r="B974" s="8"/>
      <c r="C974" s="78"/>
      <c r="D974" s="8"/>
      <c r="E974" s="8"/>
      <c r="F974" s="8"/>
      <c r="G974" s="8"/>
      <c r="H974" s="78"/>
      <c r="I974" s="83"/>
      <c r="J974" s="8"/>
      <c r="K974" s="8"/>
      <c r="L974" s="8"/>
      <c r="M974" s="79"/>
    </row>
    <row r="975" spans="1:13">
      <c r="A975" s="8"/>
      <c r="B975" s="8"/>
      <c r="C975" s="78"/>
      <c r="D975" s="8"/>
      <c r="E975" s="8"/>
      <c r="F975" s="8"/>
      <c r="G975" s="8"/>
      <c r="H975" s="78"/>
      <c r="I975" s="83"/>
      <c r="J975" s="8"/>
      <c r="K975" s="8"/>
      <c r="L975" s="8"/>
      <c r="M975" s="79"/>
    </row>
    <row r="976" spans="1:13">
      <c r="A976" s="8"/>
      <c r="B976" s="8"/>
      <c r="C976" s="78"/>
      <c r="D976" s="8"/>
      <c r="E976" s="8"/>
      <c r="F976" s="8"/>
      <c r="G976" s="8"/>
      <c r="H976" s="78"/>
      <c r="I976" s="83"/>
      <c r="J976" s="8"/>
      <c r="K976" s="8"/>
      <c r="L976" s="8"/>
      <c r="M976" s="79"/>
    </row>
    <row r="977" spans="1:13">
      <c r="A977" s="8"/>
      <c r="B977" s="8"/>
      <c r="C977" s="78"/>
      <c r="D977" s="8"/>
      <c r="E977" s="8"/>
      <c r="F977" s="8"/>
      <c r="G977" s="8"/>
      <c r="H977" s="78"/>
      <c r="I977" s="83"/>
      <c r="J977" s="8"/>
      <c r="K977" s="8"/>
      <c r="L977" s="8"/>
      <c r="M977" s="79"/>
    </row>
    <row r="978" spans="1:13">
      <c r="A978" s="8"/>
      <c r="B978" s="8"/>
      <c r="C978" s="78"/>
      <c r="D978" s="8"/>
      <c r="E978" s="8"/>
      <c r="F978" s="8"/>
      <c r="G978" s="8"/>
      <c r="H978" s="78"/>
      <c r="I978" s="83"/>
      <c r="J978" s="8"/>
      <c r="K978" s="8"/>
      <c r="L978" s="8"/>
      <c r="M978" s="79"/>
    </row>
    <row r="979" spans="1:13">
      <c r="A979" s="8"/>
      <c r="B979" s="8"/>
      <c r="C979" s="78"/>
      <c r="D979" s="8"/>
      <c r="E979" s="8"/>
      <c r="F979" s="8"/>
      <c r="G979" s="8"/>
      <c r="H979" s="78"/>
      <c r="I979" s="83"/>
      <c r="J979" s="8"/>
      <c r="K979" s="8"/>
      <c r="L979" s="8"/>
      <c r="M979" s="79"/>
    </row>
    <row r="980" spans="1:13">
      <c r="A980" s="8"/>
      <c r="B980" s="8"/>
      <c r="C980" s="78"/>
      <c r="D980" s="8"/>
      <c r="E980" s="8"/>
      <c r="F980" s="8"/>
      <c r="G980" s="8"/>
      <c r="H980" s="78"/>
      <c r="I980" s="83"/>
      <c r="J980" s="8"/>
      <c r="K980" s="8"/>
      <c r="L980" s="8"/>
      <c r="M980" s="79"/>
    </row>
    <row r="981" spans="1:13">
      <c r="A981" s="8"/>
      <c r="B981" s="8"/>
      <c r="C981" s="78"/>
      <c r="D981" s="8"/>
      <c r="E981" s="8"/>
      <c r="F981" s="8"/>
      <c r="G981" s="8"/>
      <c r="H981" s="78"/>
      <c r="I981" s="83"/>
      <c r="J981" s="8"/>
      <c r="K981" s="8"/>
      <c r="L981" s="8"/>
      <c r="M981" s="79"/>
    </row>
    <row r="982" spans="1:13">
      <c r="A982" s="8"/>
      <c r="B982" s="8"/>
      <c r="C982" s="78"/>
      <c r="D982" s="8"/>
      <c r="E982" s="8"/>
      <c r="F982" s="8"/>
      <c r="G982" s="8"/>
      <c r="H982" s="78"/>
      <c r="I982" s="83"/>
      <c r="J982" s="8"/>
      <c r="K982" s="8"/>
      <c r="L982" s="8"/>
      <c r="M982" s="79"/>
    </row>
    <row r="983" spans="1:13">
      <c r="A983" s="8"/>
      <c r="B983" s="8"/>
      <c r="C983" s="78"/>
      <c r="D983" s="8"/>
      <c r="E983" s="8"/>
      <c r="F983" s="8"/>
      <c r="G983" s="8"/>
      <c r="H983" s="78"/>
      <c r="I983" s="83"/>
      <c r="J983" s="8"/>
      <c r="K983" s="8"/>
      <c r="L983" s="8"/>
      <c r="M983" s="79"/>
    </row>
    <row r="984" spans="1:13">
      <c r="A984" s="8"/>
      <c r="B984" s="8"/>
      <c r="C984" s="78"/>
      <c r="D984" s="8"/>
      <c r="E984" s="8"/>
      <c r="F984" s="8"/>
      <c r="G984" s="8"/>
      <c r="H984" s="78"/>
      <c r="I984" s="83"/>
      <c r="J984" s="8"/>
      <c r="K984" s="8"/>
      <c r="L984" s="8"/>
      <c r="M984" s="79"/>
    </row>
    <row r="985" spans="1:13">
      <c r="A985" s="8"/>
      <c r="B985" s="8"/>
      <c r="C985" s="78"/>
      <c r="D985" s="8"/>
      <c r="E985" s="8"/>
      <c r="F985" s="8"/>
      <c r="G985" s="8"/>
      <c r="H985" s="78"/>
      <c r="I985" s="83"/>
      <c r="J985" s="8"/>
      <c r="K985" s="8"/>
      <c r="L985" s="8"/>
      <c r="M985" s="79"/>
    </row>
    <row r="986" spans="1:13">
      <c r="A986" s="8"/>
      <c r="B986" s="8"/>
      <c r="C986" s="78"/>
      <c r="D986" s="8"/>
      <c r="E986" s="8"/>
      <c r="F986" s="8"/>
      <c r="G986" s="8"/>
      <c r="H986" s="78"/>
      <c r="I986" s="83"/>
      <c r="J986" s="8"/>
      <c r="K986" s="8"/>
      <c r="L986" s="8"/>
      <c r="M986" s="79"/>
    </row>
    <row r="987" spans="1:13">
      <c r="A987" s="8"/>
      <c r="B987" s="8"/>
      <c r="C987" s="78"/>
      <c r="D987" s="8"/>
      <c r="E987" s="8"/>
      <c r="F987" s="8"/>
      <c r="G987" s="8"/>
      <c r="H987" s="78"/>
      <c r="I987" s="83"/>
      <c r="J987" s="8"/>
      <c r="K987" s="8"/>
      <c r="L987" s="8"/>
      <c r="M987" s="79"/>
    </row>
    <row r="988" spans="1:13">
      <c r="A988" s="8"/>
      <c r="B988" s="8"/>
      <c r="C988" s="78"/>
      <c r="D988" s="8"/>
      <c r="E988" s="8"/>
      <c r="F988" s="8"/>
      <c r="G988" s="8"/>
      <c r="H988" s="78"/>
      <c r="I988" s="83"/>
      <c r="J988" s="8"/>
      <c r="K988" s="8"/>
      <c r="L988" s="8"/>
      <c r="M988" s="79"/>
    </row>
    <row r="989" spans="1:13">
      <c r="A989" s="8"/>
      <c r="B989" s="8"/>
      <c r="C989" s="78"/>
      <c r="D989" s="8"/>
      <c r="E989" s="8"/>
      <c r="F989" s="8"/>
      <c r="G989" s="8"/>
      <c r="H989" s="78"/>
      <c r="I989" s="83"/>
      <c r="J989" s="8"/>
      <c r="K989" s="8"/>
      <c r="L989" s="8"/>
      <c r="M989" s="79"/>
    </row>
    <row r="990" spans="1:13">
      <c r="A990" s="8"/>
      <c r="B990" s="8"/>
      <c r="C990" s="78"/>
      <c r="D990" s="8"/>
      <c r="E990" s="8"/>
      <c r="F990" s="8"/>
      <c r="G990" s="8"/>
      <c r="H990" s="78"/>
      <c r="I990" s="83"/>
      <c r="J990" s="8"/>
      <c r="K990" s="8"/>
      <c r="L990" s="8"/>
      <c r="M990" s="79"/>
    </row>
    <row r="991" spans="1:13">
      <c r="A991" s="8"/>
      <c r="B991" s="8"/>
      <c r="C991" s="78"/>
      <c r="D991" s="8"/>
      <c r="E991" s="8"/>
      <c r="F991" s="8"/>
      <c r="G991" s="8"/>
      <c r="H991" s="78"/>
      <c r="I991" s="83"/>
      <c r="J991" s="8"/>
      <c r="K991" s="8"/>
      <c r="L991" s="8"/>
      <c r="M991" s="79"/>
    </row>
    <row r="992" spans="1:13">
      <c r="A992" s="8"/>
      <c r="B992" s="8"/>
      <c r="C992" s="78"/>
      <c r="D992" s="8"/>
      <c r="E992" s="8"/>
      <c r="F992" s="8"/>
      <c r="G992" s="8"/>
      <c r="H992" s="78"/>
      <c r="I992" s="83"/>
      <c r="J992" s="8"/>
      <c r="K992" s="8"/>
      <c r="L992" s="8"/>
      <c r="M992" s="79"/>
    </row>
    <row r="993" spans="1:13">
      <c r="A993" s="8"/>
      <c r="B993" s="8"/>
      <c r="C993" s="78"/>
      <c r="D993" s="8"/>
      <c r="E993" s="8"/>
      <c r="F993" s="8"/>
      <c r="G993" s="8"/>
      <c r="H993" s="78"/>
      <c r="I993" s="83"/>
      <c r="J993" s="8"/>
      <c r="K993" s="8"/>
      <c r="L993" s="8"/>
      <c r="M993" s="79"/>
    </row>
    <row r="994" spans="1:13">
      <c r="A994" s="8"/>
      <c r="B994" s="8"/>
      <c r="C994" s="78"/>
      <c r="D994" s="8"/>
      <c r="E994" s="8"/>
      <c r="F994" s="8"/>
      <c r="G994" s="8"/>
      <c r="H994" s="78"/>
      <c r="I994" s="83"/>
      <c r="J994" s="8"/>
      <c r="K994" s="8"/>
      <c r="L994" s="8"/>
      <c r="M994" s="79"/>
    </row>
    <row r="995" spans="1:13">
      <c r="A995" s="8"/>
      <c r="B995" s="8"/>
      <c r="C995" s="78"/>
      <c r="D995" s="8"/>
      <c r="E995" s="8"/>
      <c r="F995" s="8"/>
      <c r="G995" s="8"/>
      <c r="H995" s="78"/>
      <c r="I995" s="83"/>
      <c r="J995" s="8"/>
      <c r="K995" s="8"/>
      <c r="L995" s="8"/>
      <c r="M995" s="79"/>
    </row>
    <row r="996" spans="1:13">
      <c r="A996" s="8"/>
      <c r="B996" s="8"/>
      <c r="C996" s="78"/>
      <c r="D996" s="8"/>
      <c r="E996" s="8"/>
      <c r="F996" s="8"/>
      <c r="G996" s="8"/>
      <c r="H996" s="78"/>
      <c r="I996" s="83"/>
      <c r="J996" s="8"/>
      <c r="K996" s="8"/>
      <c r="L996" s="8"/>
      <c r="M996" s="79"/>
    </row>
    <row r="997" spans="1:13">
      <c r="A997" s="8"/>
      <c r="B997" s="8"/>
      <c r="C997" s="78"/>
      <c r="D997" s="8"/>
      <c r="E997" s="8"/>
      <c r="F997" s="8"/>
      <c r="G997" s="8"/>
      <c r="H997" s="78"/>
      <c r="I997" s="83"/>
      <c r="J997" s="8"/>
      <c r="K997" s="8"/>
      <c r="L997" s="8"/>
      <c r="M997" s="79"/>
    </row>
    <row r="998" spans="1:13">
      <c r="A998" s="8"/>
      <c r="B998" s="8"/>
      <c r="C998" s="78"/>
      <c r="D998" s="8"/>
      <c r="E998" s="8"/>
      <c r="F998" s="8"/>
      <c r="G998" s="8"/>
      <c r="H998" s="78"/>
      <c r="I998" s="83"/>
      <c r="J998" s="8"/>
      <c r="K998" s="8"/>
      <c r="L998" s="8"/>
      <c r="M998" s="79"/>
    </row>
    <row r="999" spans="1:13">
      <c r="A999" s="8"/>
      <c r="B999" s="8"/>
      <c r="C999" s="78"/>
      <c r="D999" s="8"/>
      <c r="E999" s="8"/>
      <c r="F999" s="8"/>
      <c r="G999" s="8"/>
      <c r="H999" s="78"/>
      <c r="I999" s="83"/>
      <c r="J999" s="8"/>
      <c r="K999" s="8"/>
      <c r="L999" s="8"/>
      <c r="M999" s="79"/>
    </row>
    <row r="1000" spans="1:13">
      <c r="A1000" s="8"/>
      <c r="B1000" s="8"/>
      <c r="C1000" s="78"/>
      <c r="D1000" s="8"/>
      <c r="E1000" s="8"/>
      <c r="F1000" s="8"/>
      <c r="G1000" s="8"/>
      <c r="H1000" s="78"/>
      <c r="I1000" s="83"/>
      <c r="J1000" s="8"/>
      <c r="K1000" s="8"/>
      <c r="L1000" s="8"/>
      <c r="M1000" s="79"/>
    </row>
    <row r="1001" spans="1:13">
      <c r="A1001" s="8"/>
      <c r="B1001" s="8"/>
      <c r="C1001" s="78"/>
      <c r="D1001" s="8"/>
      <c r="E1001" s="8"/>
      <c r="F1001" s="8"/>
      <c r="G1001" s="8"/>
      <c r="H1001" s="78"/>
      <c r="I1001" s="83"/>
      <c r="J1001" s="8"/>
      <c r="K1001" s="8"/>
      <c r="L1001" s="8"/>
      <c r="M1001" s="79"/>
    </row>
    <row r="1002" spans="1:13">
      <c r="A1002" s="8"/>
      <c r="B1002" s="8"/>
      <c r="C1002" s="78"/>
      <c r="D1002" s="8"/>
      <c r="E1002" s="8"/>
      <c r="F1002" s="8"/>
      <c r="G1002" s="8"/>
      <c r="H1002" s="78"/>
      <c r="I1002" s="83"/>
      <c r="J1002" s="8"/>
      <c r="K1002" s="8"/>
      <c r="L1002" s="8"/>
      <c r="M1002" s="79"/>
    </row>
    <row r="1003" spans="1:13">
      <c r="A1003" s="8"/>
      <c r="B1003" s="8"/>
      <c r="C1003" s="78"/>
      <c r="D1003" s="8"/>
      <c r="E1003" s="8"/>
      <c r="F1003" s="8"/>
      <c r="G1003" s="8"/>
      <c r="H1003" s="78"/>
      <c r="I1003" s="83"/>
      <c r="J1003" s="8"/>
      <c r="K1003" s="8"/>
      <c r="L1003" s="8"/>
      <c r="M1003" s="79"/>
    </row>
    <row r="1004" spans="1:13">
      <c r="A1004" s="8"/>
      <c r="B1004" s="8"/>
      <c r="C1004" s="78"/>
      <c r="D1004" s="8"/>
      <c r="E1004" s="8"/>
      <c r="F1004" s="8"/>
      <c r="G1004" s="8"/>
      <c r="H1004" s="78"/>
      <c r="I1004" s="83"/>
      <c r="J1004" s="8"/>
      <c r="K1004" s="8"/>
      <c r="L1004" s="8"/>
      <c r="M1004" s="79"/>
    </row>
    <row r="1005" spans="1:13">
      <c r="A1005" s="8"/>
      <c r="B1005" s="8"/>
      <c r="C1005" s="78"/>
      <c r="D1005" s="8"/>
      <c r="E1005" s="8"/>
      <c r="F1005" s="8"/>
      <c r="G1005" s="8"/>
      <c r="H1005" s="78"/>
      <c r="I1005" s="83"/>
      <c r="J1005" s="8"/>
      <c r="K1005" s="8"/>
      <c r="L1005" s="8"/>
      <c r="M1005" s="79"/>
    </row>
    <row r="1006" spans="1:13">
      <c r="A1006" s="8"/>
      <c r="B1006" s="8"/>
      <c r="C1006" s="78"/>
      <c r="D1006" s="8"/>
      <c r="E1006" s="8"/>
      <c r="F1006" s="8"/>
      <c r="G1006" s="8"/>
      <c r="H1006" s="78"/>
      <c r="I1006" s="83"/>
      <c r="J1006" s="8"/>
      <c r="K1006" s="8"/>
      <c r="L1006" s="8"/>
      <c r="M1006" s="79"/>
    </row>
    <row r="1007" spans="1:13">
      <c r="A1007" s="8"/>
      <c r="B1007" s="8"/>
      <c r="C1007" s="78"/>
      <c r="D1007" s="8"/>
      <c r="E1007" s="8"/>
      <c r="F1007" s="8"/>
      <c r="G1007" s="8"/>
      <c r="H1007" s="78"/>
      <c r="I1007" s="83"/>
      <c r="J1007" s="8"/>
      <c r="K1007" s="8"/>
      <c r="L1007" s="8"/>
      <c r="M1007" s="79"/>
    </row>
    <row r="1008" spans="1:13">
      <c r="A1008" s="8"/>
      <c r="B1008" s="8"/>
      <c r="C1008" s="78"/>
      <c r="D1008" s="8"/>
      <c r="E1008" s="8"/>
      <c r="F1008" s="8"/>
      <c r="G1008" s="8"/>
      <c r="H1008" s="78"/>
      <c r="I1008" s="83"/>
      <c r="J1008" s="8"/>
      <c r="K1008" s="8"/>
      <c r="L1008" s="8"/>
      <c r="M1008" s="79"/>
    </row>
    <row r="1009" spans="1:13">
      <c r="A1009" s="8"/>
      <c r="B1009" s="8"/>
      <c r="C1009" s="78"/>
      <c r="D1009" s="8"/>
      <c r="E1009" s="8"/>
      <c r="F1009" s="8"/>
      <c r="G1009" s="8"/>
      <c r="H1009" s="78"/>
      <c r="I1009" s="83"/>
      <c r="J1009" s="8"/>
      <c r="K1009" s="8"/>
      <c r="L1009" s="8"/>
      <c r="M1009" s="79"/>
    </row>
    <row r="1010" spans="1:13">
      <c r="A1010" s="8"/>
      <c r="B1010" s="8"/>
      <c r="C1010" s="78"/>
      <c r="D1010" s="8"/>
      <c r="E1010" s="8"/>
      <c r="F1010" s="8"/>
      <c r="G1010" s="8"/>
      <c r="H1010" s="78"/>
      <c r="I1010" s="83"/>
      <c r="J1010" s="8"/>
      <c r="K1010" s="8"/>
      <c r="L1010" s="8"/>
      <c r="M1010" s="79"/>
    </row>
    <row r="1011" spans="1:13">
      <c r="A1011" s="8"/>
      <c r="B1011" s="8"/>
      <c r="C1011" s="78"/>
      <c r="D1011" s="8"/>
      <c r="E1011" s="8"/>
      <c r="F1011" s="8"/>
      <c r="G1011" s="8"/>
      <c r="H1011" s="78"/>
      <c r="I1011" s="83"/>
      <c r="J1011" s="8"/>
      <c r="K1011" s="8"/>
      <c r="L1011" s="8"/>
      <c r="M1011" s="79"/>
    </row>
    <row r="1012" spans="1:13">
      <c r="A1012" s="8"/>
      <c r="B1012" s="8"/>
      <c r="C1012" s="78"/>
      <c r="D1012" s="8"/>
      <c r="E1012" s="8"/>
      <c r="F1012" s="8"/>
      <c r="G1012" s="8"/>
      <c r="H1012" s="78"/>
      <c r="I1012" s="83"/>
      <c r="J1012" s="8"/>
      <c r="K1012" s="8"/>
      <c r="L1012" s="8"/>
      <c r="M1012" s="79"/>
    </row>
    <row r="1013" spans="1:13">
      <c r="A1013" s="8"/>
      <c r="B1013" s="8"/>
      <c r="C1013" s="78"/>
      <c r="D1013" s="8"/>
      <c r="E1013" s="8"/>
      <c r="F1013" s="8"/>
      <c r="G1013" s="8"/>
      <c r="H1013" s="78"/>
      <c r="I1013" s="83"/>
      <c r="J1013" s="8"/>
      <c r="K1013" s="8"/>
      <c r="L1013" s="8"/>
      <c r="M1013" s="79"/>
    </row>
    <row r="1014" spans="1:13">
      <c r="A1014" s="8"/>
      <c r="B1014" s="8"/>
      <c r="C1014" s="78"/>
      <c r="D1014" s="8"/>
      <c r="E1014" s="8"/>
      <c r="F1014" s="8"/>
      <c r="G1014" s="8"/>
      <c r="H1014" s="78"/>
      <c r="I1014" s="83"/>
      <c r="J1014" s="8"/>
      <c r="K1014" s="8"/>
      <c r="L1014" s="8"/>
      <c r="M1014" s="79"/>
    </row>
    <row r="1015" spans="1:13">
      <c r="A1015" s="8"/>
      <c r="B1015" s="8"/>
      <c r="C1015" s="78"/>
      <c r="D1015" s="8"/>
      <c r="E1015" s="8"/>
      <c r="F1015" s="8"/>
      <c r="G1015" s="8"/>
      <c r="H1015" s="78"/>
      <c r="I1015" s="83"/>
      <c r="J1015" s="8"/>
      <c r="K1015" s="8"/>
      <c r="L1015" s="8"/>
      <c r="M1015" s="79"/>
    </row>
    <row r="1016" spans="1:13">
      <c r="A1016" s="8"/>
      <c r="B1016" s="8"/>
      <c r="C1016" s="78"/>
      <c r="D1016" s="8"/>
      <c r="E1016" s="8"/>
      <c r="F1016" s="8"/>
      <c r="G1016" s="8"/>
      <c r="H1016" s="78"/>
      <c r="I1016" s="83"/>
      <c r="J1016" s="8"/>
      <c r="K1016" s="8"/>
      <c r="L1016" s="8"/>
      <c r="M1016" s="79"/>
    </row>
    <row r="1017" spans="1:13">
      <c r="A1017" s="8"/>
      <c r="B1017" s="8"/>
      <c r="C1017" s="78"/>
      <c r="D1017" s="8"/>
      <c r="E1017" s="8"/>
      <c r="F1017" s="8"/>
      <c r="G1017" s="8"/>
      <c r="H1017" s="78"/>
      <c r="I1017" s="83"/>
      <c r="J1017" s="8"/>
      <c r="K1017" s="8"/>
      <c r="L1017" s="8"/>
      <c r="M1017" s="79"/>
    </row>
    <row r="1018" spans="1:13">
      <c r="A1018" s="8"/>
      <c r="B1018" s="8"/>
      <c r="C1018" s="78"/>
      <c r="D1018" s="8"/>
      <c r="E1018" s="8"/>
      <c r="F1018" s="8"/>
      <c r="G1018" s="8"/>
      <c r="H1018" s="78"/>
      <c r="I1018" s="83"/>
      <c r="J1018" s="8"/>
      <c r="K1018" s="8"/>
      <c r="L1018" s="8"/>
      <c r="M1018" s="79"/>
    </row>
    <row r="1019" spans="1:13">
      <c r="A1019" s="8"/>
      <c r="B1019" s="8"/>
      <c r="C1019" s="78"/>
      <c r="D1019" s="8"/>
      <c r="E1019" s="8"/>
      <c r="F1019" s="8"/>
      <c r="G1019" s="8"/>
      <c r="H1019" s="78"/>
      <c r="I1019" s="83"/>
      <c r="J1019" s="8"/>
      <c r="K1019" s="8"/>
      <c r="L1019" s="8"/>
      <c r="M1019" s="79"/>
    </row>
    <row r="1020" spans="1:13">
      <c r="A1020" s="8"/>
      <c r="B1020" s="8"/>
      <c r="C1020" s="78"/>
      <c r="D1020" s="8"/>
      <c r="E1020" s="8"/>
      <c r="F1020" s="8"/>
      <c r="G1020" s="8"/>
      <c r="H1020" s="78"/>
      <c r="I1020" s="83"/>
      <c r="J1020" s="8"/>
      <c r="K1020" s="8"/>
      <c r="L1020" s="8"/>
      <c r="M1020" s="79"/>
    </row>
    <row r="1021" spans="1:13">
      <c r="A1021" s="8"/>
      <c r="B1021" s="8"/>
      <c r="C1021" s="78"/>
      <c r="D1021" s="8"/>
      <c r="E1021" s="8"/>
      <c r="F1021" s="8"/>
      <c r="G1021" s="8"/>
      <c r="H1021" s="78"/>
      <c r="I1021" s="83"/>
      <c r="J1021" s="8"/>
      <c r="K1021" s="8"/>
      <c r="L1021" s="8"/>
      <c r="M1021" s="79"/>
    </row>
    <row r="1022" spans="1:13">
      <c r="A1022" s="8"/>
      <c r="B1022" s="8"/>
      <c r="C1022" s="78"/>
      <c r="D1022" s="8"/>
      <c r="E1022" s="8"/>
      <c r="F1022" s="8"/>
      <c r="G1022" s="8"/>
      <c r="H1022" s="78"/>
      <c r="I1022" s="83"/>
      <c r="J1022" s="8"/>
      <c r="K1022" s="8"/>
      <c r="L1022" s="8"/>
      <c r="M1022" s="79"/>
    </row>
    <row r="1023" spans="1:13">
      <c r="A1023" s="8"/>
      <c r="B1023" s="8"/>
      <c r="C1023" s="78"/>
      <c r="D1023" s="8"/>
      <c r="E1023" s="8"/>
      <c r="F1023" s="8"/>
      <c r="G1023" s="8"/>
      <c r="H1023" s="78"/>
      <c r="I1023" s="83"/>
      <c r="J1023" s="8"/>
      <c r="K1023" s="8"/>
      <c r="L1023" s="8"/>
      <c r="M1023" s="79"/>
    </row>
    <row r="1024" spans="1:13">
      <c r="A1024" s="8"/>
      <c r="B1024" s="8"/>
      <c r="C1024" s="78"/>
      <c r="D1024" s="8"/>
      <c r="E1024" s="8"/>
      <c r="F1024" s="8"/>
      <c r="G1024" s="8"/>
      <c r="H1024" s="78"/>
      <c r="I1024" s="83"/>
      <c r="J1024" s="8"/>
      <c r="K1024" s="8"/>
      <c r="L1024" s="8"/>
      <c r="M1024" s="79"/>
    </row>
    <row r="1025" spans="1:13">
      <c r="A1025" s="8"/>
      <c r="B1025" s="8"/>
      <c r="C1025" s="78"/>
      <c r="D1025" s="8"/>
      <c r="E1025" s="8"/>
      <c r="F1025" s="8"/>
      <c r="G1025" s="8"/>
      <c r="H1025" s="78"/>
      <c r="I1025" s="83"/>
      <c r="J1025" s="8"/>
      <c r="K1025" s="8"/>
      <c r="L1025" s="8"/>
      <c r="M1025" s="79"/>
    </row>
    <row r="1026" spans="1:13">
      <c r="A1026" s="8"/>
      <c r="B1026" s="8"/>
      <c r="C1026" s="78"/>
      <c r="D1026" s="8"/>
      <c r="E1026" s="8"/>
      <c r="F1026" s="8"/>
      <c r="G1026" s="8"/>
      <c r="H1026" s="78"/>
      <c r="I1026" s="83"/>
      <c r="J1026" s="8"/>
      <c r="K1026" s="8"/>
      <c r="L1026" s="8"/>
      <c r="M1026" s="79"/>
    </row>
    <row r="1027" spans="1:13">
      <c r="A1027" s="8"/>
      <c r="B1027" s="8"/>
      <c r="C1027" s="78"/>
      <c r="D1027" s="8"/>
      <c r="E1027" s="8"/>
      <c r="F1027" s="8"/>
      <c r="G1027" s="8"/>
      <c r="H1027" s="78"/>
      <c r="I1027" s="83"/>
      <c r="J1027" s="8"/>
      <c r="K1027" s="8"/>
      <c r="L1027" s="8"/>
      <c r="M1027" s="79"/>
    </row>
    <row r="1028" spans="1:13">
      <c r="A1028" s="8"/>
      <c r="B1028" s="8"/>
      <c r="C1028" s="78"/>
      <c r="D1028" s="8"/>
      <c r="E1028" s="8"/>
      <c r="F1028" s="8"/>
      <c r="G1028" s="8"/>
      <c r="H1028" s="78"/>
      <c r="I1028" s="83"/>
      <c r="J1028" s="8"/>
      <c r="K1028" s="8"/>
      <c r="L1028" s="8"/>
      <c r="M1028" s="79"/>
    </row>
    <row r="1029" spans="1:13">
      <c r="A1029" s="8"/>
      <c r="B1029" s="8"/>
      <c r="C1029" s="78"/>
      <c r="D1029" s="8"/>
      <c r="E1029" s="8"/>
      <c r="F1029" s="8"/>
      <c r="G1029" s="8"/>
      <c r="H1029" s="78"/>
      <c r="I1029" s="83"/>
      <c r="J1029" s="8"/>
      <c r="K1029" s="8"/>
      <c r="L1029" s="8"/>
      <c r="M1029" s="79"/>
    </row>
    <row r="1030" spans="1:13">
      <c r="A1030" s="8"/>
      <c r="B1030" s="8"/>
      <c r="C1030" s="78"/>
      <c r="D1030" s="8"/>
      <c r="E1030" s="8"/>
      <c r="F1030" s="8"/>
      <c r="G1030" s="8"/>
      <c r="H1030" s="78"/>
      <c r="I1030" s="83"/>
      <c r="J1030" s="8"/>
      <c r="K1030" s="8"/>
      <c r="L1030" s="8"/>
      <c r="M1030" s="79"/>
    </row>
    <row r="1031" spans="1:13">
      <c r="A1031" s="8"/>
      <c r="B1031" s="8"/>
      <c r="C1031" s="78"/>
      <c r="D1031" s="8"/>
      <c r="E1031" s="8"/>
      <c r="F1031" s="8"/>
      <c r="G1031" s="8"/>
      <c r="H1031" s="78"/>
      <c r="I1031" s="83"/>
      <c r="J1031" s="8"/>
      <c r="K1031" s="8"/>
      <c r="L1031" s="8"/>
      <c r="M1031" s="79"/>
    </row>
    <row r="1032" spans="1:13">
      <c r="A1032" s="8"/>
      <c r="B1032" s="8"/>
      <c r="C1032" s="78"/>
      <c r="D1032" s="8"/>
      <c r="E1032" s="8"/>
      <c r="F1032" s="8"/>
      <c r="G1032" s="8"/>
      <c r="H1032" s="78"/>
      <c r="I1032" s="83"/>
      <c r="J1032" s="8"/>
      <c r="K1032" s="8"/>
      <c r="L1032" s="8"/>
      <c r="M1032" s="79"/>
    </row>
    <row r="1033" spans="1:13">
      <c r="A1033" s="8"/>
      <c r="B1033" s="8"/>
      <c r="C1033" s="78"/>
      <c r="D1033" s="8"/>
      <c r="E1033" s="8"/>
      <c r="F1033" s="8"/>
      <c r="G1033" s="8"/>
      <c r="H1033" s="78"/>
      <c r="I1033" s="83"/>
      <c r="J1033" s="8"/>
      <c r="K1033" s="8"/>
      <c r="L1033" s="8"/>
      <c r="M1033" s="79"/>
    </row>
    <row r="1034" spans="1:13">
      <c r="A1034" s="8"/>
      <c r="B1034" s="8"/>
      <c r="C1034" s="78"/>
      <c r="D1034" s="8"/>
      <c r="E1034" s="8"/>
      <c r="F1034" s="8"/>
      <c r="G1034" s="8"/>
      <c r="H1034" s="78"/>
      <c r="I1034" s="83"/>
      <c r="J1034" s="8"/>
      <c r="K1034" s="8"/>
      <c r="L1034" s="8"/>
      <c r="M1034" s="79"/>
    </row>
    <row r="1035" spans="1:13">
      <c r="A1035" s="8"/>
      <c r="B1035" s="8"/>
      <c r="C1035" s="78"/>
      <c r="D1035" s="8"/>
      <c r="E1035" s="8"/>
      <c r="F1035" s="8"/>
      <c r="G1035" s="8"/>
      <c r="H1035" s="78"/>
      <c r="I1035" s="83"/>
      <c r="J1035" s="8"/>
      <c r="K1035" s="8"/>
      <c r="L1035" s="8"/>
      <c r="M1035" s="79"/>
    </row>
    <row r="1036" spans="1:13">
      <c r="A1036" s="8"/>
      <c r="B1036" s="8"/>
      <c r="C1036" s="78"/>
      <c r="D1036" s="8"/>
      <c r="E1036" s="8"/>
      <c r="F1036" s="8"/>
      <c r="G1036" s="8"/>
      <c r="H1036" s="78"/>
      <c r="I1036" s="83"/>
      <c r="J1036" s="8"/>
      <c r="K1036" s="8"/>
      <c r="L1036" s="8"/>
      <c r="M1036" s="79"/>
    </row>
    <row r="1037" spans="1:13">
      <c r="A1037" s="8"/>
      <c r="B1037" s="8"/>
      <c r="C1037" s="78"/>
      <c r="D1037" s="8"/>
      <c r="E1037" s="8"/>
      <c r="F1037" s="8"/>
      <c r="G1037" s="8"/>
      <c r="H1037" s="78"/>
      <c r="I1037" s="83"/>
      <c r="J1037" s="8"/>
      <c r="K1037" s="8"/>
      <c r="L1037" s="8"/>
      <c r="M1037" s="79"/>
    </row>
    <row r="1038" spans="1:13">
      <c r="A1038" s="8"/>
      <c r="B1038" s="8"/>
      <c r="C1038" s="78"/>
      <c r="D1038" s="8"/>
      <c r="E1038" s="8"/>
      <c r="F1038" s="8"/>
      <c r="G1038" s="8"/>
      <c r="H1038" s="78"/>
      <c r="I1038" s="83"/>
      <c r="J1038" s="8"/>
      <c r="K1038" s="8"/>
      <c r="L1038" s="8"/>
      <c r="M1038" s="79"/>
    </row>
    <row r="1039" spans="1:13">
      <c r="A1039" s="8"/>
      <c r="B1039" s="8"/>
      <c r="C1039" s="78"/>
      <c r="D1039" s="8"/>
      <c r="E1039" s="8"/>
      <c r="F1039" s="8"/>
      <c r="G1039" s="8"/>
      <c r="H1039" s="78"/>
      <c r="I1039" s="83"/>
      <c r="J1039" s="8"/>
      <c r="K1039" s="8"/>
      <c r="L1039" s="8"/>
      <c r="M1039" s="79"/>
    </row>
    <row r="1040" spans="1:13">
      <c r="A1040" s="8"/>
      <c r="B1040" s="8"/>
      <c r="C1040" s="78"/>
      <c r="D1040" s="8"/>
      <c r="E1040" s="8"/>
      <c r="F1040" s="8"/>
      <c r="G1040" s="8"/>
      <c r="H1040" s="78"/>
      <c r="I1040" s="83"/>
      <c r="J1040" s="8"/>
      <c r="K1040" s="8"/>
      <c r="L1040" s="8"/>
      <c r="M1040" s="79"/>
    </row>
    <row r="1041" spans="1:13">
      <c r="A1041" s="8"/>
      <c r="B1041" s="8"/>
      <c r="C1041" s="78"/>
      <c r="D1041" s="8"/>
      <c r="E1041" s="8"/>
      <c r="F1041" s="8"/>
      <c r="G1041" s="8"/>
      <c r="H1041" s="78"/>
      <c r="I1041" s="83"/>
      <c r="J1041" s="8"/>
      <c r="K1041" s="8"/>
      <c r="L1041" s="8"/>
      <c r="M1041" s="79"/>
    </row>
    <row r="1042" spans="1:13">
      <c r="A1042" s="8"/>
      <c r="B1042" s="8"/>
      <c r="C1042" s="78"/>
      <c r="D1042" s="8"/>
      <c r="E1042" s="8"/>
      <c r="F1042" s="8"/>
      <c r="G1042" s="8"/>
      <c r="H1042" s="78"/>
      <c r="I1042" s="83"/>
      <c r="J1042" s="8"/>
      <c r="K1042" s="8"/>
      <c r="L1042" s="8"/>
      <c r="M1042" s="79"/>
    </row>
    <row r="1043" spans="1:13">
      <c r="A1043" s="8"/>
      <c r="B1043" s="8"/>
      <c r="C1043" s="78"/>
      <c r="D1043" s="8"/>
      <c r="E1043" s="8"/>
      <c r="F1043" s="8"/>
      <c r="G1043" s="8"/>
      <c r="H1043" s="78"/>
      <c r="I1043" s="83"/>
      <c r="J1043" s="8"/>
      <c r="K1043" s="8"/>
      <c r="L1043" s="8"/>
      <c r="M1043" s="79"/>
    </row>
    <row r="1044" spans="1:13">
      <c r="A1044" s="8"/>
      <c r="B1044" s="8"/>
      <c r="C1044" s="78"/>
      <c r="D1044" s="8"/>
      <c r="E1044" s="8"/>
      <c r="F1044" s="8"/>
      <c r="G1044" s="8"/>
      <c r="H1044" s="78"/>
      <c r="I1044" s="83"/>
      <c r="J1044" s="8"/>
      <c r="K1044" s="8"/>
      <c r="L1044" s="8"/>
      <c r="M1044" s="79"/>
    </row>
    <row r="1045" spans="1:13">
      <c r="A1045" s="8"/>
      <c r="B1045" s="8"/>
      <c r="C1045" s="78"/>
      <c r="D1045" s="8"/>
      <c r="E1045" s="8"/>
      <c r="F1045" s="8"/>
      <c r="G1045" s="8"/>
      <c r="H1045" s="78"/>
      <c r="I1045" s="83"/>
      <c r="J1045" s="8"/>
      <c r="K1045" s="8"/>
      <c r="L1045" s="8"/>
      <c r="M1045" s="79"/>
    </row>
    <row r="1046" spans="1:13">
      <c r="A1046" s="8"/>
      <c r="B1046" s="8"/>
      <c r="C1046" s="78"/>
      <c r="D1046" s="8"/>
      <c r="E1046" s="8"/>
      <c r="F1046" s="8"/>
      <c r="G1046" s="8"/>
      <c r="H1046" s="78"/>
      <c r="I1046" s="83"/>
      <c r="J1046" s="8"/>
      <c r="K1046" s="8"/>
      <c r="L1046" s="8"/>
      <c r="M1046" s="79"/>
    </row>
    <row r="1047" spans="1:13">
      <c r="A1047" s="8"/>
      <c r="B1047" s="8"/>
      <c r="C1047" s="78"/>
      <c r="D1047" s="8"/>
      <c r="E1047" s="8"/>
      <c r="F1047" s="8"/>
      <c r="G1047" s="8"/>
      <c r="H1047" s="78"/>
      <c r="I1047" s="83"/>
      <c r="J1047" s="8"/>
      <c r="K1047" s="8"/>
      <c r="L1047" s="8"/>
      <c r="M1047" s="79"/>
    </row>
    <row r="1048" spans="1:13">
      <c r="A1048" s="8"/>
      <c r="B1048" s="8"/>
      <c r="C1048" s="78"/>
      <c r="D1048" s="8"/>
      <c r="E1048" s="8"/>
      <c r="F1048" s="8"/>
      <c r="G1048" s="8"/>
      <c r="H1048" s="78"/>
      <c r="I1048" s="83"/>
      <c r="J1048" s="8"/>
      <c r="K1048" s="8"/>
      <c r="L1048" s="8"/>
      <c r="M1048" s="79"/>
    </row>
    <row r="1049" spans="1:13">
      <c r="A1049" s="8"/>
      <c r="B1049" s="8"/>
      <c r="C1049" s="78"/>
      <c r="D1049" s="8"/>
      <c r="E1049" s="8"/>
      <c r="F1049" s="8"/>
      <c r="G1049" s="8"/>
      <c r="H1049" s="78"/>
      <c r="I1049" s="83"/>
      <c r="J1049" s="8"/>
      <c r="K1049" s="8"/>
      <c r="L1049" s="8"/>
      <c r="M1049" s="79"/>
    </row>
    <row r="1050" spans="1:13">
      <c r="A1050" s="8"/>
      <c r="B1050" s="8"/>
      <c r="C1050" s="78"/>
      <c r="D1050" s="8"/>
      <c r="E1050" s="8"/>
      <c r="F1050" s="8"/>
      <c r="G1050" s="8"/>
      <c r="H1050" s="78"/>
      <c r="I1050" s="83"/>
      <c r="J1050" s="8"/>
      <c r="K1050" s="8"/>
      <c r="L1050" s="8"/>
      <c r="M1050" s="79"/>
    </row>
    <row r="1051" spans="1:13">
      <c r="A1051" s="8"/>
      <c r="B1051" s="8"/>
      <c r="C1051" s="78"/>
      <c r="D1051" s="8"/>
      <c r="E1051" s="8"/>
      <c r="F1051" s="8"/>
      <c r="G1051" s="8"/>
      <c r="H1051" s="78"/>
      <c r="I1051" s="83"/>
      <c r="J1051" s="8"/>
      <c r="K1051" s="8"/>
      <c r="L1051" s="8"/>
      <c r="M1051" s="79"/>
    </row>
    <row r="1052" spans="1:13">
      <c r="A1052" s="8"/>
      <c r="B1052" s="8"/>
      <c r="C1052" s="78"/>
      <c r="D1052" s="8"/>
      <c r="E1052" s="8"/>
      <c r="F1052" s="8"/>
      <c r="G1052" s="8"/>
      <c r="H1052" s="78"/>
      <c r="I1052" s="83"/>
      <c r="J1052" s="8"/>
      <c r="K1052" s="8"/>
      <c r="L1052" s="8"/>
      <c r="M1052" s="79"/>
    </row>
    <row r="1053" spans="1:13">
      <c r="A1053" s="8"/>
      <c r="B1053" s="8"/>
      <c r="C1053" s="78"/>
      <c r="D1053" s="8"/>
      <c r="E1053" s="8"/>
      <c r="F1053" s="8"/>
      <c r="G1053" s="8"/>
      <c r="H1053" s="78"/>
      <c r="I1053" s="83"/>
      <c r="J1053" s="8"/>
      <c r="K1053" s="8"/>
      <c r="L1053" s="8"/>
      <c r="M1053" s="79"/>
    </row>
    <row r="1054" spans="1:13">
      <c r="A1054" s="8"/>
      <c r="B1054" s="8"/>
      <c r="C1054" s="78"/>
      <c r="D1054" s="8"/>
      <c r="E1054" s="8"/>
      <c r="F1054" s="8"/>
      <c r="G1054" s="8"/>
      <c r="H1054" s="78"/>
      <c r="I1054" s="83"/>
      <c r="J1054" s="8"/>
      <c r="K1054" s="8"/>
      <c r="L1054" s="8"/>
      <c r="M1054" s="79"/>
    </row>
    <row r="1055" spans="1:13">
      <c r="A1055" s="8"/>
      <c r="B1055" s="8"/>
      <c r="C1055" s="78"/>
      <c r="D1055" s="8"/>
      <c r="E1055" s="8"/>
      <c r="F1055" s="8"/>
      <c r="G1055" s="8"/>
      <c r="H1055" s="78"/>
      <c r="I1055" s="83"/>
      <c r="J1055" s="8"/>
      <c r="K1055" s="8"/>
      <c r="L1055" s="8"/>
      <c r="M1055" s="79"/>
    </row>
    <row r="1056" spans="1:13">
      <c r="A1056" s="8"/>
      <c r="B1056" s="8"/>
      <c r="C1056" s="78"/>
      <c r="D1056" s="8"/>
      <c r="E1056" s="8"/>
      <c r="F1056" s="8"/>
      <c r="G1056" s="8"/>
      <c r="H1056" s="78"/>
      <c r="I1056" s="83"/>
      <c r="J1056" s="8"/>
      <c r="K1056" s="8"/>
      <c r="L1056" s="8"/>
      <c r="M1056" s="79"/>
    </row>
    <row r="1057" spans="1:13">
      <c r="A1057" s="8"/>
      <c r="B1057" s="8"/>
      <c r="C1057" s="78"/>
      <c r="D1057" s="8"/>
      <c r="E1057" s="8"/>
      <c r="F1057" s="8"/>
      <c r="G1057" s="8"/>
      <c r="H1057" s="78"/>
      <c r="I1057" s="83"/>
      <c r="J1057" s="8"/>
      <c r="K1057" s="8"/>
      <c r="L1057" s="8"/>
      <c r="M1057" s="79"/>
    </row>
    <row r="1058" spans="1:13">
      <c r="A1058" s="8"/>
      <c r="B1058" s="8"/>
      <c r="C1058" s="78"/>
      <c r="D1058" s="8"/>
      <c r="E1058" s="8"/>
      <c r="F1058" s="8"/>
      <c r="G1058" s="8"/>
      <c r="H1058" s="78"/>
      <c r="I1058" s="83"/>
      <c r="J1058" s="8"/>
      <c r="K1058" s="8"/>
      <c r="L1058" s="8"/>
      <c r="M1058" s="79"/>
    </row>
    <row r="1059" spans="1:13">
      <c r="A1059" s="8"/>
      <c r="B1059" s="8"/>
      <c r="C1059" s="78"/>
      <c r="D1059" s="8"/>
      <c r="E1059" s="8"/>
      <c r="F1059" s="8"/>
      <c r="G1059" s="8"/>
      <c r="H1059" s="78"/>
      <c r="I1059" s="83"/>
      <c r="J1059" s="8"/>
      <c r="K1059" s="8"/>
      <c r="L1059" s="8"/>
      <c r="M1059" s="79"/>
    </row>
    <row r="1060" spans="1:13">
      <c r="A1060" s="8"/>
      <c r="B1060" s="8"/>
      <c r="C1060" s="78"/>
      <c r="D1060" s="8"/>
      <c r="E1060" s="8"/>
      <c r="F1060" s="8"/>
      <c r="G1060" s="8"/>
      <c r="H1060" s="78"/>
      <c r="I1060" s="83"/>
      <c r="J1060" s="8"/>
      <c r="K1060" s="8"/>
      <c r="L1060" s="8"/>
      <c r="M1060" s="79"/>
    </row>
    <row r="1061" spans="1:13">
      <c r="A1061" s="8"/>
      <c r="B1061" s="8"/>
      <c r="C1061" s="78"/>
      <c r="D1061" s="8"/>
      <c r="E1061" s="8"/>
      <c r="F1061" s="8"/>
      <c r="G1061" s="8"/>
      <c r="H1061" s="78"/>
      <c r="I1061" s="83"/>
      <c r="J1061" s="8"/>
      <c r="K1061" s="8"/>
      <c r="L1061" s="8"/>
      <c r="M1061" s="79"/>
    </row>
    <row r="1062" spans="1:13">
      <c r="A1062" s="8"/>
      <c r="B1062" s="8"/>
      <c r="C1062" s="78"/>
      <c r="D1062" s="8"/>
      <c r="E1062" s="8"/>
      <c r="F1062" s="8"/>
      <c r="G1062" s="8"/>
      <c r="H1062" s="78"/>
      <c r="I1062" s="83"/>
      <c r="J1062" s="8"/>
      <c r="K1062" s="8"/>
      <c r="L1062" s="8"/>
      <c r="M1062" s="79"/>
    </row>
    <row r="1063" spans="1:13">
      <c r="A1063" s="8"/>
      <c r="B1063" s="8"/>
      <c r="C1063" s="78"/>
      <c r="D1063" s="8"/>
      <c r="E1063" s="8"/>
      <c r="F1063" s="8"/>
      <c r="G1063" s="8"/>
      <c r="H1063" s="78"/>
      <c r="I1063" s="83"/>
      <c r="J1063" s="8"/>
      <c r="K1063" s="8"/>
      <c r="L1063" s="8"/>
      <c r="M1063" s="79"/>
    </row>
    <row r="1064" spans="1:13">
      <c r="A1064" s="8"/>
      <c r="B1064" s="8"/>
      <c r="C1064" s="78"/>
      <c r="D1064" s="8"/>
      <c r="E1064" s="8"/>
      <c r="F1064" s="8"/>
      <c r="G1064" s="8"/>
      <c r="H1064" s="78"/>
      <c r="I1064" s="83"/>
      <c r="J1064" s="8"/>
      <c r="K1064" s="8"/>
      <c r="L1064" s="8"/>
      <c r="M1064" s="79"/>
    </row>
    <row r="1065" spans="1:13">
      <c r="A1065" s="8"/>
      <c r="B1065" s="8"/>
      <c r="C1065" s="78"/>
      <c r="D1065" s="8"/>
      <c r="E1065" s="8"/>
      <c r="F1065" s="8"/>
      <c r="G1065" s="8"/>
      <c r="H1065" s="78"/>
      <c r="I1065" s="83"/>
      <c r="J1065" s="8"/>
      <c r="K1065" s="8"/>
      <c r="L1065" s="8"/>
      <c r="M1065" s="79"/>
    </row>
    <row r="1066" spans="1:13">
      <c r="A1066" s="8"/>
      <c r="B1066" s="8"/>
      <c r="C1066" s="78"/>
      <c r="D1066" s="8"/>
      <c r="E1066" s="8"/>
      <c r="F1066" s="8"/>
      <c r="G1066" s="8"/>
      <c r="H1066" s="78"/>
      <c r="I1066" s="83"/>
      <c r="J1066" s="8"/>
      <c r="K1066" s="8"/>
      <c r="L1066" s="8"/>
      <c r="M1066" s="79"/>
    </row>
    <row r="1067" spans="1:13">
      <c r="A1067" s="8"/>
      <c r="B1067" s="8"/>
      <c r="C1067" s="78"/>
      <c r="D1067" s="8"/>
      <c r="E1067" s="8"/>
      <c r="F1067" s="8"/>
      <c r="G1067" s="8"/>
      <c r="H1067" s="78"/>
      <c r="I1067" s="83"/>
      <c r="J1067" s="8"/>
      <c r="K1067" s="8"/>
      <c r="L1067" s="8"/>
      <c r="M1067" s="79"/>
    </row>
    <row r="1068" spans="1:13">
      <c r="A1068" s="8"/>
      <c r="B1068" s="8"/>
      <c r="C1068" s="78"/>
      <c r="D1068" s="8"/>
      <c r="E1068" s="8"/>
      <c r="F1068" s="8"/>
      <c r="G1068" s="8"/>
      <c r="H1068" s="78"/>
      <c r="I1068" s="83"/>
      <c r="J1068" s="8"/>
      <c r="K1068" s="8"/>
      <c r="L1068" s="8"/>
      <c r="M1068" s="79"/>
    </row>
    <row r="1069" spans="1:13">
      <c r="A1069" s="8"/>
      <c r="B1069" s="8"/>
      <c r="C1069" s="78"/>
      <c r="D1069" s="8"/>
      <c r="E1069" s="8"/>
      <c r="F1069" s="8"/>
      <c r="G1069" s="8"/>
      <c r="H1069" s="78"/>
      <c r="I1069" s="83"/>
      <c r="J1069" s="8"/>
      <c r="K1069" s="8"/>
      <c r="L1069" s="8"/>
      <c r="M1069" s="79"/>
    </row>
    <row r="1070" spans="1:13">
      <c r="A1070" s="8"/>
      <c r="B1070" s="8"/>
      <c r="C1070" s="78"/>
      <c r="D1070" s="8"/>
      <c r="E1070" s="8"/>
      <c r="F1070" s="8"/>
      <c r="G1070" s="8"/>
      <c r="H1070" s="78"/>
      <c r="I1070" s="83"/>
      <c r="J1070" s="8"/>
      <c r="K1070" s="8"/>
      <c r="L1070" s="8"/>
      <c r="M1070" s="79"/>
    </row>
    <row r="1071" spans="1:13">
      <c r="A1071" s="8"/>
      <c r="B1071" s="8"/>
      <c r="C1071" s="78"/>
      <c r="D1071" s="8"/>
      <c r="E1071" s="8"/>
      <c r="F1071" s="8"/>
      <c r="G1071" s="8"/>
      <c r="H1071" s="78"/>
      <c r="I1071" s="83"/>
      <c r="J1071" s="8"/>
      <c r="K1071" s="8"/>
      <c r="L1071" s="8"/>
      <c r="M1071" s="79"/>
    </row>
    <row r="1072" spans="1:13">
      <c r="A1072" s="8"/>
      <c r="B1072" s="8"/>
      <c r="C1072" s="78"/>
      <c r="D1072" s="8"/>
      <c r="E1072" s="8"/>
      <c r="F1072" s="8"/>
      <c r="G1072" s="8"/>
      <c r="H1072" s="78"/>
      <c r="I1072" s="83"/>
      <c r="J1072" s="8"/>
      <c r="K1072" s="8"/>
      <c r="L1072" s="8"/>
      <c r="M1072" s="79"/>
    </row>
    <row r="1073" spans="1:13">
      <c r="A1073" s="8"/>
      <c r="B1073" s="8"/>
      <c r="C1073" s="78"/>
      <c r="D1073" s="8"/>
      <c r="E1073" s="8"/>
      <c r="F1073" s="8"/>
      <c r="G1073" s="8"/>
      <c r="H1073" s="78"/>
      <c r="I1073" s="83"/>
      <c r="J1073" s="8"/>
      <c r="K1073" s="8"/>
      <c r="L1073" s="8"/>
      <c r="M1073" s="79"/>
    </row>
    <row r="1074" spans="1:13">
      <c r="A1074" s="8"/>
      <c r="B1074" s="8"/>
      <c r="C1074" s="78"/>
      <c r="D1074" s="8"/>
      <c r="E1074" s="8"/>
      <c r="F1074" s="8"/>
      <c r="G1074" s="8"/>
      <c r="H1074" s="78"/>
      <c r="I1074" s="83"/>
      <c r="J1074" s="8"/>
      <c r="K1074" s="8"/>
      <c r="L1074" s="8"/>
      <c r="M1074" s="79"/>
    </row>
    <row r="1075" spans="1:13">
      <c r="A1075" s="8"/>
      <c r="B1075" s="8"/>
      <c r="C1075" s="78"/>
      <c r="D1075" s="8"/>
      <c r="E1075" s="8"/>
      <c r="F1075" s="8"/>
      <c r="G1075" s="8"/>
      <c r="H1075" s="78"/>
      <c r="I1075" s="83"/>
      <c r="J1075" s="8"/>
      <c r="K1075" s="8"/>
      <c r="L1075" s="8"/>
      <c r="M1075" s="79"/>
    </row>
    <row r="1076" spans="1:13">
      <c r="A1076" s="8"/>
      <c r="B1076" s="8"/>
      <c r="C1076" s="78"/>
      <c r="D1076" s="8"/>
      <c r="E1076" s="8"/>
      <c r="F1076" s="8"/>
      <c r="G1076" s="8"/>
      <c r="H1076" s="78"/>
      <c r="I1076" s="83"/>
      <c r="J1076" s="8"/>
      <c r="K1076" s="8"/>
      <c r="L1076" s="8"/>
      <c r="M1076" s="79"/>
    </row>
    <row r="1077" spans="1:13">
      <c r="A1077" s="8"/>
      <c r="B1077" s="8"/>
      <c r="C1077" s="78"/>
      <c r="D1077" s="8"/>
      <c r="E1077" s="8"/>
      <c r="F1077" s="8"/>
      <c r="G1077" s="8"/>
      <c r="H1077" s="78"/>
      <c r="I1077" s="83"/>
      <c r="J1077" s="8"/>
      <c r="K1077" s="8"/>
      <c r="L1077" s="8"/>
      <c r="M1077" s="79"/>
    </row>
    <row r="1078" spans="1:13">
      <c r="A1078" s="8"/>
      <c r="B1078" s="8"/>
      <c r="C1078" s="78"/>
      <c r="D1078" s="8"/>
      <c r="E1078" s="8"/>
      <c r="F1078" s="8"/>
      <c r="G1078" s="8"/>
      <c r="H1078" s="78"/>
      <c r="I1078" s="83"/>
      <c r="J1078" s="8"/>
      <c r="K1078" s="8"/>
      <c r="L1078" s="8"/>
      <c r="M1078" s="79"/>
    </row>
    <row r="1079" spans="1:13">
      <c r="A1079" s="8"/>
      <c r="B1079" s="8"/>
      <c r="C1079" s="78"/>
      <c r="D1079" s="8"/>
      <c r="E1079" s="8"/>
      <c r="F1079" s="8"/>
      <c r="G1079" s="8"/>
      <c r="H1079" s="78"/>
      <c r="I1079" s="83"/>
      <c r="J1079" s="8"/>
      <c r="K1079" s="8"/>
      <c r="L1079" s="8"/>
      <c r="M1079" s="79"/>
    </row>
    <row r="1080" spans="1:13">
      <c r="A1080" s="8"/>
      <c r="B1080" s="8"/>
      <c r="C1080" s="78"/>
      <c r="D1080" s="8"/>
      <c r="E1080" s="8"/>
      <c r="F1080" s="8"/>
      <c r="G1080" s="8"/>
      <c r="H1080" s="78"/>
      <c r="I1080" s="83"/>
      <c r="J1080" s="8"/>
      <c r="K1080" s="8"/>
      <c r="L1080" s="8"/>
      <c r="M1080" s="79"/>
    </row>
    <row r="1081" spans="1:13">
      <c r="A1081" s="8"/>
      <c r="B1081" s="8"/>
      <c r="C1081" s="78"/>
      <c r="D1081" s="8"/>
      <c r="E1081" s="8"/>
      <c r="F1081" s="8"/>
      <c r="G1081" s="8"/>
      <c r="H1081" s="78"/>
      <c r="I1081" s="83"/>
      <c r="J1081" s="8"/>
      <c r="K1081" s="8"/>
      <c r="L1081" s="8"/>
      <c r="M1081" s="79"/>
    </row>
    <row r="1082" spans="1:13">
      <c r="A1082" s="8"/>
      <c r="B1082" s="8"/>
      <c r="C1082" s="78"/>
      <c r="D1082" s="8"/>
      <c r="E1082" s="8"/>
      <c r="F1082" s="8"/>
      <c r="G1082" s="8"/>
      <c r="H1082" s="78"/>
      <c r="I1082" s="83"/>
      <c r="J1082" s="8"/>
      <c r="K1082" s="8"/>
      <c r="L1082" s="8"/>
      <c r="M1082" s="79"/>
    </row>
    <row r="1083" spans="1:13">
      <c r="A1083" s="8"/>
      <c r="B1083" s="8"/>
      <c r="C1083" s="78"/>
      <c r="D1083" s="8"/>
      <c r="E1083" s="8"/>
      <c r="F1083" s="8"/>
      <c r="G1083" s="8"/>
      <c r="H1083" s="78"/>
      <c r="I1083" s="83"/>
      <c r="J1083" s="8"/>
      <c r="K1083" s="8"/>
      <c r="L1083" s="8"/>
      <c r="M1083" s="79"/>
    </row>
    <row r="1084" spans="1:13">
      <c r="A1084" s="8"/>
      <c r="B1084" s="8"/>
      <c r="C1084" s="78"/>
      <c r="D1084" s="8"/>
      <c r="E1084" s="8"/>
      <c r="F1084" s="8"/>
      <c r="G1084" s="8"/>
      <c r="H1084" s="78"/>
      <c r="I1084" s="83"/>
      <c r="J1084" s="8"/>
      <c r="K1084" s="8"/>
      <c r="L1084" s="8"/>
      <c r="M1084" s="79"/>
    </row>
    <row r="1085" spans="1:13">
      <c r="A1085" s="8"/>
      <c r="B1085" s="8"/>
      <c r="C1085" s="78"/>
      <c r="D1085" s="8"/>
      <c r="E1085" s="8"/>
      <c r="F1085" s="8"/>
      <c r="G1085" s="8"/>
      <c r="H1085" s="78"/>
      <c r="I1085" s="83"/>
      <c r="J1085" s="8"/>
      <c r="K1085" s="8"/>
      <c r="L1085" s="8"/>
      <c r="M1085" s="79"/>
    </row>
    <row r="1086" spans="1:13">
      <c r="A1086" s="8"/>
      <c r="B1086" s="8"/>
      <c r="C1086" s="78"/>
      <c r="D1086" s="8"/>
      <c r="E1086" s="8"/>
      <c r="F1086" s="8"/>
      <c r="G1086" s="8"/>
      <c r="H1086" s="78"/>
      <c r="I1086" s="83"/>
      <c r="J1086" s="8"/>
      <c r="K1086" s="8"/>
      <c r="L1086" s="8"/>
      <c r="M1086" s="79"/>
    </row>
    <row r="1087" spans="1:13">
      <c r="A1087" s="8"/>
      <c r="B1087" s="8"/>
      <c r="C1087" s="78"/>
      <c r="D1087" s="8"/>
      <c r="E1087" s="8"/>
      <c r="F1087" s="8"/>
      <c r="G1087" s="8"/>
      <c r="H1087" s="78"/>
      <c r="I1087" s="83"/>
      <c r="J1087" s="8"/>
      <c r="K1087" s="8"/>
      <c r="L1087" s="8"/>
      <c r="M1087" s="79"/>
    </row>
    <row r="1088" spans="1:13">
      <c r="A1088" s="8"/>
      <c r="B1088" s="8"/>
      <c r="C1088" s="78"/>
      <c r="D1088" s="8"/>
      <c r="E1088" s="8"/>
      <c r="F1088" s="8"/>
      <c r="G1088" s="8"/>
      <c r="H1088" s="78"/>
      <c r="I1088" s="83"/>
      <c r="J1088" s="8"/>
      <c r="K1088" s="8"/>
      <c r="L1088" s="8"/>
      <c r="M1088" s="79"/>
    </row>
    <row r="1089" spans="1:13">
      <c r="A1089" s="8"/>
      <c r="B1089" s="8"/>
      <c r="C1089" s="78"/>
      <c r="D1089" s="8"/>
      <c r="E1089" s="8"/>
      <c r="F1089" s="8"/>
      <c r="G1089" s="8"/>
      <c r="H1089" s="78"/>
      <c r="I1089" s="83"/>
      <c r="J1089" s="8"/>
      <c r="K1089" s="8"/>
      <c r="L1089" s="8"/>
      <c r="M1089" s="79"/>
    </row>
    <row r="1090" spans="1:13">
      <c r="A1090" s="8"/>
      <c r="B1090" s="8"/>
      <c r="C1090" s="78"/>
      <c r="D1090" s="8"/>
      <c r="E1090" s="8"/>
      <c r="F1090" s="8"/>
      <c r="G1090" s="8"/>
      <c r="H1090" s="78"/>
      <c r="I1090" s="83"/>
      <c r="J1090" s="8"/>
      <c r="K1090" s="8"/>
      <c r="L1090" s="8"/>
      <c r="M1090" s="79"/>
    </row>
    <row r="1091" spans="1:13">
      <c r="A1091" s="8"/>
      <c r="B1091" s="8"/>
      <c r="C1091" s="78"/>
      <c r="D1091" s="8"/>
      <c r="E1091" s="8"/>
      <c r="F1091" s="8"/>
      <c r="G1091" s="8"/>
      <c r="H1091" s="78"/>
      <c r="I1091" s="83"/>
      <c r="J1091" s="8"/>
      <c r="K1091" s="8"/>
      <c r="L1091" s="8"/>
      <c r="M1091" s="79"/>
    </row>
    <row r="1092" spans="1:13">
      <c r="A1092" s="8"/>
      <c r="B1092" s="8"/>
      <c r="C1092" s="78"/>
      <c r="D1092" s="8"/>
      <c r="E1092" s="8"/>
      <c r="F1092" s="8"/>
      <c r="G1092" s="8"/>
      <c r="H1092" s="78"/>
      <c r="I1092" s="83"/>
      <c r="J1092" s="8"/>
      <c r="K1092" s="8"/>
      <c r="L1092" s="8"/>
      <c r="M1092" s="79"/>
    </row>
    <row r="1093" spans="1:13">
      <c r="A1093" s="8"/>
      <c r="B1093" s="8"/>
      <c r="C1093" s="78"/>
      <c r="D1093" s="8"/>
      <c r="E1093" s="8"/>
      <c r="F1093" s="8"/>
      <c r="G1093" s="8"/>
      <c r="H1093" s="78"/>
      <c r="I1093" s="83"/>
      <c r="J1093" s="8"/>
      <c r="K1093" s="8"/>
      <c r="L1093" s="8"/>
      <c r="M1093" s="79"/>
    </row>
    <row r="1094" spans="1:13">
      <c r="A1094" s="8"/>
      <c r="B1094" s="8"/>
      <c r="C1094" s="78"/>
      <c r="D1094" s="8"/>
      <c r="E1094" s="8"/>
      <c r="F1094" s="8"/>
      <c r="G1094" s="8"/>
      <c r="H1094" s="78"/>
      <c r="I1094" s="83"/>
      <c r="J1094" s="8"/>
      <c r="K1094" s="8"/>
      <c r="L1094" s="8"/>
      <c r="M1094" s="79"/>
    </row>
    <row r="1095" spans="1:13">
      <c r="A1095" s="8"/>
      <c r="B1095" s="8"/>
      <c r="C1095" s="78"/>
      <c r="D1095" s="8"/>
      <c r="E1095" s="8"/>
      <c r="F1095" s="8"/>
      <c r="G1095" s="8"/>
      <c r="H1095" s="78"/>
      <c r="I1095" s="83"/>
      <c r="J1095" s="8"/>
      <c r="K1095" s="8"/>
      <c r="L1095" s="8"/>
      <c r="M1095" s="79"/>
    </row>
    <row r="1096" spans="1:13">
      <c r="A1096" s="8"/>
      <c r="B1096" s="8"/>
      <c r="C1096" s="78"/>
      <c r="D1096" s="8"/>
      <c r="E1096" s="8"/>
      <c r="F1096" s="8"/>
      <c r="G1096" s="8"/>
      <c r="H1096" s="78"/>
      <c r="I1096" s="83"/>
      <c r="J1096" s="8"/>
      <c r="K1096" s="8"/>
      <c r="L1096" s="8"/>
      <c r="M1096" s="79"/>
    </row>
    <row r="1097" spans="1:13">
      <c r="A1097" s="8"/>
      <c r="B1097" s="8"/>
      <c r="C1097" s="78"/>
      <c r="D1097" s="8"/>
      <c r="E1097" s="8"/>
      <c r="F1097" s="8"/>
      <c r="G1097" s="8"/>
      <c r="H1097" s="78"/>
      <c r="I1097" s="83"/>
      <c r="J1097" s="8"/>
      <c r="K1097" s="8"/>
      <c r="L1097" s="8"/>
      <c r="M1097" s="79"/>
    </row>
    <row r="1098" spans="1:13">
      <c r="A1098" s="8"/>
      <c r="B1098" s="8"/>
      <c r="C1098" s="78"/>
      <c r="D1098" s="8"/>
      <c r="E1098" s="8"/>
      <c r="F1098" s="8"/>
      <c r="G1098" s="8"/>
      <c r="H1098" s="78"/>
      <c r="I1098" s="83"/>
      <c r="J1098" s="8"/>
      <c r="K1098" s="8"/>
      <c r="L1098" s="8"/>
      <c r="M1098" s="79"/>
    </row>
    <row r="1099" spans="1:13">
      <c r="A1099" s="8"/>
      <c r="B1099" s="8"/>
      <c r="C1099" s="78"/>
      <c r="D1099" s="8"/>
      <c r="E1099" s="8"/>
      <c r="F1099" s="8"/>
      <c r="G1099" s="8"/>
      <c r="H1099" s="78"/>
      <c r="I1099" s="83"/>
      <c r="J1099" s="8"/>
      <c r="K1099" s="8"/>
      <c r="L1099" s="8"/>
      <c r="M1099" s="79"/>
    </row>
    <row r="1100" spans="1:13">
      <c r="A1100" s="8"/>
      <c r="B1100" s="8"/>
      <c r="C1100" s="78"/>
      <c r="D1100" s="8"/>
      <c r="E1100" s="8"/>
      <c r="F1100" s="8"/>
      <c r="G1100" s="8"/>
      <c r="H1100" s="78"/>
      <c r="I1100" s="83"/>
      <c r="J1100" s="8"/>
      <c r="K1100" s="8"/>
      <c r="L1100" s="8"/>
      <c r="M1100" s="79"/>
    </row>
    <row r="1101" spans="1:13">
      <c r="A1101" s="8"/>
      <c r="B1101" s="8"/>
      <c r="C1101" s="78"/>
      <c r="D1101" s="8"/>
      <c r="E1101" s="8"/>
      <c r="F1101" s="8"/>
      <c r="G1101" s="8"/>
      <c r="H1101" s="78"/>
      <c r="I1101" s="83"/>
      <c r="J1101" s="8"/>
      <c r="K1101" s="8"/>
      <c r="L1101" s="8"/>
      <c r="M1101" s="79"/>
    </row>
    <row r="1102" spans="1:13">
      <c r="A1102" s="8"/>
      <c r="B1102" s="8"/>
      <c r="C1102" s="78"/>
      <c r="D1102" s="8"/>
      <c r="E1102" s="8"/>
      <c r="F1102" s="8"/>
      <c r="G1102" s="8"/>
      <c r="H1102" s="78"/>
      <c r="I1102" s="83"/>
      <c r="J1102" s="8"/>
      <c r="K1102" s="8"/>
      <c r="L1102" s="8"/>
      <c r="M1102" s="79"/>
    </row>
    <row r="1103" spans="1:13">
      <c r="A1103" s="8"/>
      <c r="B1103" s="8"/>
      <c r="C1103" s="78"/>
      <c r="D1103" s="8"/>
      <c r="E1103" s="8"/>
      <c r="F1103" s="8"/>
      <c r="G1103" s="8"/>
      <c r="H1103" s="78"/>
      <c r="I1103" s="83"/>
      <c r="J1103" s="8"/>
      <c r="K1103" s="8"/>
      <c r="L1103" s="8"/>
      <c r="M1103" s="79"/>
    </row>
    <row r="1104" spans="1:13">
      <c r="A1104" s="8"/>
      <c r="B1104" s="8"/>
      <c r="C1104" s="78"/>
      <c r="D1104" s="8"/>
      <c r="E1104" s="8"/>
      <c r="F1104" s="8"/>
      <c r="G1104" s="8"/>
      <c r="H1104" s="78"/>
      <c r="I1104" s="83"/>
      <c r="J1104" s="8"/>
      <c r="K1104" s="8"/>
      <c r="L1104" s="8"/>
      <c r="M1104" s="79"/>
    </row>
    <row r="1105" spans="1:13">
      <c r="A1105" s="8"/>
      <c r="B1105" s="8"/>
      <c r="C1105" s="78"/>
      <c r="D1105" s="8"/>
      <c r="E1105" s="8"/>
      <c r="F1105" s="8"/>
      <c r="G1105" s="8"/>
      <c r="H1105" s="78"/>
      <c r="I1105" s="83"/>
      <c r="J1105" s="8"/>
      <c r="K1105" s="8"/>
      <c r="L1105" s="8"/>
      <c r="M1105" s="79"/>
    </row>
    <row r="1106" spans="1:13">
      <c r="A1106" s="8"/>
      <c r="B1106" s="8"/>
      <c r="C1106" s="78"/>
      <c r="D1106" s="8"/>
      <c r="E1106" s="8"/>
      <c r="F1106" s="8"/>
      <c r="G1106" s="8"/>
      <c r="H1106" s="78"/>
      <c r="I1106" s="83"/>
      <c r="J1106" s="8"/>
      <c r="K1106" s="8"/>
      <c r="L1106" s="8"/>
      <c r="M1106" s="79"/>
    </row>
    <row r="1107" spans="1:13">
      <c r="A1107" s="8"/>
      <c r="B1107" s="8"/>
      <c r="C1107" s="78"/>
      <c r="D1107" s="8"/>
      <c r="E1107" s="8"/>
      <c r="F1107" s="8"/>
      <c r="G1107" s="8"/>
      <c r="H1107" s="78"/>
      <c r="I1107" s="83"/>
      <c r="J1107" s="8"/>
      <c r="K1107" s="8"/>
      <c r="L1107" s="8"/>
      <c r="M1107" s="79"/>
    </row>
    <row r="1108" spans="1:13">
      <c r="A1108" s="8"/>
      <c r="B1108" s="8"/>
      <c r="C1108" s="78"/>
      <c r="D1108" s="8"/>
      <c r="E1108" s="8"/>
      <c r="F1108" s="8"/>
      <c r="G1108" s="8"/>
      <c r="H1108" s="78"/>
      <c r="I1108" s="83"/>
      <c r="J1108" s="8"/>
      <c r="K1108" s="8"/>
      <c r="L1108" s="8"/>
      <c r="M1108" s="79"/>
    </row>
    <row r="1109" spans="1:13">
      <c r="A1109" s="8"/>
      <c r="B1109" s="8"/>
      <c r="C1109" s="78"/>
      <c r="D1109" s="8"/>
      <c r="E1109" s="8"/>
      <c r="F1109" s="8"/>
      <c r="G1109" s="8"/>
      <c r="H1109" s="78"/>
      <c r="I1109" s="83"/>
      <c r="J1109" s="8"/>
      <c r="K1109" s="8"/>
      <c r="L1109" s="8"/>
      <c r="M1109" s="79"/>
    </row>
    <row r="1110" spans="1:13">
      <c r="A1110" s="8"/>
      <c r="B1110" s="8"/>
      <c r="C1110" s="78"/>
      <c r="D1110" s="8"/>
      <c r="E1110" s="8"/>
      <c r="F1110" s="8"/>
      <c r="G1110" s="8"/>
      <c r="H1110" s="78"/>
      <c r="I1110" s="83"/>
      <c r="J1110" s="8"/>
      <c r="K1110" s="8"/>
      <c r="L1110" s="8"/>
      <c r="M1110" s="79"/>
    </row>
    <row r="1111" spans="1:13">
      <c r="A1111" s="8"/>
      <c r="B1111" s="8"/>
      <c r="C1111" s="78"/>
      <c r="D1111" s="8"/>
      <c r="E1111" s="8"/>
      <c r="F1111" s="8"/>
      <c r="G1111" s="8"/>
      <c r="H1111" s="78"/>
      <c r="I1111" s="83"/>
      <c r="J1111" s="8"/>
      <c r="K1111" s="8"/>
      <c r="L1111" s="8"/>
      <c r="M1111" s="79"/>
    </row>
    <row r="1112" spans="1:13">
      <c r="A1112" s="8"/>
      <c r="B1112" s="8"/>
      <c r="C1112" s="78"/>
      <c r="D1112" s="8"/>
      <c r="E1112" s="8"/>
      <c r="F1112" s="8"/>
      <c r="G1112" s="8"/>
      <c r="H1112" s="78"/>
      <c r="I1112" s="83"/>
      <c r="J1112" s="8"/>
      <c r="K1112" s="8"/>
      <c r="L1112" s="8"/>
      <c r="M1112" s="79"/>
    </row>
    <row r="1113" spans="1:13">
      <c r="A1113" s="8"/>
      <c r="B1113" s="8"/>
      <c r="C1113" s="78"/>
      <c r="D1113" s="8"/>
      <c r="E1113" s="8"/>
      <c r="F1113" s="8"/>
      <c r="G1113" s="8"/>
      <c r="H1113" s="78"/>
      <c r="I1113" s="83"/>
      <c r="J1113" s="8"/>
      <c r="K1113" s="8"/>
      <c r="L1113" s="8"/>
      <c r="M1113" s="79"/>
    </row>
    <row r="1114" spans="1:13">
      <c r="A1114" s="8"/>
      <c r="B1114" s="8"/>
      <c r="C1114" s="78"/>
      <c r="D1114" s="8"/>
      <c r="E1114" s="8"/>
      <c r="F1114" s="8"/>
      <c r="G1114" s="8"/>
      <c r="H1114" s="78"/>
      <c r="I1114" s="83"/>
      <c r="J1114" s="8"/>
      <c r="K1114" s="8"/>
      <c r="L1114" s="8"/>
      <c r="M1114" s="79"/>
    </row>
    <row r="1115" spans="1:13">
      <c r="A1115" s="8"/>
      <c r="B1115" s="8"/>
      <c r="C1115" s="78"/>
      <c r="D1115" s="8"/>
      <c r="E1115" s="8"/>
      <c r="F1115" s="8"/>
      <c r="G1115" s="8"/>
      <c r="H1115" s="78"/>
      <c r="I1115" s="83"/>
      <c r="J1115" s="8"/>
      <c r="K1115" s="8"/>
      <c r="L1115" s="8"/>
      <c r="M1115" s="79"/>
    </row>
    <row r="1116" spans="1:13">
      <c r="A1116" s="8"/>
      <c r="B1116" s="8"/>
      <c r="C1116" s="78"/>
      <c r="D1116" s="8"/>
      <c r="E1116" s="8"/>
      <c r="F1116" s="8"/>
      <c r="G1116" s="8"/>
      <c r="H1116" s="78"/>
      <c r="I1116" s="83"/>
      <c r="J1116" s="8"/>
      <c r="K1116" s="8"/>
      <c r="L1116" s="8"/>
      <c r="M1116" s="79"/>
    </row>
    <row r="1117" spans="1:13">
      <c r="A1117" s="8"/>
      <c r="B1117" s="8"/>
      <c r="C1117" s="78"/>
      <c r="D1117" s="8"/>
      <c r="E1117" s="8"/>
      <c r="F1117" s="8"/>
      <c r="G1117" s="8"/>
      <c r="H1117" s="78"/>
      <c r="I1117" s="83"/>
      <c r="J1117" s="8"/>
      <c r="K1117" s="8"/>
      <c r="L1117" s="8"/>
      <c r="M1117" s="79"/>
    </row>
    <row r="1118" spans="1:13">
      <c r="A1118" s="8"/>
      <c r="B1118" s="8"/>
      <c r="C1118" s="78"/>
      <c r="D1118" s="8"/>
      <c r="E1118" s="8"/>
      <c r="F1118" s="8"/>
      <c r="G1118" s="8"/>
      <c r="H1118" s="78"/>
      <c r="I1118" s="83"/>
      <c r="J1118" s="8"/>
      <c r="K1118" s="8"/>
      <c r="L1118" s="8"/>
      <c r="M1118" s="79"/>
    </row>
    <row r="1119" spans="1:13">
      <c r="A1119" s="8"/>
      <c r="B1119" s="8"/>
      <c r="C1119" s="78"/>
      <c r="D1119" s="8"/>
      <c r="E1119" s="8"/>
      <c r="F1119" s="8"/>
      <c r="G1119" s="8"/>
      <c r="H1119" s="78"/>
      <c r="I1119" s="83"/>
      <c r="J1119" s="8"/>
      <c r="K1119" s="8"/>
      <c r="L1119" s="8"/>
      <c r="M1119" s="79"/>
    </row>
    <row r="1120" spans="1:13">
      <c r="A1120" s="8"/>
      <c r="B1120" s="8"/>
      <c r="C1120" s="78"/>
      <c r="D1120" s="8"/>
      <c r="E1120" s="8"/>
      <c r="F1120" s="8"/>
      <c r="G1120" s="8"/>
      <c r="H1120" s="78"/>
      <c r="I1120" s="83"/>
      <c r="J1120" s="8"/>
      <c r="K1120" s="8"/>
      <c r="L1120" s="8"/>
      <c r="M1120" s="79"/>
    </row>
    <row r="1121" spans="1:13">
      <c r="A1121" s="8"/>
      <c r="B1121" s="8"/>
      <c r="C1121" s="78"/>
      <c r="D1121" s="8"/>
      <c r="E1121" s="8"/>
      <c r="F1121" s="8"/>
      <c r="G1121" s="8"/>
      <c r="H1121" s="78"/>
      <c r="I1121" s="83"/>
      <c r="J1121" s="8"/>
      <c r="K1121" s="8"/>
      <c r="L1121" s="8"/>
      <c r="M1121" s="79"/>
    </row>
    <row r="1122" spans="1:13">
      <c r="A1122" s="8"/>
      <c r="B1122" s="8"/>
      <c r="C1122" s="78"/>
      <c r="D1122" s="8"/>
      <c r="E1122" s="8"/>
      <c r="F1122" s="8"/>
      <c r="G1122" s="8"/>
      <c r="H1122" s="78"/>
      <c r="I1122" s="83"/>
      <c r="J1122" s="8"/>
      <c r="K1122" s="8"/>
      <c r="L1122" s="8"/>
      <c r="M1122" s="79"/>
    </row>
    <row r="1123" spans="1:13">
      <c r="A1123" s="8"/>
      <c r="B1123" s="8"/>
      <c r="C1123" s="78"/>
      <c r="D1123" s="8"/>
      <c r="E1123" s="8"/>
      <c r="F1123" s="8"/>
      <c r="G1123" s="8"/>
      <c r="H1123" s="78"/>
      <c r="I1123" s="83"/>
      <c r="J1123" s="8"/>
      <c r="K1123" s="8"/>
      <c r="L1123" s="8"/>
      <c r="M1123" s="79"/>
    </row>
    <row r="1124" spans="1:13">
      <c r="A1124" s="8"/>
      <c r="B1124" s="8"/>
      <c r="C1124" s="78"/>
      <c r="D1124" s="8"/>
      <c r="E1124" s="8"/>
      <c r="F1124" s="8"/>
      <c r="G1124" s="8"/>
      <c r="H1124" s="78"/>
      <c r="I1124" s="83"/>
      <c r="J1124" s="8"/>
      <c r="K1124" s="8"/>
      <c r="L1124" s="8"/>
      <c r="M1124" s="79"/>
    </row>
    <row r="1125" spans="1:13">
      <c r="A1125" s="8"/>
      <c r="B1125" s="8"/>
      <c r="C1125" s="78"/>
      <c r="D1125" s="8"/>
      <c r="E1125" s="8"/>
      <c r="F1125" s="8"/>
      <c r="G1125" s="8"/>
      <c r="H1125" s="78"/>
      <c r="I1125" s="83"/>
      <c r="J1125" s="8"/>
      <c r="K1125" s="8"/>
      <c r="L1125" s="8"/>
      <c r="M1125" s="79"/>
    </row>
    <row r="1126" spans="1:13">
      <c r="A1126" s="8"/>
      <c r="B1126" s="8"/>
      <c r="C1126" s="78"/>
      <c r="D1126" s="8"/>
      <c r="E1126" s="8"/>
      <c r="F1126" s="8"/>
      <c r="G1126" s="8"/>
      <c r="H1126" s="78"/>
      <c r="I1126" s="83"/>
      <c r="J1126" s="8"/>
      <c r="K1126" s="8"/>
      <c r="L1126" s="8"/>
      <c r="M1126" s="79"/>
    </row>
    <row r="1127" spans="1:13">
      <c r="A1127" s="8"/>
      <c r="B1127" s="8"/>
      <c r="C1127" s="78"/>
      <c r="D1127" s="8"/>
      <c r="E1127" s="8"/>
      <c r="F1127" s="8"/>
      <c r="G1127" s="8"/>
      <c r="H1127" s="78"/>
      <c r="I1127" s="83"/>
      <c r="J1127" s="8"/>
      <c r="K1127" s="8"/>
      <c r="L1127" s="8"/>
      <c r="M1127" s="79"/>
    </row>
    <row r="1128" spans="1:13">
      <c r="A1128" s="8"/>
      <c r="B1128" s="8"/>
      <c r="C1128" s="78"/>
      <c r="D1128" s="8"/>
      <c r="E1128" s="8"/>
      <c r="F1128" s="8"/>
      <c r="G1128" s="8"/>
      <c r="H1128" s="78"/>
      <c r="I1128" s="83"/>
      <c r="J1128" s="8"/>
      <c r="K1128" s="8"/>
      <c r="L1128" s="8"/>
      <c r="M1128" s="79"/>
    </row>
    <row r="1129" spans="1:13">
      <c r="A1129" s="8"/>
      <c r="B1129" s="8"/>
      <c r="C1129" s="78"/>
      <c r="D1129" s="8"/>
      <c r="E1129" s="8"/>
      <c r="F1129" s="8"/>
      <c r="G1129" s="8"/>
      <c r="H1129" s="78"/>
      <c r="I1129" s="83"/>
      <c r="J1129" s="8"/>
      <c r="K1129" s="8"/>
      <c r="L1129" s="8"/>
      <c r="M1129" s="79"/>
    </row>
    <row r="1130" spans="1:13">
      <c r="A1130" s="8"/>
      <c r="B1130" s="8"/>
      <c r="C1130" s="78"/>
      <c r="D1130" s="8"/>
      <c r="E1130" s="8"/>
      <c r="F1130" s="8"/>
      <c r="G1130" s="8"/>
      <c r="H1130" s="78"/>
      <c r="I1130" s="83"/>
      <c r="J1130" s="8"/>
      <c r="K1130" s="8"/>
      <c r="L1130" s="8"/>
      <c r="M1130" s="79"/>
    </row>
    <row r="1131" spans="1:13">
      <c r="A1131" s="8"/>
      <c r="B1131" s="8"/>
      <c r="C1131" s="78"/>
      <c r="D1131" s="8"/>
      <c r="E1131" s="8"/>
      <c r="F1131" s="8"/>
      <c r="G1131" s="8"/>
      <c r="H1131" s="78"/>
      <c r="I1131" s="83"/>
      <c r="J1131" s="8"/>
      <c r="K1131" s="8"/>
      <c r="L1131" s="8"/>
      <c r="M1131" s="79"/>
    </row>
    <row r="1132" spans="1:13">
      <c r="A1132" s="8"/>
      <c r="B1132" s="8"/>
      <c r="C1132" s="78"/>
      <c r="D1132" s="8"/>
      <c r="E1132" s="8"/>
      <c r="F1132" s="8"/>
      <c r="G1132" s="8"/>
      <c r="H1132" s="78"/>
      <c r="I1132" s="83"/>
      <c r="J1132" s="8"/>
      <c r="K1132" s="8"/>
      <c r="L1132" s="8"/>
      <c r="M1132" s="79"/>
    </row>
    <row r="1133" spans="1:13">
      <c r="A1133" s="8"/>
      <c r="B1133" s="8"/>
      <c r="C1133" s="78"/>
      <c r="D1133" s="8"/>
      <c r="E1133" s="8"/>
      <c r="F1133" s="8"/>
      <c r="G1133" s="8"/>
      <c r="H1133" s="78"/>
      <c r="I1133" s="83"/>
      <c r="J1133" s="8"/>
      <c r="K1133" s="8"/>
      <c r="L1133" s="8"/>
      <c r="M1133" s="79"/>
    </row>
    <row r="1134" spans="1:13">
      <c r="A1134" s="8"/>
      <c r="B1134" s="8"/>
      <c r="C1134" s="78"/>
      <c r="D1134" s="8"/>
      <c r="E1134" s="8"/>
      <c r="F1134" s="8"/>
      <c r="G1134" s="8"/>
      <c r="H1134" s="78"/>
      <c r="I1134" s="83"/>
      <c r="J1134" s="8"/>
      <c r="K1134" s="8"/>
      <c r="L1134" s="8"/>
      <c r="M1134" s="79"/>
    </row>
    <row r="1135" spans="1:13">
      <c r="A1135" s="8"/>
      <c r="B1135" s="8"/>
      <c r="C1135" s="78"/>
      <c r="D1135" s="8"/>
      <c r="E1135" s="8"/>
      <c r="F1135" s="8"/>
      <c r="G1135" s="8"/>
      <c r="H1135" s="78"/>
      <c r="I1135" s="83"/>
      <c r="J1135" s="8"/>
      <c r="K1135" s="8"/>
      <c r="L1135" s="8"/>
      <c r="M1135" s="79"/>
    </row>
    <row r="1136" spans="1:13">
      <c r="A1136" s="8"/>
      <c r="B1136" s="8"/>
      <c r="C1136" s="78"/>
      <c r="D1136" s="8"/>
      <c r="E1136" s="8"/>
      <c r="F1136" s="8"/>
      <c r="G1136" s="8"/>
      <c r="H1136" s="78"/>
      <c r="I1136" s="83"/>
      <c r="J1136" s="8"/>
      <c r="K1136" s="8"/>
      <c r="L1136" s="8"/>
      <c r="M1136" s="79"/>
    </row>
    <row r="1137" spans="1:13">
      <c r="A1137" s="8"/>
      <c r="B1137" s="8"/>
      <c r="C1137" s="78"/>
      <c r="D1137" s="8"/>
      <c r="E1137" s="8"/>
      <c r="F1137" s="8"/>
      <c r="G1137" s="8"/>
      <c r="H1137" s="78"/>
      <c r="I1137" s="83"/>
      <c r="J1137" s="8"/>
      <c r="K1137" s="8"/>
      <c r="L1137" s="8"/>
      <c r="M1137" s="79"/>
    </row>
    <row r="1138" spans="1:13">
      <c r="A1138" s="8"/>
      <c r="B1138" s="8"/>
      <c r="C1138" s="78"/>
      <c r="D1138" s="8"/>
      <c r="E1138" s="8"/>
      <c r="F1138" s="8"/>
      <c r="G1138" s="8"/>
      <c r="H1138" s="78"/>
      <c r="I1138" s="83"/>
      <c r="J1138" s="8"/>
      <c r="K1138" s="8"/>
      <c r="L1138" s="8"/>
      <c r="M1138" s="79"/>
    </row>
    <row r="1139" spans="1:13">
      <c r="A1139" s="8"/>
      <c r="B1139" s="8"/>
      <c r="C1139" s="78"/>
      <c r="D1139" s="8"/>
      <c r="E1139" s="8"/>
      <c r="F1139" s="8"/>
      <c r="G1139" s="8"/>
      <c r="H1139" s="78"/>
      <c r="I1139" s="83"/>
      <c r="J1139" s="8"/>
      <c r="K1139" s="8"/>
      <c r="L1139" s="8"/>
      <c r="M1139" s="79"/>
    </row>
    <row r="1140" spans="1:13">
      <c r="A1140" s="8"/>
      <c r="B1140" s="8"/>
      <c r="C1140" s="78"/>
      <c r="D1140" s="8"/>
      <c r="E1140" s="8"/>
      <c r="F1140" s="8"/>
      <c r="G1140" s="8"/>
      <c r="H1140" s="78"/>
      <c r="I1140" s="83"/>
      <c r="J1140" s="8"/>
      <c r="K1140" s="8"/>
      <c r="L1140" s="8"/>
      <c r="M1140" s="79"/>
    </row>
    <row r="1141" spans="1:13">
      <c r="A1141" s="8"/>
      <c r="B1141" s="8"/>
      <c r="C1141" s="78"/>
      <c r="D1141" s="8"/>
      <c r="E1141" s="8"/>
      <c r="F1141" s="8"/>
      <c r="G1141" s="8"/>
      <c r="H1141" s="78"/>
      <c r="I1141" s="83"/>
      <c r="J1141" s="8"/>
      <c r="K1141" s="8"/>
      <c r="L1141" s="8"/>
      <c r="M1141" s="79"/>
    </row>
    <row r="1142" spans="1:13">
      <c r="A1142" s="8"/>
      <c r="B1142" s="8"/>
      <c r="C1142" s="78"/>
      <c r="D1142" s="8"/>
      <c r="E1142" s="8"/>
      <c r="F1142" s="8"/>
      <c r="G1142" s="8"/>
      <c r="H1142" s="78"/>
      <c r="I1142" s="83"/>
      <c r="J1142" s="8"/>
      <c r="K1142" s="8"/>
      <c r="L1142" s="8"/>
      <c r="M1142" s="79"/>
    </row>
    <row r="1143" spans="1:13">
      <c r="A1143" s="8"/>
      <c r="B1143" s="8"/>
      <c r="C1143" s="78"/>
      <c r="D1143" s="8"/>
      <c r="E1143" s="8"/>
      <c r="F1143" s="8"/>
      <c r="G1143" s="8"/>
      <c r="H1143" s="78"/>
      <c r="I1143" s="83"/>
      <c r="J1143" s="8"/>
      <c r="K1143" s="8"/>
      <c r="L1143" s="8"/>
      <c r="M1143" s="79"/>
    </row>
    <row r="1144" spans="1:13">
      <c r="A1144" s="8"/>
      <c r="B1144" s="8"/>
      <c r="C1144" s="78"/>
      <c r="D1144" s="8"/>
      <c r="E1144" s="8"/>
      <c r="F1144" s="8"/>
      <c r="G1144" s="8"/>
      <c r="H1144" s="78"/>
      <c r="I1144" s="83"/>
      <c r="J1144" s="8"/>
      <c r="K1144" s="8"/>
      <c r="L1144" s="8"/>
      <c r="M1144" s="79"/>
    </row>
    <row r="1145" spans="1:13">
      <c r="A1145" s="8"/>
      <c r="B1145" s="8"/>
      <c r="C1145" s="78"/>
      <c r="D1145" s="8"/>
      <c r="E1145" s="8"/>
      <c r="F1145" s="8"/>
      <c r="G1145" s="8"/>
      <c r="H1145" s="78"/>
      <c r="I1145" s="83"/>
      <c r="J1145" s="8"/>
      <c r="K1145" s="8"/>
      <c r="L1145" s="8"/>
      <c r="M1145" s="79"/>
    </row>
    <row r="1146" spans="1:13">
      <c r="A1146" s="8"/>
      <c r="B1146" s="8"/>
      <c r="C1146" s="78"/>
      <c r="D1146" s="8"/>
      <c r="E1146" s="8"/>
      <c r="F1146" s="8"/>
      <c r="G1146" s="8"/>
      <c r="H1146" s="78"/>
      <c r="I1146" s="83"/>
      <c r="J1146" s="8"/>
      <c r="K1146" s="8"/>
      <c r="L1146" s="8"/>
      <c r="M1146" s="79"/>
    </row>
    <row r="1147" spans="1:13">
      <c r="A1147" s="8"/>
      <c r="B1147" s="8"/>
      <c r="C1147" s="78"/>
      <c r="D1147" s="8"/>
      <c r="E1147" s="8"/>
      <c r="F1147" s="8"/>
      <c r="G1147" s="8"/>
      <c r="H1147" s="78"/>
      <c r="I1147" s="83"/>
      <c r="J1147" s="8"/>
      <c r="K1147" s="8"/>
      <c r="L1147" s="8"/>
      <c r="M1147" s="79"/>
    </row>
    <row r="1148" spans="1:13">
      <c r="A1148" s="8"/>
      <c r="B1148" s="8"/>
      <c r="C1148" s="78"/>
      <c r="D1148" s="8"/>
      <c r="E1148" s="8"/>
      <c r="F1148" s="8"/>
      <c r="G1148" s="8"/>
      <c r="H1148" s="78"/>
      <c r="I1148" s="83"/>
      <c r="J1148" s="8"/>
      <c r="K1148" s="8"/>
      <c r="L1148" s="8"/>
      <c r="M1148" s="79"/>
    </row>
    <row r="1149" spans="1:13">
      <c r="A1149" s="8"/>
      <c r="B1149" s="8"/>
      <c r="C1149" s="78"/>
      <c r="D1149" s="8"/>
      <c r="E1149" s="8"/>
      <c r="F1149" s="8"/>
      <c r="G1149" s="8"/>
      <c r="H1149" s="78"/>
      <c r="I1149" s="83"/>
      <c r="J1149" s="8"/>
      <c r="K1149" s="8"/>
      <c r="L1149" s="8"/>
      <c r="M1149" s="79"/>
    </row>
    <row r="1150" spans="1:13">
      <c r="A1150" s="8"/>
      <c r="B1150" s="8"/>
      <c r="C1150" s="78"/>
      <c r="D1150" s="8"/>
      <c r="E1150" s="8"/>
      <c r="F1150" s="8"/>
      <c r="G1150" s="8"/>
      <c r="H1150" s="78"/>
      <c r="I1150" s="83"/>
      <c r="J1150" s="8"/>
      <c r="K1150" s="8"/>
      <c r="L1150" s="8"/>
      <c r="M1150" s="79"/>
    </row>
    <row r="1151" spans="1:13">
      <c r="A1151" s="8"/>
      <c r="B1151" s="8"/>
      <c r="C1151" s="78"/>
      <c r="D1151" s="8"/>
      <c r="E1151" s="8"/>
      <c r="F1151" s="8"/>
      <c r="G1151" s="8"/>
      <c r="H1151" s="78"/>
      <c r="I1151" s="83"/>
      <c r="J1151" s="8"/>
      <c r="K1151" s="8"/>
      <c r="L1151" s="8"/>
      <c r="M1151" s="79"/>
    </row>
    <row r="1152" spans="1:13">
      <c r="A1152" s="8"/>
      <c r="B1152" s="8"/>
      <c r="C1152" s="78"/>
      <c r="D1152" s="8"/>
      <c r="E1152" s="8"/>
      <c r="F1152" s="8"/>
      <c r="G1152" s="8"/>
      <c r="H1152" s="78"/>
      <c r="I1152" s="83"/>
      <c r="J1152" s="8"/>
      <c r="K1152" s="8"/>
      <c r="L1152" s="8"/>
      <c r="M1152" s="79"/>
    </row>
    <row r="1153" spans="1:13">
      <c r="A1153" s="8"/>
      <c r="B1153" s="8"/>
      <c r="C1153" s="78"/>
      <c r="D1153" s="8"/>
      <c r="E1153" s="8"/>
      <c r="F1153" s="8"/>
      <c r="G1153" s="8"/>
      <c r="H1153" s="78"/>
      <c r="I1153" s="83"/>
      <c r="J1153" s="8"/>
      <c r="K1153" s="8"/>
      <c r="L1153" s="8"/>
      <c r="M1153" s="79"/>
    </row>
    <row r="1154" spans="1:13">
      <c r="A1154" s="8"/>
      <c r="B1154" s="8"/>
      <c r="C1154" s="78"/>
      <c r="D1154" s="8"/>
      <c r="E1154" s="8"/>
      <c r="F1154" s="8"/>
      <c r="G1154" s="8"/>
      <c r="H1154" s="78"/>
      <c r="I1154" s="83"/>
      <c r="J1154" s="8"/>
      <c r="K1154" s="8"/>
      <c r="L1154" s="8"/>
      <c r="M1154" s="79"/>
    </row>
    <row r="1155" spans="1:13">
      <c r="A1155" s="8"/>
      <c r="B1155" s="8"/>
      <c r="C1155" s="78"/>
      <c r="D1155" s="8"/>
      <c r="E1155" s="8"/>
      <c r="F1155" s="8"/>
      <c r="G1155" s="8"/>
      <c r="H1155" s="78"/>
      <c r="I1155" s="83"/>
      <c r="J1155" s="8"/>
      <c r="K1155" s="8"/>
      <c r="L1155" s="8"/>
      <c r="M1155" s="79"/>
    </row>
    <row r="1156" spans="1:13">
      <c r="A1156" s="8"/>
      <c r="B1156" s="8"/>
      <c r="C1156" s="78"/>
      <c r="D1156" s="8"/>
      <c r="E1156" s="8"/>
      <c r="F1156" s="8"/>
      <c r="G1156" s="8"/>
      <c r="H1156" s="78"/>
      <c r="I1156" s="83"/>
      <c r="J1156" s="8"/>
      <c r="K1156" s="8"/>
      <c r="L1156" s="8"/>
      <c r="M1156" s="79"/>
    </row>
    <row r="1157" spans="1:13">
      <c r="A1157" s="8"/>
      <c r="B1157" s="8"/>
      <c r="C1157" s="78"/>
      <c r="D1157" s="8"/>
      <c r="E1157" s="8"/>
      <c r="F1157" s="8"/>
      <c r="G1157" s="8"/>
      <c r="H1157" s="78"/>
      <c r="I1157" s="83"/>
      <c r="J1157" s="8"/>
      <c r="K1157" s="8"/>
      <c r="L1157" s="8"/>
      <c r="M1157" s="79"/>
    </row>
    <row r="1158" spans="1:13">
      <c r="A1158" s="8"/>
      <c r="B1158" s="8"/>
      <c r="C1158" s="78"/>
      <c r="D1158" s="8"/>
      <c r="E1158" s="8"/>
      <c r="F1158" s="8"/>
      <c r="G1158" s="8"/>
      <c r="H1158" s="78"/>
      <c r="I1158" s="83"/>
      <c r="J1158" s="8"/>
      <c r="K1158" s="8"/>
      <c r="L1158" s="8"/>
      <c r="M1158" s="79"/>
    </row>
    <row r="1159" spans="1:13">
      <c r="A1159" s="8"/>
      <c r="B1159" s="8"/>
      <c r="C1159" s="78"/>
      <c r="D1159" s="8"/>
      <c r="E1159" s="8"/>
      <c r="F1159" s="8"/>
      <c r="G1159" s="8"/>
      <c r="H1159" s="78"/>
      <c r="I1159" s="83"/>
      <c r="J1159" s="8"/>
      <c r="K1159" s="8"/>
      <c r="L1159" s="8"/>
      <c r="M1159" s="79"/>
    </row>
    <row r="1160" spans="1:13">
      <c r="A1160" s="8"/>
      <c r="B1160" s="8"/>
      <c r="C1160" s="78"/>
      <c r="D1160" s="8"/>
      <c r="E1160" s="8"/>
      <c r="F1160" s="8"/>
      <c r="G1160" s="8"/>
      <c r="H1160" s="78"/>
      <c r="I1160" s="83"/>
      <c r="J1160" s="8"/>
      <c r="K1160" s="8"/>
      <c r="L1160" s="8"/>
      <c r="M1160" s="79"/>
    </row>
    <row r="1161" spans="1:13">
      <c r="A1161" s="8"/>
      <c r="B1161" s="8"/>
      <c r="C1161" s="78"/>
      <c r="D1161" s="8"/>
      <c r="E1161" s="8"/>
      <c r="F1161" s="8"/>
      <c r="G1161" s="8"/>
      <c r="H1161" s="78"/>
      <c r="I1161" s="83"/>
      <c r="J1161" s="8"/>
      <c r="K1161" s="8"/>
      <c r="L1161" s="8"/>
      <c r="M1161" s="79"/>
    </row>
    <row r="1162" spans="1:13">
      <c r="A1162" s="8"/>
      <c r="B1162" s="8"/>
      <c r="C1162" s="78"/>
      <c r="D1162" s="8"/>
      <c r="E1162" s="8"/>
      <c r="F1162" s="8"/>
      <c r="G1162" s="8"/>
      <c r="H1162" s="78"/>
      <c r="I1162" s="83"/>
      <c r="J1162" s="8"/>
      <c r="K1162" s="8"/>
      <c r="L1162" s="8"/>
      <c r="M1162" s="79"/>
    </row>
    <row r="1163" spans="1:13">
      <c r="A1163" s="8"/>
      <c r="B1163" s="8"/>
      <c r="C1163" s="78"/>
      <c r="D1163" s="8"/>
      <c r="E1163" s="8"/>
      <c r="F1163" s="8"/>
      <c r="G1163" s="8"/>
      <c r="H1163" s="78"/>
      <c r="I1163" s="83"/>
      <c r="J1163" s="8"/>
      <c r="K1163" s="8"/>
      <c r="L1163" s="8"/>
      <c r="M1163" s="79"/>
    </row>
    <row r="1164" spans="1:13">
      <c r="A1164" s="8"/>
      <c r="B1164" s="8"/>
      <c r="C1164" s="78"/>
      <c r="D1164" s="8"/>
      <c r="E1164" s="8"/>
      <c r="F1164" s="8"/>
      <c r="G1164" s="8"/>
      <c r="H1164" s="78"/>
      <c r="I1164" s="83"/>
      <c r="J1164" s="8"/>
      <c r="K1164" s="8"/>
      <c r="L1164" s="8"/>
      <c r="M1164" s="79"/>
    </row>
    <row r="1165" spans="1:13">
      <c r="A1165" s="8"/>
      <c r="B1165" s="8"/>
      <c r="C1165" s="78"/>
      <c r="D1165" s="8"/>
      <c r="E1165" s="8"/>
      <c r="F1165" s="8"/>
      <c r="G1165" s="8"/>
      <c r="H1165" s="78"/>
      <c r="I1165" s="83"/>
      <c r="J1165" s="8"/>
      <c r="K1165" s="8"/>
      <c r="L1165" s="8"/>
      <c r="M1165" s="79"/>
    </row>
    <row r="1166" spans="1:13">
      <c r="A1166" s="8"/>
      <c r="B1166" s="8"/>
      <c r="C1166" s="78"/>
      <c r="D1166" s="8"/>
      <c r="E1166" s="8"/>
      <c r="F1166" s="8"/>
      <c r="G1166" s="8"/>
      <c r="H1166" s="78"/>
      <c r="I1166" s="83"/>
      <c r="J1166" s="8"/>
      <c r="K1166" s="8"/>
      <c r="L1166" s="8"/>
      <c r="M1166" s="79"/>
    </row>
    <row r="1167" spans="1:13">
      <c r="A1167" s="8"/>
      <c r="B1167" s="8"/>
      <c r="C1167" s="78"/>
      <c r="D1167" s="8"/>
      <c r="E1167" s="8"/>
      <c r="F1167" s="8"/>
      <c r="G1167" s="8"/>
      <c r="H1167" s="78"/>
      <c r="I1167" s="83"/>
      <c r="J1167" s="8"/>
      <c r="K1167" s="8"/>
      <c r="L1167" s="8"/>
      <c r="M1167" s="79"/>
    </row>
    <row r="1168" spans="1:13">
      <c r="A1168" s="8"/>
      <c r="B1168" s="8"/>
      <c r="C1168" s="78"/>
      <c r="D1168" s="8"/>
      <c r="E1168" s="8"/>
      <c r="F1168" s="8"/>
      <c r="G1168" s="8"/>
      <c r="H1168" s="78"/>
      <c r="I1168" s="83"/>
      <c r="J1168" s="8"/>
      <c r="K1168" s="8"/>
      <c r="L1168" s="8"/>
      <c r="M1168" s="79"/>
    </row>
    <row r="1169" spans="1:13">
      <c r="A1169" s="8"/>
      <c r="B1169" s="8"/>
      <c r="C1169" s="78"/>
      <c r="D1169" s="8"/>
      <c r="E1169" s="8"/>
      <c r="F1169" s="8"/>
      <c r="G1169" s="8"/>
      <c r="H1169" s="78"/>
      <c r="I1169" s="83"/>
      <c r="J1169" s="8"/>
      <c r="K1169" s="8"/>
      <c r="L1169" s="8"/>
      <c r="M1169" s="79"/>
    </row>
    <row r="1170" spans="1:13">
      <c r="A1170" s="8"/>
      <c r="B1170" s="8"/>
      <c r="C1170" s="78"/>
      <c r="D1170" s="8"/>
      <c r="E1170" s="8"/>
      <c r="F1170" s="8"/>
      <c r="G1170" s="8"/>
      <c r="H1170" s="78"/>
      <c r="I1170" s="83"/>
      <c r="J1170" s="8"/>
      <c r="K1170" s="8"/>
      <c r="L1170" s="8"/>
      <c r="M1170" s="79"/>
    </row>
    <row r="1171" spans="1:13">
      <c r="A1171" s="8"/>
      <c r="B1171" s="8"/>
      <c r="C1171" s="78"/>
      <c r="D1171" s="8"/>
      <c r="E1171" s="8"/>
      <c r="F1171" s="8"/>
      <c r="G1171" s="8"/>
      <c r="H1171" s="78"/>
      <c r="I1171" s="83"/>
      <c r="J1171" s="8"/>
      <c r="K1171" s="8"/>
      <c r="L1171" s="8"/>
      <c r="M1171" s="79"/>
    </row>
    <row r="1172" spans="1:13">
      <c r="A1172" s="8"/>
      <c r="B1172" s="8"/>
      <c r="C1172" s="78"/>
      <c r="D1172" s="8"/>
      <c r="E1172" s="8"/>
      <c r="F1172" s="8"/>
      <c r="G1172" s="8"/>
      <c r="H1172" s="78"/>
      <c r="I1172" s="83"/>
      <c r="J1172" s="8"/>
      <c r="K1172" s="8"/>
      <c r="L1172" s="8"/>
      <c r="M1172" s="79"/>
    </row>
    <row r="1173" spans="1:13">
      <c r="A1173" s="8"/>
      <c r="B1173" s="8"/>
      <c r="C1173" s="78"/>
      <c r="D1173" s="8"/>
      <c r="E1173" s="8"/>
      <c r="F1173" s="8"/>
      <c r="G1173" s="8"/>
      <c r="H1173" s="78"/>
      <c r="I1173" s="83"/>
      <c r="J1173" s="8"/>
      <c r="K1173" s="8"/>
      <c r="L1173" s="8"/>
      <c r="M1173" s="79"/>
    </row>
    <row r="1174" spans="1:13">
      <c r="A1174" s="8"/>
      <c r="B1174" s="8"/>
      <c r="C1174" s="78"/>
      <c r="D1174" s="8"/>
      <c r="E1174" s="8"/>
      <c r="F1174" s="8"/>
      <c r="G1174" s="8"/>
      <c r="H1174" s="78"/>
      <c r="I1174" s="83"/>
      <c r="J1174" s="8"/>
      <c r="K1174" s="8"/>
      <c r="L1174" s="8"/>
      <c r="M1174" s="79"/>
    </row>
    <row r="1175" spans="1:13">
      <c r="A1175" s="8"/>
      <c r="B1175" s="8"/>
      <c r="C1175" s="78"/>
      <c r="D1175" s="8"/>
      <c r="E1175" s="8"/>
      <c r="F1175" s="8"/>
      <c r="G1175" s="8"/>
      <c r="H1175" s="78"/>
      <c r="I1175" s="83"/>
      <c r="J1175" s="8"/>
      <c r="K1175" s="8"/>
      <c r="L1175" s="8"/>
      <c r="M1175" s="79"/>
    </row>
    <row r="1176" spans="1:13">
      <c r="A1176" s="8"/>
      <c r="B1176" s="8"/>
      <c r="C1176" s="78"/>
      <c r="D1176" s="8"/>
      <c r="E1176" s="8"/>
      <c r="F1176" s="8"/>
      <c r="G1176" s="8"/>
      <c r="H1176" s="78"/>
      <c r="I1176" s="83"/>
      <c r="J1176" s="8"/>
      <c r="K1176" s="8"/>
      <c r="L1176" s="8"/>
      <c r="M1176" s="79"/>
    </row>
    <row r="1177" spans="1:13">
      <c r="A1177" s="8"/>
      <c r="B1177" s="8"/>
      <c r="C1177" s="78"/>
      <c r="D1177" s="8"/>
      <c r="E1177" s="8"/>
      <c r="F1177" s="8"/>
      <c r="G1177" s="8"/>
      <c r="H1177" s="78"/>
      <c r="I1177" s="83"/>
      <c r="J1177" s="8"/>
      <c r="K1177" s="8"/>
      <c r="L1177" s="8"/>
      <c r="M1177" s="79"/>
    </row>
    <row r="1178" spans="1:13">
      <c r="A1178" s="8"/>
      <c r="B1178" s="8"/>
      <c r="C1178" s="78"/>
      <c r="D1178" s="8"/>
      <c r="E1178" s="8"/>
      <c r="F1178" s="8"/>
      <c r="G1178" s="8"/>
      <c r="H1178" s="78"/>
      <c r="I1178" s="83"/>
      <c r="J1178" s="8"/>
      <c r="K1178" s="8"/>
      <c r="L1178" s="8"/>
      <c r="M1178" s="79"/>
    </row>
    <row r="1179" spans="1:13">
      <c r="A1179" s="8"/>
      <c r="B1179" s="8"/>
      <c r="C1179" s="78"/>
      <c r="D1179" s="8"/>
      <c r="E1179" s="8"/>
      <c r="F1179" s="8"/>
      <c r="G1179" s="8"/>
      <c r="H1179" s="78"/>
      <c r="I1179" s="83"/>
      <c r="J1179" s="8"/>
      <c r="K1179" s="8"/>
      <c r="L1179" s="8"/>
      <c r="M1179" s="79"/>
    </row>
    <row r="1180" spans="1:13">
      <c r="A1180" s="8"/>
      <c r="B1180" s="8"/>
      <c r="C1180" s="78"/>
      <c r="D1180" s="8"/>
      <c r="E1180" s="8"/>
      <c r="F1180" s="8"/>
      <c r="G1180" s="8"/>
      <c r="H1180" s="78"/>
      <c r="I1180" s="83"/>
      <c r="J1180" s="8"/>
      <c r="K1180" s="8"/>
      <c r="L1180" s="8"/>
      <c r="M1180" s="79"/>
    </row>
    <row r="1181" spans="1:13">
      <c r="A1181" s="8"/>
      <c r="B1181" s="8"/>
      <c r="C1181" s="78"/>
      <c r="D1181" s="8"/>
      <c r="E1181" s="8"/>
      <c r="F1181" s="8"/>
      <c r="G1181" s="8"/>
      <c r="H1181" s="78"/>
      <c r="I1181" s="83"/>
      <c r="J1181" s="8"/>
      <c r="K1181" s="8"/>
      <c r="L1181" s="8"/>
      <c r="M1181" s="79"/>
    </row>
    <row r="1182" spans="1:13">
      <c r="A1182" s="8"/>
      <c r="B1182" s="8"/>
      <c r="C1182" s="78"/>
      <c r="D1182" s="8"/>
      <c r="E1182" s="8"/>
      <c r="F1182" s="8"/>
      <c r="G1182" s="8"/>
      <c r="H1182" s="78"/>
      <c r="I1182" s="83"/>
      <c r="J1182" s="8"/>
      <c r="K1182" s="8"/>
      <c r="L1182" s="8"/>
      <c r="M1182" s="79"/>
    </row>
    <row r="1183" spans="1:13">
      <c r="A1183" s="8"/>
      <c r="B1183" s="8"/>
      <c r="C1183" s="78"/>
      <c r="D1183" s="8"/>
      <c r="E1183" s="8"/>
      <c r="F1183" s="8"/>
      <c r="G1183" s="8"/>
      <c r="H1183" s="78"/>
      <c r="I1183" s="83"/>
      <c r="J1183" s="8"/>
      <c r="K1183" s="8"/>
      <c r="L1183" s="8"/>
      <c r="M1183" s="79"/>
    </row>
    <row r="1184" spans="1:13">
      <c r="A1184" s="8"/>
      <c r="B1184" s="8"/>
      <c r="C1184" s="78"/>
      <c r="D1184" s="8"/>
      <c r="E1184" s="8"/>
      <c r="F1184" s="8"/>
      <c r="G1184" s="8"/>
      <c r="H1184" s="78"/>
      <c r="I1184" s="83"/>
      <c r="J1184" s="8"/>
      <c r="K1184" s="8"/>
      <c r="L1184" s="8"/>
      <c r="M1184" s="79"/>
    </row>
    <row r="1185" spans="1:13">
      <c r="A1185" s="8"/>
      <c r="B1185" s="8"/>
      <c r="C1185" s="78"/>
      <c r="D1185" s="8"/>
      <c r="E1185" s="8"/>
      <c r="F1185" s="8"/>
      <c r="G1185" s="8"/>
      <c r="H1185" s="78"/>
      <c r="I1185" s="83"/>
      <c r="J1185" s="8"/>
      <c r="K1185" s="8"/>
      <c r="L1185" s="8"/>
      <c r="M1185" s="79"/>
    </row>
    <row r="1186" spans="1:13">
      <c r="A1186" s="8"/>
      <c r="B1186" s="8"/>
      <c r="C1186" s="78"/>
      <c r="D1186" s="8"/>
      <c r="E1186" s="8"/>
      <c r="F1186" s="8"/>
      <c r="G1186" s="8"/>
      <c r="H1186" s="78"/>
      <c r="I1186" s="83"/>
      <c r="J1186" s="8"/>
      <c r="K1186" s="8"/>
      <c r="L1186" s="8"/>
      <c r="M1186" s="79"/>
    </row>
    <row r="1187" spans="1:13">
      <c r="A1187" s="8"/>
      <c r="B1187" s="8"/>
      <c r="C1187" s="78"/>
      <c r="D1187" s="8"/>
      <c r="E1187" s="8"/>
      <c r="F1187" s="8"/>
      <c r="G1187" s="8"/>
      <c r="H1187" s="78"/>
      <c r="I1187" s="83"/>
      <c r="J1187" s="8"/>
      <c r="K1187" s="8"/>
      <c r="L1187" s="8"/>
      <c r="M1187" s="79"/>
    </row>
    <row r="1188" spans="1:13">
      <c r="A1188" s="8"/>
      <c r="B1188" s="8"/>
      <c r="C1188" s="78"/>
      <c r="D1188" s="8"/>
      <c r="E1188" s="8"/>
      <c r="F1188" s="8"/>
      <c r="G1188" s="8"/>
      <c r="H1188" s="78"/>
      <c r="I1188" s="83"/>
      <c r="J1188" s="8"/>
      <c r="K1188" s="8"/>
      <c r="L1188" s="8"/>
      <c r="M1188" s="79"/>
    </row>
    <row r="1189" spans="1:13">
      <c r="A1189" s="8"/>
      <c r="B1189" s="8"/>
      <c r="C1189" s="78"/>
      <c r="D1189" s="8"/>
      <c r="E1189" s="8"/>
      <c r="F1189" s="8"/>
      <c r="G1189" s="8"/>
      <c r="H1189" s="78"/>
      <c r="I1189" s="83"/>
      <c r="J1189" s="8"/>
      <c r="K1189" s="8"/>
      <c r="L1189" s="8"/>
      <c r="M1189" s="79"/>
    </row>
    <row r="1190" spans="1:13">
      <c r="A1190" s="8"/>
      <c r="B1190" s="8"/>
      <c r="C1190" s="78"/>
      <c r="D1190" s="8"/>
      <c r="E1190" s="8"/>
      <c r="F1190" s="8"/>
      <c r="G1190" s="8"/>
      <c r="H1190" s="78"/>
      <c r="I1190" s="83"/>
      <c r="J1190" s="8"/>
      <c r="K1190" s="8"/>
      <c r="L1190" s="8"/>
      <c r="M1190" s="79"/>
    </row>
    <row r="1191" spans="1:13">
      <c r="A1191" s="8"/>
      <c r="B1191" s="8"/>
      <c r="C1191" s="78"/>
      <c r="D1191" s="8"/>
      <c r="E1191" s="8"/>
      <c r="F1191" s="8"/>
      <c r="G1191" s="8"/>
      <c r="H1191" s="78"/>
      <c r="I1191" s="83"/>
      <c r="J1191" s="8"/>
      <c r="K1191" s="8"/>
      <c r="L1191" s="8"/>
      <c r="M1191" s="79"/>
    </row>
    <row r="1192" spans="1:13">
      <c r="A1192" s="8"/>
      <c r="B1192" s="8"/>
      <c r="C1192" s="78"/>
      <c r="D1192" s="8"/>
      <c r="E1192" s="8"/>
      <c r="F1192" s="8"/>
      <c r="G1192" s="8"/>
      <c r="H1192" s="78"/>
      <c r="I1192" s="83"/>
      <c r="J1192" s="8"/>
      <c r="K1192" s="8"/>
      <c r="L1192" s="8"/>
      <c r="M1192" s="79"/>
    </row>
    <row r="1193" spans="1:13">
      <c r="A1193" s="8"/>
      <c r="B1193" s="8"/>
      <c r="C1193" s="78"/>
      <c r="D1193" s="8"/>
      <c r="E1193" s="8"/>
      <c r="F1193" s="8"/>
      <c r="G1193" s="8"/>
      <c r="H1193" s="78"/>
      <c r="I1193" s="83"/>
      <c r="J1193" s="8"/>
      <c r="K1193" s="8"/>
      <c r="L1193" s="8"/>
      <c r="M1193" s="79"/>
    </row>
    <row r="1194" spans="1:13">
      <c r="A1194" s="8"/>
      <c r="B1194" s="8"/>
      <c r="C1194" s="78"/>
      <c r="D1194" s="8"/>
      <c r="E1194" s="8"/>
      <c r="F1194" s="8"/>
      <c r="G1194" s="8"/>
      <c r="H1194" s="78"/>
      <c r="I1194" s="83"/>
      <c r="J1194" s="8"/>
      <c r="K1194" s="8"/>
      <c r="L1194" s="8"/>
      <c r="M1194" s="79"/>
    </row>
    <row r="1195" spans="1:13">
      <c r="A1195" s="8"/>
      <c r="B1195" s="8"/>
      <c r="C1195" s="78"/>
      <c r="D1195" s="8"/>
      <c r="E1195" s="8"/>
      <c r="F1195" s="8"/>
      <c r="G1195" s="8"/>
      <c r="H1195" s="78"/>
      <c r="I1195" s="83"/>
      <c r="J1195" s="8"/>
      <c r="K1195" s="8"/>
      <c r="L1195" s="8"/>
      <c r="M1195" s="79"/>
    </row>
    <row r="1196" spans="1:13">
      <c r="A1196" s="8"/>
      <c r="B1196" s="8"/>
      <c r="C1196" s="78"/>
      <c r="D1196" s="8"/>
      <c r="E1196" s="8"/>
      <c r="F1196" s="8"/>
      <c r="G1196" s="8"/>
      <c r="H1196" s="78"/>
      <c r="I1196" s="83"/>
      <c r="J1196" s="8"/>
      <c r="K1196" s="8"/>
      <c r="L1196" s="8"/>
      <c r="M1196" s="79"/>
    </row>
    <row r="1197" spans="1:13">
      <c r="A1197" s="8"/>
      <c r="B1197" s="8"/>
      <c r="C1197" s="78"/>
      <c r="D1197" s="8"/>
      <c r="E1197" s="8"/>
      <c r="F1197" s="8"/>
      <c r="G1197" s="8"/>
      <c r="H1197" s="78"/>
      <c r="I1197" s="83"/>
      <c r="J1197" s="8"/>
      <c r="K1197" s="8"/>
      <c r="L1197" s="8"/>
      <c r="M1197" s="79"/>
    </row>
    <row r="1198" spans="1:13">
      <c r="A1198" s="8"/>
      <c r="B1198" s="8"/>
      <c r="C1198" s="78"/>
      <c r="D1198" s="8"/>
      <c r="E1198" s="8"/>
      <c r="F1198" s="8"/>
      <c r="G1198" s="8"/>
      <c r="H1198" s="78"/>
      <c r="I1198" s="83"/>
      <c r="J1198" s="8"/>
      <c r="K1198" s="8"/>
      <c r="L1198" s="8"/>
      <c r="M1198" s="79"/>
    </row>
    <row r="1199" spans="1:13">
      <c r="A1199" s="8"/>
      <c r="B1199" s="8"/>
      <c r="C1199" s="78"/>
      <c r="D1199" s="8"/>
      <c r="E1199" s="8"/>
      <c r="F1199" s="8"/>
      <c r="G1199" s="8"/>
      <c r="H1199" s="78"/>
      <c r="I1199" s="83"/>
      <c r="J1199" s="8"/>
      <c r="K1199" s="8"/>
      <c r="L1199" s="8"/>
      <c r="M1199" s="79"/>
    </row>
    <row r="1200" spans="1:13">
      <c r="A1200" s="8"/>
      <c r="B1200" s="8"/>
      <c r="C1200" s="78"/>
      <c r="D1200" s="8"/>
      <c r="E1200" s="8"/>
      <c r="F1200" s="8"/>
      <c r="G1200" s="8"/>
      <c r="H1200" s="78"/>
      <c r="I1200" s="83"/>
      <c r="J1200" s="8"/>
      <c r="K1200" s="8"/>
      <c r="L1200" s="8"/>
      <c r="M1200" s="79"/>
    </row>
    <row r="1201" spans="1:13">
      <c r="A1201" s="8"/>
      <c r="B1201" s="8"/>
      <c r="C1201" s="78"/>
      <c r="D1201" s="8"/>
      <c r="E1201" s="8"/>
      <c r="F1201" s="8"/>
      <c r="G1201" s="8"/>
      <c r="H1201" s="78"/>
      <c r="I1201" s="83"/>
      <c r="J1201" s="8"/>
      <c r="K1201" s="8"/>
      <c r="L1201" s="8"/>
      <c r="M1201" s="79"/>
    </row>
    <row r="1202" spans="1:13">
      <c r="A1202" s="8"/>
      <c r="B1202" s="8"/>
      <c r="C1202" s="78"/>
      <c r="D1202" s="8"/>
      <c r="E1202" s="8"/>
      <c r="F1202" s="8"/>
      <c r="G1202" s="8"/>
      <c r="H1202" s="78"/>
      <c r="I1202" s="83"/>
      <c r="J1202" s="8"/>
      <c r="K1202" s="8"/>
      <c r="L1202" s="8"/>
      <c r="M1202" s="79"/>
    </row>
    <row r="1203" spans="1:13">
      <c r="A1203" s="8"/>
      <c r="B1203" s="8"/>
      <c r="C1203" s="78"/>
      <c r="D1203" s="8"/>
      <c r="E1203" s="8"/>
      <c r="F1203" s="8"/>
      <c r="G1203" s="8"/>
      <c r="H1203" s="78"/>
      <c r="I1203" s="83"/>
      <c r="J1203" s="8"/>
      <c r="K1203" s="8"/>
      <c r="L1203" s="8"/>
      <c r="M1203" s="79"/>
    </row>
    <row r="1204" spans="1:13">
      <c r="A1204" s="8"/>
      <c r="B1204" s="8"/>
      <c r="C1204" s="78"/>
      <c r="D1204" s="8"/>
      <c r="E1204" s="8"/>
      <c r="F1204" s="8"/>
      <c r="G1204" s="8"/>
      <c r="H1204" s="78"/>
      <c r="I1204" s="83"/>
      <c r="J1204" s="8"/>
      <c r="K1204" s="8"/>
      <c r="L1204" s="8"/>
      <c r="M1204" s="79"/>
    </row>
    <row r="1205" spans="1:13">
      <c r="A1205" s="8"/>
      <c r="B1205" s="8"/>
      <c r="C1205" s="78"/>
      <c r="D1205" s="8"/>
      <c r="E1205" s="8"/>
      <c r="F1205" s="8"/>
      <c r="G1205" s="8"/>
      <c r="H1205" s="78"/>
      <c r="I1205" s="83"/>
      <c r="J1205" s="8"/>
      <c r="K1205" s="8"/>
      <c r="L1205" s="8"/>
      <c r="M1205" s="79"/>
    </row>
    <row r="1206" spans="1:13">
      <c r="A1206" s="8"/>
      <c r="B1206" s="8"/>
      <c r="C1206" s="78"/>
      <c r="D1206" s="8"/>
      <c r="E1206" s="8"/>
      <c r="F1206" s="8"/>
      <c r="G1206" s="8"/>
      <c r="H1206" s="78"/>
      <c r="I1206" s="83"/>
      <c r="J1206" s="8"/>
      <c r="K1206" s="8"/>
      <c r="L1206" s="8"/>
      <c r="M1206" s="79"/>
    </row>
    <row r="1207" spans="1:13">
      <c r="A1207" s="8"/>
      <c r="B1207" s="8"/>
      <c r="C1207" s="78"/>
      <c r="D1207" s="8"/>
      <c r="E1207" s="8"/>
      <c r="F1207" s="8"/>
      <c r="G1207" s="8"/>
      <c r="H1207" s="78"/>
      <c r="I1207" s="83"/>
      <c r="J1207" s="8"/>
      <c r="K1207" s="8"/>
      <c r="L1207" s="8"/>
      <c r="M1207" s="79"/>
    </row>
    <row r="1208" spans="1:13">
      <c r="A1208" s="8"/>
      <c r="B1208" s="8"/>
      <c r="C1208" s="78"/>
      <c r="D1208" s="8"/>
      <c r="E1208" s="8"/>
      <c r="F1208" s="8"/>
      <c r="G1208" s="8"/>
      <c r="H1208" s="78"/>
      <c r="I1208" s="83"/>
      <c r="J1208" s="8"/>
      <c r="K1208" s="8"/>
      <c r="L1208" s="8"/>
      <c r="M1208" s="79"/>
    </row>
    <row r="1209" spans="1:13">
      <c r="A1209" s="8"/>
      <c r="B1209" s="8"/>
      <c r="C1209" s="78"/>
      <c r="D1209" s="8"/>
      <c r="E1209" s="8"/>
      <c r="F1209" s="8"/>
      <c r="G1209" s="8"/>
      <c r="H1209" s="78"/>
      <c r="I1209" s="83"/>
      <c r="J1209" s="8"/>
      <c r="K1209" s="8"/>
      <c r="L1209" s="8"/>
      <c r="M1209" s="79"/>
    </row>
    <row r="1210" spans="1:13">
      <c r="A1210" s="8"/>
      <c r="B1210" s="8"/>
      <c r="C1210" s="78"/>
      <c r="D1210" s="8"/>
      <c r="E1210" s="8"/>
      <c r="F1210" s="8"/>
      <c r="G1210" s="8"/>
      <c r="H1210" s="78"/>
      <c r="I1210" s="83"/>
      <c r="J1210" s="8"/>
      <c r="K1210" s="8"/>
      <c r="L1210" s="8"/>
      <c r="M1210" s="79"/>
    </row>
    <row r="1211" spans="1:13">
      <c r="A1211" s="8"/>
      <c r="B1211" s="8"/>
      <c r="C1211" s="78"/>
      <c r="D1211" s="8"/>
      <c r="E1211" s="8"/>
      <c r="F1211" s="8"/>
      <c r="G1211" s="8"/>
      <c r="H1211" s="78"/>
      <c r="I1211" s="83"/>
      <c r="J1211" s="8"/>
      <c r="K1211" s="8"/>
      <c r="L1211" s="8"/>
      <c r="M1211" s="79"/>
    </row>
    <row r="1212" spans="1:13">
      <c r="A1212" s="8"/>
      <c r="B1212" s="8"/>
      <c r="C1212" s="78"/>
      <c r="D1212" s="8"/>
      <c r="E1212" s="8"/>
      <c r="F1212" s="8"/>
      <c r="G1212" s="8"/>
      <c r="H1212" s="78"/>
      <c r="I1212" s="83"/>
      <c r="J1212" s="8"/>
      <c r="K1212" s="8"/>
      <c r="L1212" s="8"/>
      <c r="M1212" s="79"/>
    </row>
    <row r="1213" spans="1:13">
      <c r="A1213" s="8"/>
      <c r="B1213" s="8"/>
      <c r="C1213" s="78"/>
      <c r="D1213" s="8"/>
      <c r="E1213" s="8"/>
      <c r="F1213" s="8"/>
      <c r="G1213" s="8"/>
      <c r="H1213" s="78"/>
      <c r="I1213" s="83"/>
      <c r="J1213" s="8"/>
      <c r="K1213" s="8"/>
      <c r="L1213" s="8"/>
      <c r="M1213" s="79"/>
    </row>
    <row r="1214" spans="1:13">
      <c r="A1214" s="8"/>
      <c r="B1214" s="8"/>
      <c r="C1214" s="78"/>
      <c r="D1214" s="8"/>
      <c r="E1214" s="8"/>
      <c r="F1214" s="8"/>
      <c r="G1214" s="8"/>
      <c r="H1214" s="78"/>
      <c r="I1214" s="83"/>
      <c r="J1214" s="8"/>
      <c r="K1214" s="8"/>
      <c r="L1214" s="8"/>
      <c r="M1214" s="79"/>
    </row>
    <row r="1215" spans="1:13">
      <c r="A1215" s="8"/>
      <c r="B1215" s="8"/>
      <c r="C1215" s="78"/>
      <c r="D1215" s="8"/>
      <c r="E1215" s="8"/>
      <c r="F1215" s="8"/>
      <c r="G1215" s="8"/>
      <c r="H1215" s="78"/>
      <c r="I1215" s="83"/>
      <c r="J1215" s="8"/>
      <c r="K1215" s="8"/>
      <c r="L1215" s="8"/>
      <c r="M1215" s="79"/>
    </row>
    <row r="1216" spans="1:13">
      <c r="A1216" s="8"/>
      <c r="B1216" s="8"/>
      <c r="C1216" s="78"/>
      <c r="D1216" s="8"/>
      <c r="E1216" s="8"/>
      <c r="F1216" s="8"/>
      <c r="G1216" s="8"/>
      <c r="H1216" s="78"/>
      <c r="I1216" s="83"/>
      <c r="J1216" s="8"/>
      <c r="K1216" s="8"/>
      <c r="L1216" s="8"/>
      <c r="M1216" s="79"/>
    </row>
    <row r="1217" spans="1:13">
      <c r="A1217" s="8"/>
      <c r="B1217" s="8"/>
      <c r="C1217" s="78"/>
      <c r="D1217" s="8"/>
      <c r="E1217" s="8"/>
      <c r="F1217" s="8"/>
      <c r="G1217" s="8"/>
      <c r="H1217" s="78"/>
      <c r="I1217" s="83"/>
      <c r="J1217" s="8"/>
      <c r="K1217" s="8"/>
      <c r="L1217" s="8"/>
      <c r="M1217" s="79"/>
    </row>
    <row r="1218" spans="1:13">
      <c r="A1218" s="8"/>
      <c r="B1218" s="8"/>
      <c r="C1218" s="78"/>
      <c r="D1218" s="8"/>
      <c r="E1218" s="8"/>
      <c r="F1218" s="8"/>
      <c r="G1218" s="8"/>
      <c r="H1218" s="78"/>
      <c r="I1218" s="83"/>
      <c r="J1218" s="8"/>
      <c r="K1218" s="8"/>
      <c r="L1218" s="8"/>
      <c r="M1218" s="79"/>
    </row>
    <row r="1219" spans="1:13">
      <c r="A1219" s="8"/>
      <c r="B1219" s="8"/>
      <c r="C1219" s="78"/>
      <c r="D1219" s="8"/>
      <c r="E1219" s="8"/>
      <c r="F1219" s="8"/>
      <c r="G1219" s="8"/>
      <c r="H1219" s="78"/>
      <c r="I1219" s="83"/>
      <c r="J1219" s="8"/>
      <c r="K1219" s="8"/>
      <c r="L1219" s="8"/>
      <c r="M1219" s="79"/>
    </row>
    <row r="1220" spans="1:13">
      <c r="A1220" s="8"/>
      <c r="B1220" s="8"/>
      <c r="C1220" s="78"/>
      <c r="D1220" s="8"/>
      <c r="E1220" s="8"/>
      <c r="F1220" s="8"/>
      <c r="G1220" s="8"/>
      <c r="H1220" s="78"/>
      <c r="I1220" s="83"/>
      <c r="J1220" s="8"/>
      <c r="K1220" s="8"/>
      <c r="L1220" s="8"/>
      <c r="M1220" s="79"/>
    </row>
    <row r="1221" spans="1:13">
      <c r="A1221" s="8"/>
      <c r="B1221" s="8"/>
      <c r="C1221" s="78"/>
      <c r="D1221" s="8"/>
      <c r="E1221" s="8"/>
      <c r="F1221" s="8"/>
      <c r="G1221" s="8"/>
      <c r="H1221" s="78"/>
      <c r="I1221" s="83"/>
      <c r="J1221" s="8"/>
      <c r="K1221" s="8"/>
      <c r="L1221" s="8"/>
      <c r="M1221" s="79"/>
    </row>
    <row r="1222" spans="1:13">
      <c r="A1222" s="8"/>
      <c r="B1222" s="8"/>
      <c r="C1222" s="78"/>
      <c r="D1222" s="8"/>
      <c r="E1222" s="8"/>
      <c r="F1222" s="8"/>
      <c r="G1222" s="8"/>
      <c r="H1222" s="78"/>
      <c r="I1222" s="83"/>
      <c r="J1222" s="8"/>
      <c r="K1222" s="8"/>
      <c r="L1222" s="8"/>
      <c r="M1222" s="79"/>
    </row>
    <row r="1223" spans="1:13">
      <c r="A1223" s="8"/>
      <c r="B1223" s="8"/>
      <c r="C1223" s="78"/>
      <c r="D1223" s="8"/>
      <c r="E1223" s="8"/>
      <c r="F1223" s="8"/>
      <c r="G1223" s="8"/>
      <c r="H1223" s="78"/>
      <c r="I1223" s="83"/>
      <c r="J1223" s="8"/>
      <c r="K1223" s="8"/>
      <c r="L1223" s="8"/>
      <c r="M1223" s="79"/>
    </row>
    <row r="1224" spans="1:13">
      <c r="A1224" s="8"/>
      <c r="B1224" s="8"/>
      <c r="C1224" s="78"/>
      <c r="D1224" s="8"/>
      <c r="E1224" s="8"/>
      <c r="F1224" s="8"/>
      <c r="G1224" s="8"/>
      <c r="H1224" s="78"/>
      <c r="I1224" s="83"/>
      <c r="J1224" s="8"/>
      <c r="K1224" s="8"/>
      <c r="L1224" s="8"/>
      <c r="M1224" s="79"/>
    </row>
    <row r="1225" spans="1:13">
      <c r="A1225" s="8"/>
      <c r="B1225" s="8"/>
      <c r="C1225" s="78"/>
      <c r="D1225" s="8"/>
      <c r="E1225" s="8"/>
      <c r="F1225" s="8"/>
      <c r="G1225" s="8"/>
      <c r="H1225" s="78"/>
      <c r="I1225" s="83"/>
      <c r="J1225" s="8"/>
      <c r="K1225" s="8"/>
      <c r="L1225" s="8"/>
      <c r="M1225" s="79"/>
    </row>
    <row r="1226" spans="1:13">
      <c r="A1226" s="8"/>
      <c r="B1226" s="8"/>
      <c r="C1226" s="78"/>
      <c r="D1226" s="8"/>
      <c r="E1226" s="8"/>
      <c r="F1226" s="8"/>
      <c r="G1226" s="8"/>
      <c r="H1226" s="78"/>
      <c r="I1226" s="83"/>
      <c r="J1226" s="8"/>
      <c r="K1226" s="8"/>
      <c r="L1226" s="8"/>
      <c r="M1226" s="79"/>
    </row>
    <row r="1227" spans="1:13">
      <c r="A1227" s="8"/>
      <c r="B1227" s="8"/>
      <c r="C1227" s="78"/>
      <c r="D1227" s="8"/>
      <c r="E1227" s="8"/>
      <c r="F1227" s="8"/>
      <c r="G1227" s="8"/>
      <c r="H1227" s="78"/>
      <c r="I1227" s="83"/>
      <c r="J1227" s="8"/>
      <c r="K1227" s="8"/>
      <c r="L1227" s="8"/>
      <c r="M1227" s="79"/>
    </row>
    <row r="1228" spans="1:13">
      <c r="A1228" s="8"/>
      <c r="B1228" s="8"/>
      <c r="C1228" s="78"/>
      <c r="D1228" s="8"/>
      <c r="E1228" s="8"/>
      <c r="F1228" s="8"/>
      <c r="G1228" s="8"/>
      <c r="H1228" s="78"/>
      <c r="I1228" s="83"/>
      <c r="J1228" s="8"/>
      <c r="K1228" s="8"/>
      <c r="L1228" s="8"/>
      <c r="M1228" s="79"/>
    </row>
    <row r="1229" spans="1:13">
      <c r="A1229" s="8"/>
      <c r="B1229" s="8"/>
      <c r="C1229" s="78"/>
      <c r="D1229" s="8"/>
      <c r="E1229" s="8"/>
      <c r="F1229" s="8"/>
      <c r="G1229" s="8"/>
      <c r="H1229" s="78"/>
      <c r="I1229" s="83"/>
      <c r="J1229" s="8"/>
      <c r="K1229" s="8"/>
      <c r="L1229" s="8"/>
      <c r="M1229" s="79"/>
    </row>
    <row r="1230" spans="1:13">
      <c r="A1230" s="8"/>
      <c r="B1230" s="8"/>
      <c r="C1230" s="78"/>
      <c r="D1230" s="8"/>
      <c r="E1230" s="8"/>
      <c r="F1230" s="8"/>
      <c r="G1230" s="8"/>
      <c r="H1230" s="78"/>
      <c r="I1230" s="83"/>
      <c r="J1230" s="8"/>
      <c r="K1230" s="8"/>
      <c r="L1230" s="8"/>
      <c r="M1230" s="79"/>
    </row>
    <row r="1231" spans="1:13">
      <c r="A1231" s="8"/>
      <c r="B1231" s="8"/>
      <c r="C1231" s="78"/>
      <c r="D1231" s="8"/>
      <c r="E1231" s="8"/>
      <c r="F1231" s="8"/>
      <c r="G1231" s="8"/>
      <c r="H1231" s="78"/>
      <c r="I1231" s="83"/>
      <c r="J1231" s="8"/>
      <c r="K1231" s="8"/>
      <c r="L1231" s="8"/>
      <c r="M1231" s="79"/>
    </row>
    <row r="1232" spans="1:13">
      <c r="A1232" s="8"/>
      <c r="B1232" s="8"/>
      <c r="C1232" s="78"/>
      <c r="D1232" s="8"/>
      <c r="E1232" s="8"/>
      <c r="F1232" s="8"/>
      <c r="G1232" s="8"/>
      <c r="H1232" s="78"/>
      <c r="I1232" s="83"/>
      <c r="J1232" s="8"/>
      <c r="K1232" s="8"/>
      <c r="L1232" s="8"/>
      <c r="M1232" s="79"/>
    </row>
    <row r="1233" spans="1:13">
      <c r="A1233" s="8"/>
      <c r="B1233" s="8"/>
      <c r="C1233" s="78"/>
      <c r="D1233" s="8"/>
      <c r="E1233" s="8"/>
      <c r="F1233" s="8"/>
      <c r="G1233" s="8"/>
      <c r="H1233" s="78"/>
      <c r="I1233" s="83"/>
      <c r="J1233" s="8"/>
      <c r="K1233" s="8"/>
      <c r="L1233" s="8"/>
      <c r="M1233" s="79"/>
    </row>
    <row r="1234" spans="1:13">
      <c r="A1234" s="8"/>
      <c r="B1234" s="8"/>
      <c r="C1234" s="78"/>
      <c r="D1234" s="8"/>
      <c r="E1234" s="8"/>
      <c r="F1234" s="8"/>
      <c r="G1234" s="8"/>
      <c r="H1234" s="78"/>
      <c r="I1234" s="83"/>
      <c r="J1234" s="8"/>
      <c r="K1234" s="8"/>
      <c r="L1234" s="8"/>
      <c r="M1234" s="79"/>
    </row>
    <row r="1235" spans="1:13">
      <c r="A1235" s="8"/>
      <c r="B1235" s="8"/>
      <c r="C1235" s="78"/>
      <c r="D1235" s="8"/>
      <c r="E1235" s="8"/>
      <c r="F1235" s="8"/>
      <c r="G1235" s="8"/>
      <c r="H1235" s="78"/>
      <c r="I1235" s="83"/>
      <c r="J1235" s="8"/>
      <c r="K1235" s="8"/>
      <c r="L1235" s="8"/>
      <c r="M1235" s="79"/>
    </row>
    <row r="1236" spans="1:13">
      <c r="A1236" s="8"/>
      <c r="B1236" s="8"/>
      <c r="C1236" s="78"/>
      <c r="D1236" s="8"/>
      <c r="E1236" s="8"/>
      <c r="F1236" s="8"/>
      <c r="G1236" s="8"/>
      <c r="H1236" s="78"/>
      <c r="I1236" s="83"/>
      <c r="J1236" s="8"/>
      <c r="K1236" s="8"/>
      <c r="L1236" s="8"/>
      <c r="M1236" s="79"/>
    </row>
    <row r="1237" spans="1:13">
      <c r="A1237" s="8"/>
      <c r="B1237" s="8"/>
      <c r="C1237" s="78"/>
      <c r="D1237" s="8"/>
      <c r="E1237" s="8"/>
      <c r="F1237" s="8"/>
      <c r="G1237" s="8"/>
      <c r="H1237" s="78"/>
      <c r="I1237" s="83"/>
      <c r="J1237" s="8"/>
      <c r="K1237" s="8"/>
      <c r="L1237" s="8"/>
      <c r="M1237" s="79"/>
    </row>
    <row r="1238" spans="1:13">
      <c r="A1238" s="8"/>
      <c r="B1238" s="8"/>
      <c r="C1238" s="78"/>
      <c r="D1238" s="8"/>
      <c r="E1238" s="8"/>
      <c r="F1238" s="8"/>
      <c r="G1238" s="8"/>
      <c r="H1238" s="78"/>
      <c r="I1238" s="83"/>
      <c r="J1238" s="8"/>
      <c r="K1238" s="8"/>
      <c r="L1238" s="8"/>
      <c r="M1238" s="79"/>
    </row>
    <row r="1239" spans="1:13">
      <c r="A1239" s="8"/>
      <c r="B1239" s="8"/>
      <c r="C1239" s="78"/>
      <c r="D1239" s="8"/>
      <c r="E1239" s="8"/>
      <c r="F1239" s="8"/>
      <c r="G1239" s="8"/>
      <c r="H1239" s="78"/>
      <c r="I1239" s="83"/>
      <c r="J1239" s="8"/>
      <c r="K1239" s="8"/>
      <c r="L1239" s="8"/>
      <c r="M1239" s="79"/>
    </row>
    <row r="1240" spans="1:13">
      <c r="A1240" s="8"/>
      <c r="B1240" s="8"/>
      <c r="C1240" s="78"/>
      <c r="D1240" s="8"/>
      <c r="E1240" s="8"/>
      <c r="F1240" s="8"/>
      <c r="G1240" s="8"/>
      <c r="H1240" s="78"/>
      <c r="I1240" s="83"/>
      <c r="J1240" s="8"/>
      <c r="K1240" s="8"/>
      <c r="L1240" s="8"/>
      <c r="M1240" s="79"/>
    </row>
    <row r="1241" spans="1:13">
      <c r="A1241" s="8"/>
      <c r="B1241" s="8"/>
      <c r="C1241" s="78"/>
      <c r="D1241" s="8"/>
      <c r="E1241" s="8"/>
      <c r="F1241" s="8"/>
      <c r="G1241" s="8"/>
      <c r="H1241" s="78"/>
      <c r="I1241" s="83"/>
      <c r="J1241" s="8"/>
      <c r="K1241" s="8"/>
      <c r="L1241" s="8"/>
      <c r="M1241" s="79"/>
    </row>
    <row r="1242" spans="1:13">
      <c r="A1242" s="8"/>
      <c r="B1242" s="8"/>
      <c r="C1242" s="78"/>
      <c r="D1242" s="8"/>
      <c r="E1242" s="8"/>
      <c r="F1242" s="8"/>
      <c r="G1242" s="8"/>
      <c r="H1242" s="78"/>
      <c r="I1242" s="83"/>
      <c r="J1242" s="8"/>
      <c r="K1242" s="8"/>
      <c r="L1242" s="8"/>
      <c r="M1242" s="79"/>
    </row>
    <row r="1243" spans="1:13">
      <c r="A1243" s="8"/>
      <c r="B1243" s="8"/>
      <c r="C1243" s="78"/>
      <c r="D1243" s="8"/>
      <c r="E1243" s="8"/>
      <c r="F1243" s="8"/>
      <c r="G1243" s="8"/>
      <c r="H1243" s="78"/>
      <c r="I1243" s="83"/>
      <c r="J1243" s="8"/>
      <c r="K1243" s="8"/>
      <c r="L1243" s="8"/>
      <c r="M1243" s="79"/>
    </row>
    <row r="1244" spans="1:13">
      <c r="A1244" s="8"/>
      <c r="B1244" s="8"/>
      <c r="C1244" s="78"/>
      <c r="D1244" s="8"/>
      <c r="E1244" s="8"/>
      <c r="F1244" s="8"/>
      <c r="G1244" s="8"/>
      <c r="H1244" s="78"/>
      <c r="I1244" s="83"/>
      <c r="J1244" s="8"/>
      <c r="K1244" s="8"/>
      <c r="L1244" s="8"/>
      <c r="M1244" s="79"/>
    </row>
    <row r="1245" spans="1:13">
      <c r="A1245" s="8"/>
      <c r="B1245" s="8"/>
      <c r="C1245" s="78"/>
      <c r="D1245" s="8"/>
      <c r="E1245" s="8"/>
      <c r="F1245" s="8"/>
      <c r="G1245" s="8"/>
      <c r="H1245" s="78"/>
      <c r="I1245" s="83"/>
      <c r="J1245" s="8"/>
      <c r="K1245" s="8"/>
      <c r="L1245" s="8"/>
      <c r="M1245" s="79"/>
    </row>
    <row r="1246" spans="1:13">
      <c r="A1246" s="8"/>
      <c r="B1246" s="8"/>
      <c r="C1246" s="78"/>
      <c r="D1246" s="8"/>
      <c r="E1246" s="8"/>
      <c r="F1246" s="8"/>
      <c r="G1246" s="8"/>
      <c r="H1246" s="78"/>
      <c r="I1246" s="83"/>
      <c r="J1246" s="8"/>
      <c r="K1246" s="8"/>
      <c r="L1246" s="8"/>
      <c r="M1246" s="79"/>
    </row>
    <row r="1247" spans="1:13">
      <c r="A1247" s="8"/>
      <c r="B1247" s="8"/>
      <c r="C1247" s="78"/>
      <c r="D1247" s="8"/>
      <c r="E1247" s="8"/>
      <c r="F1247" s="8"/>
      <c r="G1247" s="8"/>
      <c r="H1247" s="78"/>
      <c r="I1247" s="83"/>
      <c r="J1247" s="8"/>
      <c r="K1247" s="8"/>
      <c r="L1247" s="8"/>
      <c r="M1247" s="79"/>
    </row>
    <row r="1248" spans="1:13">
      <c r="A1248" s="8"/>
      <c r="B1248" s="8"/>
      <c r="C1248" s="78"/>
      <c r="D1248" s="8"/>
      <c r="E1248" s="8"/>
      <c r="F1248" s="8"/>
      <c r="G1248" s="8"/>
      <c r="H1248" s="78"/>
      <c r="I1248" s="83"/>
      <c r="J1248" s="8"/>
      <c r="K1248" s="8"/>
      <c r="L1248" s="8"/>
      <c r="M1248" s="79"/>
    </row>
    <row r="1249" spans="1:13">
      <c r="A1249" s="8"/>
      <c r="B1249" s="8"/>
      <c r="C1249" s="78"/>
      <c r="D1249" s="8"/>
      <c r="E1249" s="8"/>
      <c r="F1249" s="8"/>
      <c r="G1249" s="8"/>
      <c r="H1249" s="78"/>
      <c r="I1249" s="83"/>
      <c r="J1249" s="8"/>
      <c r="K1249" s="8"/>
      <c r="L1249" s="8"/>
      <c r="M1249" s="79"/>
    </row>
    <row r="1250" spans="1:13">
      <c r="A1250" s="8"/>
      <c r="B1250" s="8"/>
      <c r="C1250" s="78"/>
      <c r="D1250" s="8"/>
      <c r="E1250" s="8"/>
      <c r="F1250" s="8"/>
      <c r="G1250" s="8"/>
      <c r="H1250" s="78"/>
      <c r="I1250" s="83"/>
      <c r="J1250" s="8"/>
      <c r="K1250" s="8"/>
      <c r="L1250" s="8"/>
      <c r="M1250" s="79"/>
    </row>
    <row r="1251" spans="1:13">
      <c r="A1251" s="8"/>
      <c r="B1251" s="8"/>
      <c r="C1251" s="78"/>
      <c r="D1251" s="8"/>
      <c r="E1251" s="8"/>
      <c r="F1251" s="8"/>
      <c r="G1251" s="8"/>
      <c r="H1251" s="78"/>
      <c r="I1251" s="83"/>
      <c r="J1251" s="8"/>
      <c r="K1251" s="8"/>
      <c r="L1251" s="8"/>
      <c r="M1251" s="79"/>
    </row>
    <row r="1252" spans="1:13">
      <c r="A1252" s="8"/>
      <c r="B1252" s="8"/>
      <c r="C1252" s="78"/>
      <c r="D1252" s="8"/>
      <c r="E1252" s="8"/>
      <c r="F1252" s="8"/>
      <c r="G1252" s="8"/>
      <c r="H1252" s="78"/>
      <c r="I1252" s="83"/>
      <c r="J1252" s="8"/>
      <c r="K1252" s="8"/>
      <c r="L1252" s="8"/>
      <c r="M1252" s="79"/>
    </row>
    <row r="1253" spans="1:13">
      <c r="A1253" s="8"/>
      <c r="B1253" s="8"/>
      <c r="C1253" s="78"/>
      <c r="D1253" s="8"/>
      <c r="E1253" s="8"/>
      <c r="F1253" s="8"/>
      <c r="G1253" s="8"/>
      <c r="H1253" s="78"/>
      <c r="I1253" s="83"/>
      <c r="J1253" s="8"/>
      <c r="K1253" s="8"/>
      <c r="L1253" s="8"/>
      <c r="M1253" s="79"/>
    </row>
    <row r="1254" spans="1:13">
      <c r="A1254" s="8"/>
      <c r="B1254" s="8"/>
      <c r="C1254" s="78"/>
      <c r="D1254" s="8"/>
      <c r="E1254" s="8"/>
      <c r="F1254" s="8"/>
      <c r="G1254" s="8"/>
      <c r="H1254" s="78"/>
      <c r="I1254" s="83"/>
      <c r="J1254" s="8"/>
      <c r="K1254" s="8"/>
      <c r="L1254" s="8"/>
      <c r="M1254" s="79"/>
    </row>
    <row r="1255" spans="1:13">
      <c r="A1255" s="8"/>
      <c r="B1255" s="8"/>
      <c r="C1255" s="78"/>
      <c r="D1255" s="8"/>
      <c r="E1255" s="8"/>
      <c r="F1255" s="8"/>
      <c r="G1255" s="8"/>
      <c r="H1255" s="78"/>
      <c r="I1255" s="83"/>
      <c r="J1255" s="8"/>
      <c r="K1255" s="8"/>
      <c r="L1255" s="8"/>
      <c r="M1255" s="79"/>
    </row>
    <row r="1256" spans="1:13">
      <c r="A1256" s="8"/>
      <c r="B1256" s="8"/>
      <c r="C1256" s="78"/>
      <c r="D1256" s="8"/>
      <c r="E1256" s="8"/>
      <c r="F1256" s="8"/>
      <c r="G1256" s="8"/>
      <c r="H1256" s="78"/>
      <c r="I1256" s="83"/>
      <c r="J1256" s="8"/>
      <c r="K1256" s="8"/>
      <c r="L1256" s="8"/>
      <c r="M1256" s="79"/>
    </row>
    <row r="1257" spans="1:13">
      <c r="A1257" s="8"/>
      <c r="B1257" s="8"/>
      <c r="C1257" s="78"/>
      <c r="D1257" s="8"/>
      <c r="E1257" s="8"/>
      <c r="F1257" s="8"/>
      <c r="G1257" s="8"/>
      <c r="H1257" s="78"/>
      <c r="I1257" s="83"/>
      <c r="J1257" s="8"/>
      <c r="K1257" s="8"/>
      <c r="L1257" s="8"/>
      <c r="M1257" s="79"/>
    </row>
    <row r="1258" spans="1:13">
      <c r="A1258" s="8"/>
      <c r="B1258" s="8"/>
      <c r="C1258" s="78"/>
      <c r="D1258" s="8"/>
      <c r="E1258" s="8"/>
      <c r="F1258" s="8"/>
      <c r="G1258" s="8"/>
      <c r="H1258" s="78"/>
      <c r="I1258" s="83"/>
      <c r="J1258" s="8"/>
      <c r="K1258" s="8"/>
      <c r="L1258" s="8"/>
      <c r="M1258" s="79"/>
    </row>
    <row r="1259" spans="1:13">
      <c r="A1259" s="8"/>
      <c r="B1259" s="8"/>
      <c r="C1259" s="78"/>
      <c r="D1259" s="8"/>
      <c r="E1259" s="8"/>
      <c r="F1259" s="8"/>
      <c r="G1259" s="8"/>
      <c r="H1259" s="78"/>
      <c r="I1259" s="83"/>
      <c r="J1259" s="8"/>
      <c r="K1259" s="8"/>
      <c r="L1259" s="8"/>
      <c r="M1259" s="79"/>
    </row>
    <row r="1260" spans="1:13">
      <c r="A1260" s="8"/>
      <c r="B1260" s="8"/>
      <c r="C1260" s="78"/>
      <c r="D1260" s="8"/>
      <c r="E1260" s="8"/>
      <c r="F1260" s="8"/>
      <c r="G1260" s="8"/>
      <c r="H1260" s="78"/>
      <c r="I1260" s="83"/>
      <c r="J1260" s="8"/>
      <c r="K1260" s="8"/>
      <c r="L1260" s="8"/>
      <c r="M1260" s="79"/>
    </row>
    <row r="1261" spans="1:13">
      <c r="A1261" s="8"/>
      <c r="B1261" s="8"/>
      <c r="C1261" s="78"/>
      <c r="D1261" s="8"/>
      <c r="E1261" s="8"/>
      <c r="F1261" s="8"/>
      <c r="G1261" s="8"/>
      <c r="H1261" s="78"/>
      <c r="I1261" s="83"/>
      <c r="J1261" s="8"/>
      <c r="K1261" s="8"/>
      <c r="L1261" s="8"/>
      <c r="M1261" s="79"/>
    </row>
    <row r="1262" spans="1:13">
      <c r="A1262" s="8"/>
      <c r="B1262" s="8"/>
      <c r="C1262" s="78"/>
      <c r="D1262" s="8"/>
      <c r="E1262" s="8"/>
      <c r="F1262" s="8"/>
      <c r="G1262" s="8"/>
      <c r="H1262" s="78"/>
      <c r="I1262" s="83"/>
      <c r="J1262" s="8"/>
      <c r="K1262" s="8"/>
      <c r="L1262" s="8"/>
      <c r="M1262" s="79"/>
    </row>
    <row r="1263" spans="1:13">
      <c r="A1263" s="8"/>
      <c r="B1263" s="8"/>
      <c r="C1263" s="78"/>
      <c r="D1263" s="8"/>
      <c r="E1263" s="8"/>
      <c r="F1263" s="8"/>
      <c r="G1263" s="8"/>
      <c r="H1263" s="78"/>
      <c r="I1263" s="83"/>
      <c r="J1263" s="8"/>
      <c r="K1263" s="8"/>
      <c r="L1263" s="8"/>
      <c r="M1263" s="79"/>
    </row>
    <row r="1264" spans="1:13">
      <c r="A1264" s="8"/>
      <c r="B1264" s="8"/>
      <c r="C1264" s="78"/>
      <c r="D1264" s="8"/>
      <c r="E1264" s="8"/>
      <c r="F1264" s="8"/>
      <c r="G1264" s="8"/>
      <c r="H1264" s="78"/>
      <c r="I1264" s="83"/>
      <c r="J1264" s="8"/>
      <c r="K1264" s="8"/>
      <c r="L1264" s="8"/>
      <c r="M1264" s="79"/>
    </row>
    <row r="1265" spans="1:13">
      <c r="A1265" s="8"/>
      <c r="B1265" s="8"/>
      <c r="C1265" s="78"/>
      <c r="D1265" s="8"/>
      <c r="E1265" s="8"/>
      <c r="F1265" s="8"/>
      <c r="G1265" s="8"/>
      <c r="H1265" s="78"/>
      <c r="I1265" s="83"/>
      <c r="J1265" s="8"/>
      <c r="K1265" s="8"/>
      <c r="L1265" s="8"/>
      <c r="M1265" s="79"/>
    </row>
    <row r="1266" spans="1:13">
      <c r="A1266" s="8"/>
      <c r="B1266" s="8"/>
      <c r="C1266" s="78"/>
      <c r="D1266" s="8"/>
      <c r="E1266" s="8"/>
      <c r="F1266" s="8"/>
      <c r="G1266" s="8"/>
      <c r="H1266" s="78"/>
      <c r="I1266" s="83"/>
      <c r="J1266" s="8"/>
      <c r="K1266" s="8"/>
      <c r="L1266" s="8"/>
      <c r="M1266" s="79"/>
    </row>
    <row r="1267" spans="1:13">
      <c r="A1267" s="8"/>
      <c r="B1267" s="8"/>
      <c r="C1267" s="78"/>
      <c r="D1267" s="8"/>
      <c r="E1267" s="8"/>
      <c r="F1267" s="8"/>
      <c r="G1267" s="8"/>
      <c r="H1267" s="78"/>
      <c r="I1267" s="83"/>
      <c r="J1267" s="8"/>
      <c r="K1267" s="8"/>
      <c r="L1267" s="8"/>
      <c r="M1267" s="79"/>
    </row>
    <row r="1268" spans="1:13">
      <c r="A1268" s="8"/>
      <c r="B1268" s="8"/>
      <c r="C1268" s="78"/>
      <c r="D1268" s="8"/>
      <c r="E1268" s="8"/>
      <c r="F1268" s="8"/>
      <c r="G1268" s="8"/>
      <c r="H1268" s="78"/>
      <c r="I1268" s="83"/>
      <c r="J1268" s="8"/>
      <c r="K1268" s="8"/>
      <c r="L1268" s="8"/>
      <c r="M1268" s="79"/>
    </row>
    <row r="1269" spans="1:13">
      <c r="A1269" s="8"/>
      <c r="B1269" s="8"/>
      <c r="C1269" s="78"/>
      <c r="D1269" s="8"/>
      <c r="E1269" s="8"/>
      <c r="F1269" s="8"/>
      <c r="G1269" s="8"/>
      <c r="H1269" s="78"/>
      <c r="I1269" s="83"/>
      <c r="J1269" s="8"/>
      <c r="K1269" s="8"/>
      <c r="L1269" s="8"/>
      <c r="M1269" s="79"/>
    </row>
    <row r="1270" spans="1:13">
      <c r="A1270" s="8"/>
      <c r="B1270" s="8"/>
      <c r="C1270" s="78"/>
      <c r="D1270" s="8"/>
      <c r="E1270" s="8"/>
      <c r="F1270" s="8"/>
      <c r="G1270" s="8"/>
      <c r="H1270" s="78"/>
      <c r="I1270" s="83"/>
      <c r="J1270" s="8"/>
      <c r="K1270" s="8"/>
      <c r="L1270" s="8"/>
      <c r="M1270" s="79"/>
    </row>
    <row r="1271" spans="1:13">
      <c r="A1271" s="8"/>
      <c r="B1271" s="8"/>
      <c r="C1271" s="78"/>
      <c r="D1271" s="8"/>
      <c r="E1271" s="8"/>
      <c r="F1271" s="8"/>
      <c r="G1271" s="8"/>
      <c r="H1271" s="78"/>
      <c r="I1271" s="83"/>
      <c r="J1271" s="8"/>
      <c r="K1271" s="8"/>
      <c r="L1271" s="8"/>
      <c r="M1271" s="79"/>
    </row>
    <row r="1272" spans="1:13">
      <c r="A1272" s="8"/>
      <c r="B1272" s="8"/>
      <c r="C1272" s="78"/>
      <c r="D1272" s="8"/>
      <c r="E1272" s="8"/>
      <c r="F1272" s="8"/>
      <c r="G1272" s="8"/>
      <c r="H1272" s="78"/>
      <c r="I1272" s="83"/>
      <c r="J1272" s="8"/>
      <c r="K1272" s="8"/>
      <c r="L1272" s="8"/>
      <c r="M1272" s="79"/>
    </row>
    <row r="1273" spans="1:13">
      <c r="A1273" s="8"/>
      <c r="B1273" s="8"/>
      <c r="C1273" s="78"/>
      <c r="D1273" s="8"/>
      <c r="E1273" s="8"/>
      <c r="F1273" s="8"/>
      <c r="G1273" s="8"/>
      <c r="H1273" s="78"/>
      <c r="I1273" s="83"/>
      <c r="J1273" s="8"/>
      <c r="K1273" s="8"/>
      <c r="L1273" s="8"/>
      <c r="M1273" s="79"/>
    </row>
    <row r="1274" spans="1:13">
      <c r="A1274" s="8"/>
      <c r="B1274" s="8"/>
      <c r="C1274" s="78"/>
      <c r="D1274" s="8"/>
      <c r="E1274" s="8"/>
      <c r="F1274" s="8"/>
      <c r="G1274" s="8"/>
      <c r="H1274" s="78"/>
      <c r="I1274" s="83"/>
      <c r="J1274" s="8"/>
      <c r="K1274" s="8"/>
      <c r="L1274" s="8"/>
      <c r="M1274" s="79"/>
    </row>
    <row r="1275" spans="1:13">
      <c r="A1275" s="8"/>
      <c r="B1275" s="8"/>
      <c r="C1275" s="78"/>
      <c r="D1275" s="8"/>
      <c r="E1275" s="8"/>
      <c r="F1275" s="8"/>
      <c r="G1275" s="8"/>
      <c r="H1275" s="78"/>
      <c r="I1275" s="83"/>
      <c r="J1275" s="8"/>
      <c r="K1275" s="8"/>
      <c r="L1275" s="8"/>
      <c r="M1275" s="79"/>
    </row>
    <row r="1276" spans="1:13">
      <c r="A1276" s="8"/>
      <c r="B1276" s="8"/>
      <c r="C1276" s="78"/>
      <c r="D1276" s="8"/>
      <c r="E1276" s="8"/>
      <c r="F1276" s="8"/>
      <c r="G1276" s="8"/>
      <c r="H1276" s="78"/>
      <c r="I1276" s="83"/>
      <c r="J1276" s="8"/>
      <c r="K1276" s="8"/>
      <c r="L1276" s="8"/>
      <c r="M1276" s="79"/>
    </row>
    <row r="1277" spans="1:13">
      <c r="A1277" s="8"/>
      <c r="B1277" s="8"/>
      <c r="C1277" s="78"/>
      <c r="D1277" s="8"/>
      <c r="E1277" s="8"/>
      <c r="F1277" s="8"/>
      <c r="G1277" s="8"/>
      <c r="H1277" s="78"/>
      <c r="I1277" s="83"/>
      <c r="J1277" s="8"/>
      <c r="K1277" s="8"/>
      <c r="L1277" s="8"/>
      <c r="M1277" s="79"/>
    </row>
    <row r="1278" spans="1:13">
      <c r="A1278" s="8"/>
      <c r="B1278" s="8"/>
      <c r="C1278" s="78"/>
      <c r="D1278" s="8"/>
      <c r="E1278" s="8"/>
      <c r="F1278" s="8"/>
      <c r="G1278" s="8"/>
      <c r="H1278" s="78"/>
      <c r="I1278" s="83"/>
      <c r="J1278" s="8"/>
      <c r="K1278" s="8"/>
      <c r="L1278" s="8"/>
      <c r="M1278" s="79"/>
    </row>
    <row r="1279" spans="1:13">
      <c r="A1279" s="8"/>
      <c r="B1279" s="8"/>
      <c r="C1279" s="78"/>
      <c r="D1279" s="8"/>
      <c r="E1279" s="8"/>
      <c r="F1279" s="8"/>
      <c r="G1279" s="8"/>
      <c r="H1279" s="78"/>
      <c r="I1279" s="83"/>
      <c r="J1279" s="8"/>
      <c r="K1279" s="8"/>
      <c r="L1279" s="8"/>
      <c r="M1279" s="79"/>
    </row>
    <row r="1280" spans="1:13">
      <c r="A1280" s="8"/>
      <c r="B1280" s="8"/>
      <c r="C1280" s="78"/>
      <c r="D1280" s="8"/>
      <c r="E1280" s="8"/>
      <c r="F1280" s="8"/>
      <c r="G1280" s="8"/>
      <c r="H1280" s="78"/>
      <c r="I1280" s="83"/>
      <c r="J1280" s="8"/>
      <c r="K1280" s="8"/>
      <c r="L1280" s="8"/>
      <c r="M1280" s="79"/>
    </row>
    <row r="1281" spans="1:13">
      <c r="A1281" s="8"/>
      <c r="B1281" s="8"/>
      <c r="C1281" s="78"/>
      <c r="D1281" s="8"/>
      <c r="E1281" s="8"/>
      <c r="F1281" s="8"/>
      <c r="G1281" s="8"/>
      <c r="H1281" s="78"/>
      <c r="I1281" s="83"/>
      <c r="J1281" s="8"/>
      <c r="K1281" s="8"/>
      <c r="L1281" s="8"/>
      <c r="M1281" s="79"/>
    </row>
    <row r="1282" spans="1:13">
      <c r="A1282" s="8"/>
      <c r="B1282" s="8"/>
      <c r="C1282" s="78"/>
      <c r="D1282" s="8"/>
      <c r="E1282" s="8"/>
      <c r="F1282" s="8"/>
      <c r="G1282" s="8"/>
      <c r="H1282" s="78"/>
      <c r="I1282" s="83"/>
      <c r="J1282" s="8"/>
      <c r="K1282" s="8"/>
      <c r="L1282" s="8"/>
      <c r="M1282" s="79"/>
    </row>
    <row r="1283" spans="1:13">
      <c r="A1283" s="8"/>
      <c r="B1283" s="8"/>
      <c r="C1283" s="78"/>
      <c r="D1283" s="8"/>
      <c r="E1283" s="8"/>
      <c r="F1283" s="8"/>
      <c r="G1283" s="8"/>
      <c r="H1283" s="78"/>
      <c r="I1283" s="83"/>
      <c r="J1283" s="8"/>
      <c r="K1283" s="8"/>
      <c r="L1283" s="8"/>
      <c r="M1283" s="79"/>
    </row>
    <row r="1284" spans="1:13">
      <c r="A1284" s="8"/>
      <c r="B1284" s="8"/>
      <c r="C1284" s="78"/>
      <c r="D1284" s="8"/>
      <c r="E1284" s="8"/>
      <c r="F1284" s="8"/>
      <c r="G1284" s="8"/>
      <c r="H1284" s="78"/>
      <c r="I1284" s="83"/>
      <c r="J1284" s="8"/>
      <c r="K1284" s="8"/>
      <c r="L1284" s="8"/>
      <c r="M1284" s="79"/>
    </row>
    <row r="1285" spans="1:13">
      <c r="A1285" s="8"/>
      <c r="B1285" s="8"/>
      <c r="C1285" s="78"/>
      <c r="D1285" s="8"/>
      <c r="E1285" s="8"/>
      <c r="F1285" s="8"/>
      <c r="G1285" s="8"/>
      <c r="H1285" s="78"/>
      <c r="I1285" s="83"/>
      <c r="J1285" s="8"/>
      <c r="K1285" s="8"/>
      <c r="L1285" s="8"/>
      <c r="M1285" s="79"/>
    </row>
    <row r="1286" spans="1:13">
      <c r="A1286" s="8"/>
      <c r="B1286" s="8"/>
      <c r="C1286" s="78"/>
      <c r="D1286" s="8"/>
      <c r="E1286" s="8"/>
      <c r="F1286" s="8"/>
      <c r="G1286" s="8"/>
      <c r="H1286" s="78"/>
      <c r="I1286" s="83"/>
      <c r="J1286" s="8"/>
      <c r="K1286" s="8"/>
      <c r="L1286" s="8"/>
      <c r="M1286" s="79"/>
    </row>
    <row r="1287" spans="1:13">
      <c r="A1287" s="8"/>
      <c r="B1287" s="8"/>
      <c r="C1287" s="78"/>
      <c r="D1287" s="8"/>
      <c r="E1287" s="8"/>
      <c r="F1287" s="8"/>
      <c r="G1287" s="8"/>
      <c r="H1287" s="78"/>
      <c r="I1287" s="83"/>
      <c r="J1287" s="8"/>
      <c r="K1287" s="8"/>
      <c r="L1287" s="8"/>
      <c r="M1287" s="79"/>
    </row>
    <row r="1288" spans="1:13">
      <c r="A1288" s="8"/>
      <c r="B1288" s="8"/>
      <c r="C1288" s="78"/>
      <c r="D1288" s="8"/>
      <c r="E1288" s="8"/>
      <c r="F1288" s="8"/>
      <c r="G1288" s="8"/>
      <c r="H1288" s="78"/>
      <c r="I1288" s="83"/>
      <c r="J1288" s="8"/>
      <c r="K1288" s="8"/>
      <c r="L1288" s="8"/>
      <c r="M1288" s="79"/>
    </row>
    <row r="1289" spans="1:13">
      <c r="A1289" s="8"/>
      <c r="B1289" s="8"/>
      <c r="C1289" s="78"/>
      <c r="D1289" s="8"/>
      <c r="E1289" s="8"/>
      <c r="F1289" s="8"/>
      <c r="G1289" s="8"/>
      <c r="H1289" s="78"/>
      <c r="I1289" s="83"/>
      <c r="J1289" s="8"/>
      <c r="K1289" s="8"/>
      <c r="L1289" s="8"/>
      <c r="M1289" s="79"/>
    </row>
    <row r="1290" spans="1:13">
      <c r="A1290" s="8"/>
      <c r="B1290" s="8"/>
      <c r="C1290" s="78"/>
      <c r="D1290" s="8"/>
      <c r="E1290" s="8"/>
      <c r="F1290" s="8"/>
      <c r="G1290" s="8"/>
      <c r="H1290" s="78"/>
      <c r="I1290" s="83"/>
      <c r="J1290" s="8"/>
      <c r="K1290" s="8"/>
      <c r="L1290" s="8"/>
      <c r="M1290" s="79"/>
    </row>
    <row r="1291" spans="1:13">
      <c r="A1291" s="8"/>
      <c r="B1291" s="8"/>
      <c r="C1291" s="78"/>
      <c r="D1291" s="8"/>
      <c r="E1291" s="8"/>
      <c r="F1291" s="8"/>
      <c r="G1291" s="8"/>
      <c r="H1291" s="78"/>
      <c r="I1291" s="83"/>
      <c r="J1291" s="8"/>
      <c r="K1291" s="8"/>
      <c r="L1291" s="8"/>
      <c r="M1291" s="79"/>
    </row>
    <row r="1292" spans="1:13">
      <c r="A1292" s="8"/>
      <c r="B1292" s="8"/>
      <c r="C1292" s="78"/>
      <c r="D1292" s="8"/>
      <c r="E1292" s="8"/>
      <c r="F1292" s="8"/>
      <c r="G1292" s="8"/>
      <c r="H1292" s="78"/>
      <c r="I1292" s="83"/>
      <c r="J1292" s="8"/>
      <c r="K1292" s="8"/>
      <c r="L1292" s="8"/>
      <c r="M1292" s="79"/>
    </row>
    <row r="1293" spans="1:13">
      <c r="A1293" s="8"/>
      <c r="B1293" s="8"/>
      <c r="C1293" s="78"/>
      <c r="D1293" s="8"/>
      <c r="E1293" s="8"/>
      <c r="F1293" s="8"/>
      <c r="G1293" s="8"/>
      <c r="H1293" s="78"/>
      <c r="I1293" s="83"/>
      <c r="J1293" s="8"/>
      <c r="K1293" s="8"/>
      <c r="L1293" s="8"/>
      <c r="M1293" s="79"/>
    </row>
    <row r="1294" spans="1:13">
      <c r="A1294" s="8"/>
      <c r="B1294" s="8"/>
      <c r="C1294" s="78"/>
      <c r="D1294" s="8"/>
      <c r="E1294" s="8"/>
      <c r="F1294" s="8"/>
      <c r="G1294" s="8"/>
      <c r="H1294" s="78"/>
      <c r="I1294" s="83"/>
      <c r="J1294" s="8"/>
      <c r="K1294" s="8"/>
      <c r="L1294" s="8"/>
      <c r="M1294" s="79"/>
    </row>
    <row r="1295" spans="1:13">
      <c r="A1295" s="8"/>
      <c r="B1295" s="8"/>
      <c r="C1295" s="78"/>
      <c r="D1295" s="8"/>
      <c r="E1295" s="8"/>
      <c r="F1295" s="8"/>
      <c r="G1295" s="8"/>
      <c r="H1295" s="78"/>
      <c r="I1295" s="83"/>
      <c r="J1295" s="8"/>
      <c r="K1295" s="8"/>
      <c r="L1295" s="8"/>
      <c r="M1295" s="79"/>
    </row>
    <row r="1296" spans="1:13">
      <c r="A1296" s="8"/>
      <c r="B1296" s="8"/>
      <c r="C1296" s="78"/>
      <c r="D1296" s="8"/>
      <c r="E1296" s="8"/>
      <c r="F1296" s="8"/>
      <c r="G1296" s="8"/>
      <c r="H1296" s="78"/>
      <c r="I1296" s="83"/>
      <c r="J1296" s="8"/>
      <c r="K1296" s="8"/>
      <c r="L1296" s="8"/>
      <c r="M1296" s="79"/>
    </row>
    <row r="1297" spans="1:13">
      <c r="A1297" s="8"/>
      <c r="B1297" s="8"/>
      <c r="C1297" s="78"/>
      <c r="D1297" s="8"/>
      <c r="E1297" s="8"/>
      <c r="F1297" s="8"/>
      <c r="G1297" s="8"/>
      <c r="H1297" s="78"/>
      <c r="I1297" s="83"/>
      <c r="J1297" s="8"/>
      <c r="K1297" s="8"/>
      <c r="L1297" s="8"/>
      <c r="M1297" s="79"/>
    </row>
    <row r="1298" spans="1:13">
      <c r="A1298" s="8"/>
      <c r="B1298" s="8"/>
      <c r="C1298" s="78"/>
      <c r="D1298" s="8"/>
      <c r="E1298" s="8"/>
      <c r="F1298" s="8"/>
      <c r="G1298" s="8"/>
      <c r="H1298" s="78"/>
      <c r="I1298" s="83"/>
      <c r="J1298" s="8"/>
      <c r="K1298" s="8"/>
      <c r="L1298" s="8"/>
      <c r="M1298" s="79"/>
    </row>
    <row r="1299" spans="1:13">
      <c r="A1299" s="8"/>
      <c r="B1299" s="8"/>
      <c r="C1299" s="78"/>
      <c r="D1299" s="8"/>
      <c r="E1299" s="8"/>
      <c r="F1299" s="8"/>
      <c r="G1299" s="8"/>
      <c r="H1299" s="78"/>
      <c r="I1299" s="83"/>
      <c r="J1299" s="8"/>
      <c r="K1299" s="8"/>
      <c r="L1299" s="8"/>
      <c r="M1299" s="79"/>
    </row>
    <row r="1300" spans="1:13">
      <c r="A1300" s="8"/>
      <c r="B1300" s="8"/>
      <c r="C1300" s="78"/>
      <c r="D1300" s="8"/>
      <c r="E1300" s="8"/>
      <c r="F1300" s="8"/>
      <c r="G1300" s="8"/>
      <c r="H1300" s="78"/>
      <c r="I1300" s="83"/>
      <c r="J1300" s="8"/>
      <c r="K1300" s="8"/>
      <c r="L1300" s="8"/>
      <c r="M1300" s="79"/>
    </row>
    <row r="1301" spans="1:13">
      <c r="A1301" s="8"/>
      <c r="B1301" s="8"/>
      <c r="C1301" s="78"/>
      <c r="D1301" s="8"/>
      <c r="E1301" s="8"/>
      <c r="F1301" s="8"/>
      <c r="G1301" s="8"/>
      <c r="H1301" s="78"/>
      <c r="I1301" s="83"/>
      <c r="J1301" s="8"/>
      <c r="K1301" s="8"/>
      <c r="L1301" s="8"/>
      <c r="M1301" s="79"/>
    </row>
    <row r="1302" spans="1:13">
      <c r="A1302" s="8"/>
      <c r="B1302" s="8"/>
      <c r="C1302" s="78"/>
      <c r="D1302" s="8"/>
      <c r="E1302" s="8"/>
      <c r="F1302" s="8"/>
      <c r="G1302" s="8"/>
      <c r="H1302" s="78"/>
      <c r="I1302" s="83"/>
      <c r="J1302" s="8"/>
      <c r="K1302" s="8"/>
      <c r="L1302" s="8"/>
      <c r="M1302" s="79"/>
    </row>
    <row r="1303" spans="1:13">
      <c r="A1303" s="8"/>
      <c r="B1303" s="8"/>
      <c r="C1303" s="78"/>
      <c r="D1303" s="8"/>
      <c r="E1303" s="8"/>
      <c r="F1303" s="8"/>
      <c r="G1303" s="8"/>
      <c r="H1303" s="78"/>
      <c r="I1303" s="83"/>
      <c r="J1303" s="8"/>
      <c r="K1303" s="8"/>
      <c r="L1303" s="8"/>
      <c r="M1303" s="79"/>
    </row>
    <row r="1304" spans="1:13">
      <c r="A1304" s="8"/>
      <c r="B1304" s="8"/>
      <c r="C1304" s="78"/>
      <c r="D1304" s="8"/>
      <c r="E1304" s="8"/>
      <c r="F1304" s="8"/>
      <c r="G1304" s="8"/>
      <c r="H1304" s="78"/>
      <c r="I1304" s="83"/>
      <c r="J1304" s="8"/>
      <c r="K1304" s="8"/>
      <c r="L1304" s="8"/>
      <c r="M1304" s="79"/>
    </row>
    <row r="1305" spans="1:13">
      <c r="A1305" s="8"/>
      <c r="B1305" s="8"/>
      <c r="C1305" s="78"/>
      <c r="D1305" s="8"/>
      <c r="E1305" s="8"/>
      <c r="F1305" s="8"/>
      <c r="G1305" s="8"/>
      <c r="H1305" s="78"/>
      <c r="I1305" s="83"/>
      <c r="J1305" s="8"/>
      <c r="K1305" s="8"/>
      <c r="L1305" s="8"/>
      <c r="M1305" s="79"/>
    </row>
    <row r="1306" spans="1:13">
      <c r="A1306" s="8"/>
      <c r="B1306" s="8"/>
      <c r="C1306" s="78"/>
      <c r="D1306" s="8"/>
      <c r="E1306" s="8"/>
      <c r="F1306" s="8"/>
      <c r="G1306" s="8"/>
      <c r="H1306" s="78"/>
      <c r="I1306" s="83"/>
      <c r="J1306" s="8"/>
      <c r="K1306" s="8"/>
      <c r="L1306" s="8"/>
      <c r="M1306" s="79"/>
    </row>
    <row r="1307" spans="1:13">
      <c r="A1307" s="8"/>
      <c r="B1307" s="8"/>
      <c r="C1307" s="78"/>
      <c r="D1307" s="8"/>
      <c r="E1307" s="8"/>
      <c r="F1307" s="8"/>
      <c r="G1307" s="8"/>
      <c r="H1307" s="78"/>
      <c r="I1307" s="83"/>
      <c r="J1307" s="8"/>
      <c r="K1307" s="8"/>
      <c r="L1307" s="8"/>
      <c r="M1307" s="79"/>
    </row>
    <row r="1308" spans="1:13">
      <c r="A1308" s="8"/>
      <c r="B1308" s="8"/>
      <c r="C1308" s="78"/>
      <c r="D1308" s="8"/>
      <c r="E1308" s="8"/>
      <c r="F1308" s="8"/>
      <c r="G1308" s="8"/>
      <c r="H1308" s="78"/>
      <c r="I1308" s="83"/>
      <c r="J1308" s="8"/>
      <c r="K1308" s="8"/>
      <c r="L1308" s="8"/>
      <c r="M1308" s="79"/>
    </row>
    <row r="1309" spans="1:13">
      <c r="A1309" s="8"/>
      <c r="B1309" s="8"/>
      <c r="C1309" s="78"/>
      <c r="D1309" s="8"/>
      <c r="E1309" s="8"/>
      <c r="F1309" s="8"/>
      <c r="G1309" s="8"/>
      <c r="H1309" s="78"/>
      <c r="I1309" s="83"/>
      <c r="J1309" s="8"/>
      <c r="K1309" s="8"/>
      <c r="L1309" s="8"/>
      <c r="M1309" s="79"/>
    </row>
    <row r="1310" spans="1:13">
      <c r="A1310" s="8"/>
      <c r="B1310" s="8"/>
      <c r="C1310" s="78"/>
      <c r="D1310" s="8"/>
      <c r="E1310" s="8"/>
      <c r="F1310" s="8"/>
      <c r="G1310" s="8"/>
      <c r="H1310" s="78"/>
      <c r="I1310" s="83"/>
      <c r="J1310" s="8"/>
      <c r="K1310" s="8"/>
      <c r="L1310" s="8"/>
      <c r="M1310" s="79"/>
    </row>
    <row r="1311" spans="1:13">
      <c r="A1311" s="8"/>
      <c r="B1311" s="8"/>
      <c r="C1311" s="78"/>
      <c r="D1311" s="8"/>
      <c r="E1311" s="8"/>
      <c r="F1311" s="8"/>
      <c r="G1311" s="8"/>
      <c r="H1311" s="78"/>
      <c r="I1311" s="83"/>
      <c r="J1311" s="8"/>
      <c r="K1311" s="8"/>
      <c r="L1311" s="8"/>
      <c r="M1311" s="79"/>
    </row>
    <row r="1312" spans="1:13">
      <c r="A1312" s="8"/>
      <c r="B1312" s="8"/>
      <c r="C1312" s="78"/>
      <c r="D1312" s="8"/>
      <c r="E1312" s="8"/>
      <c r="F1312" s="8"/>
      <c r="G1312" s="8"/>
      <c r="H1312" s="78"/>
      <c r="I1312" s="83"/>
      <c r="J1312" s="8"/>
      <c r="K1312" s="8"/>
      <c r="L1312" s="8"/>
      <c r="M1312" s="79"/>
    </row>
    <row r="1313" spans="1:13">
      <c r="A1313" s="8"/>
      <c r="B1313" s="8"/>
      <c r="C1313" s="78"/>
      <c r="D1313" s="8"/>
      <c r="E1313" s="8"/>
      <c r="F1313" s="8"/>
      <c r="G1313" s="8"/>
      <c r="H1313" s="78"/>
      <c r="I1313" s="83"/>
      <c r="J1313" s="8"/>
      <c r="K1313" s="8"/>
      <c r="L1313" s="8"/>
      <c r="M1313" s="79"/>
    </row>
    <row r="1314" spans="1:13">
      <c r="A1314" s="8"/>
      <c r="B1314" s="8"/>
      <c r="C1314" s="78"/>
      <c r="D1314" s="8"/>
      <c r="E1314" s="8"/>
      <c r="F1314" s="8"/>
      <c r="G1314" s="8"/>
      <c r="H1314" s="78"/>
      <c r="I1314" s="83"/>
      <c r="J1314" s="8"/>
      <c r="K1314" s="8"/>
      <c r="L1314" s="8"/>
      <c r="M1314" s="79"/>
    </row>
    <row r="1315" spans="1:13">
      <c r="A1315" s="8"/>
      <c r="B1315" s="8"/>
      <c r="C1315" s="78"/>
      <c r="D1315" s="8"/>
      <c r="E1315" s="8"/>
      <c r="F1315" s="8"/>
      <c r="G1315" s="8"/>
      <c r="H1315" s="78"/>
      <c r="I1315" s="83"/>
      <c r="J1315" s="8"/>
      <c r="K1315" s="8"/>
      <c r="L1315" s="8"/>
      <c r="M1315" s="79"/>
    </row>
    <row r="1316" spans="1:13">
      <c r="A1316" s="8"/>
      <c r="B1316" s="8"/>
      <c r="C1316" s="78"/>
      <c r="D1316" s="8"/>
      <c r="E1316" s="8"/>
      <c r="F1316" s="8"/>
      <c r="G1316" s="8"/>
      <c r="H1316" s="78"/>
      <c r="I1316" s="83"/>
      <c r="J1316" s="8"/>
      <c r="K1316" s="8"/>
      <c r="L1316" s="8"/>
      <c r="M1316" s="79"/>
    </row>
    <row r="1317" spans="1:13">
      <c r="A1317" s="8"/>
      <c r="B1317" s="8"/>
      <c r="C1317" s="78"/>
      <c r="D1317" s="8"/>
      <c r="E1317" s="8"/>
      <c r="F1317" s="8"/>
      <c r="G1317" s="8"/>
      <c r="H1317" s="78"/>
      <c r="I1317" s="83"/>
      <c r="J1317" s="8"/>
      <c r="K1317" s="8"/>
      <c r="L1317" s="8"/>
      <c r="M1317" s="79"/>
    </row>
    <row r="1318" spans="1:13">
      <c r="A1318" s="8"/>
      <c r="B1318" s="8"/>
      <c r="C1318" s="78"/>
      <c r="D1318" s="8"/>
      <c r="E1318" s="8"/>
      <c r="F1318" s="8"/>
      <c r="G1318" s="8"/>
      <c r="H1318" s="78"/>
      <c r="I1318" s="83"/>
      <c r="J1318" s="8"/>
      <c r="K1318" s="8"/>
      <c r="L1318" s="8"/>
      <c r="M1318" s="79"/>
    </row>
    <row r="1319" spans="1:13">
      <c r="A1319" s="8"/>
      <c r="B1319" s="8"/>
      <c r="C1319" s="78"/>
      <c r="D1319" s="8"/>
      <c r="E1319" s="8"/>
      <c r="F1319" s="8"/>
      <c r="G1319" s="8"/>
      <c r="H1319" s="78"/>
      <c r="I1319" s="83"/>
      <c r="J1319" s="8"/>
      <c r="K1319" s="8"/>
      <c r="L1319" s="8"/>
      <c r="M1319" s="79"/>
    </row>
    <row r="1320" spans="1:13">
      <c r="A1320" s="8"/>
      <c r="B1320" s="8"/>
      <c r="C1320" s="78"/>
      <c r="D1320" s="8"/>
      <c r="E1320" s="8"/>
      <c r="F1320" s="8"/>
      <c r="G1320" s="8"/>
      <c r="H1320" s="78"/>
      <c r="I1320" s="83"/>
      <c r="J1320" s="8"/>
      <c r="K1320" s="8"/>
      <c r="L1320" s="8"/>
      <c r="M1320" s="79"/>
    </row>
    <row r="1321" spans="1:13">
      <c r="A1321" s="8"/>
      <c r="B1321" s="8"/>
      <c r="C1321" s="78"/>
      <c r="D1321" s="8"/>
      <c r="E1321" s="8"/>
      <c r="F1321" s="8"/>
      <c r="G1321" s="8"/>
      <c r="H1321" s="78"/>
      <c r="I1321" s="83"/>
      <c r="J1321" s="8"/>
      <c r="K1321" s="8"/>
      <c r="L1321" s="8"/>
      <c r="M1321" s="79"/>
    </row>
    <row r="1322" spans="1:13">
      <c r="A1322" s="8"/>
      <c r="B1322" s="8"/>
      <c r="C1322" s="78"/>
      <c r="D1322" s="8"/>
      <c r="E1322" s="8"/>
      <c r="F1322" s="8"/>
      <c r="G1322" s="8"/>
      <c r="H1322" s="78"/>
      <c r="I1322" s="83"/>
      <c r="J1322" s="8"/>
      <c r="K1322" s="8"/>
      <c r="L1322" s="8"/>
      <c r="M1322" s="79"/>
    </row>
    <row r="1323" spans="1:13">
      <c r="A1323" s="8"/>
      <c r="B1323" s="8"/>
      <c r="C1323" s="78"/>
      <c r="D1323" s="8"/>
      <c r="E1323" s="8"/>
      <c r="F1323" s="8"/>
      <c r="G1323" s="8"/>
      <c r="H1323" s="78"/>
      <c r="I1323" s="83"/>
      <c r="J1323" s="8"/>
      <c r="K1323" s="8"/>
      <c r="L1323" s="8"/>
      <c r="M1323" s="79"/>
    </row>
    <row r="1324" spans="1:13">
      <c r="A1324" s="8"/>
      <c r="B1324" s="8"/>
      <c r="C1324" s="78"/>
      <c r="D1324" s="8"/>
      <c r="E1324" s="8"/>
      <c r="F1324" s="8"/>
      <c r="G1324" s="8"/>
      <c r="H1324" s="78"/>
      <c r="I1324" s="83"/>
      <c r="J1324" s="8"/>
      <c r="K1324" s="8"/>
      <c r="L1324" s="8"/>
      <c r="M1324" s="79"/>
    </row>
    <row r="1325" spans="1:13">
      <c r="A1325" s="8"/>
      <c r="B1325" s="8"/>
      <c r="C1325" s="78"/>
      <c r="D1325" s="8"/>
      <c r="E1325" s="8"/>
      <c r="F1325" s="8"/>
      <c r="G1325" s="8"/>
      <c r="H1325" s="78"/>
      <c r="I1325" s="83"/>
      <c r="J1325" s="8"/>
      <c r="K1325" s="8"/>
      <c r="L1325" s="8"/>
      <c r="M1325" s="79"/>
    </row>
    <row r="1326" spans="1:13">
      <c r="A1326" s="8"/>
      <c r="B1326" s="8"/>
      <c r="C1326" s="78"/>
      <c r="D1326" s="8"/>
      <c r="E1326" s="8"/>
      <c r="F1326" s="8"/>
      <c r="G1326" s="8"/>
      <c r="H1326" s="78"/>
      <c r="I1326" s="83"/>
      <c r="J1326" s="8"/>
      <c r="K1326" s="8"/>
      <c r="L1326" s="8"/>
      <c r="M1326" s="79"/>
    </row>
    <row r="1327" spans="1:13">
      <c r="A1327" s="8"/>
      <c r="B1327" s="8"/>
      <c r="C1327" s="78"/>
      <c r="D1327" s="8"/>
      <c r="E1327" s="8"/>
      <c r="F1327" s="8"/>
      <c r="G1327" s="8"/>
      <c r="H1327" s="78"/>
      <c r="I1327" s="83"/>
      <c r="J1327" s="8"/>
      <c r="K1327" s="8"/>
      <c r="L1327" s="8"/>
      <c r="M1327" s="79"/>
    </row>
    <row r="1328" spans="1:13">
      <c r="A1328" s="8"/>
      <c r="B1328" s="8"/>
      <c r="C1328" s="78"/>
      <c r="D1328" s="8"/>
      <c r="E1328" s="8"/>
      <c r="F1328" s="8"/>
      <c r="G1328" s="8"/>
      <c r="H1328" s="78"/>
      <c r="I1328" s="83"/>
      <c r="J1328" s="8"/>
      <c r="K1328" s="8"/>
      <c r="L1328" s="8"/>
      <c r="M1328" s="79"/>
    </row>
    <row r="1329" spans="1:13">
      <c r="A1329" s="8"/>
      <c r="B1329" s="8"/>
      <c r="C1329" s="78"/>
      <c r="D1329" s="8"/>
      <c r="E1329" s="8"/>
      <c r="F1329" s="8"/>
      <c r="G1329" s="8"/>
      <c r="H1329" s="78"/>
      <c r="I1329" s="83"/>
      <c r="J1329" s="8"/>
      <c r="K1329" s="8"/>
      <c r="L1329" s="8"/>
      <c r="M1329" s="79"/>
    </row>
    <row r="1330" spans="1:13">
      <c r="A1330" s="8"/>
      <c r="B1330" s="8"/>
      <c r="C1330" s="78"/>
      <c r="D1330" s="8"/>
      <c r="E1330" s="8"/>
      <c r="F1330" s="8"/>
      <c r="G1330" s="8"/>
      <c r="H1330" s="78"/>
      <c r="I1330" s="83"/>
      <c r="J1330" s="8"/>
      <c r="K1330" s="8"/>
      <c r="L1330" s="8"/>
      <c r="M1330" s="79"/>
    </row>
    <row r="1331" spans="1:13">
      <c r="A1331" s="8"/>
      <c r="B1331" s="8"/>
      <c r="C1331" s="78"/>
      <c r="D1331" s="8"/>
      <c r="E1331" s="8"/>
      <c r="F1331" s="8"/>
      <c r="G1331" s="8"/>
      <c r="H1331" s="78"/>
      <c r="I1331" s="83"/>
      <c r="J1331" s="8"/>
      <c r="K1331" s="8"/>
      <c r="L1331" s="8"/>
      <c r="M1331" s="79"/>
    </row>
    <row r="1332" spans="1:13">
      <c r="A1332" s="8"/>
      <c r="B1332" s="8"/>
      <c r="C1332" s="78"/>
      <c r="D1332" s="8"/>
      <c r="E1332" s="8"/>
      <c r="F1332" s="8"/>
      <c r="G1332" s="8"/>
      <c r="H1332" s="78"/>
      <c r="I1332" s="83"/>
      <c r="J1332" s="8"/>
      <c r="K1332" s="8"/>
      <c r="L1332" s="8"/>
      <c r="M1332" s="79"/>
    </row>
    <row r="1333" spans="1:13">
      <c r="A1333" s="8"/>
      <c r="B1333" s="8"/>
      <c r="C1333" s="78"/>
      <c r="D1333" s="8"/>
      <c r="E1333" s="8"/>
      <c r="F1333" s="8"/>
      <c r="G1333" s="8"/>
      <c r="H1333" s="78"/>
      <c r="I1333" s="83"/>
      <c r="J1333" s="8"/>
      <c r="K1333" s="8"/>
      <c r="L1333" s="8"/>
      <c r="M1333" s="79"/>
    </row>
    <row r="1334" spans="1:13">
      <c r="A1334" s="8"/>
      <c r="B1334" s="8"/>
      <c r="C1334" s="78"/>
      <c r="D1334" s="8"/>
      <c r="E1334" s="8"/>
      <c r="F1334" s="8"/>
      <c r="G1334" s="8"/>
      <c r="H1334" s="78"/>
      <c r="I1334" s="83"/>
      <c r="J1334" s="8"/>
      <c r="K1334" s="8"/>
      <c r="L1334" s="8"/>
      <c r="M1334" s="79"/>
    </row>
    <row r="1335" spans="1:13">
      <c r="A1335" s="8"/>
      <c r="B1335" s="8"/>
      <c r="C1335" s="78"/>
      <c r="D1335" s="8"/>
      <c r="E1335" s="8"/>
      <c r="F1335" s="8"/>
      <c r="G1335" s="8"/>
      <c r="H1335" s="78"/>
      <c r="I1335" s="83"/>
      <c r="J1335" s="8"/>
      <c r="K1335" s="8"/>
      <c r="L1335" s="8"/>
      <c r="M1335" s="79"/>
    </row>
    <row r="1336" spans="1:13">
      <c r="A1336" s="8"/>
      <c r="B1336" s="8"/>
      <c r="C1336" s="78"/>
      <c r="D1336" s="8"/>
      <c r="E1336" s="8"/>
      <c r="F1336" s="8"/>
      <c r="G1336" s="8"/>
      <c r="H1336" s="78"/>
      <c r="I1336" s="83"/>
      <c r="J1336" s="8"/>
      <c r="K1336" s="8"/>
      <c r="L1336" s="8"/>
      <c r="M1336" s="79"/>
    </row>
    <row r="1337" spans="1:13">
      <c r="A1337" s="8"/>
      <c r="B1337" s="8"/>
      <c r="C1337" s="78"/>
      <c r="D1337" s="8"/>
      <c r="E1337" s="8"/>
      <c r="F1337" s="8"/>
      <c r="G1337" s="8"/>
      <c r="H1337" s="78"/>
      <c r="I1337" s="83"/>
      <c r="J1337" s="8"/>
      <c r="K1337" s="8"/>
      <c r="L1337" s="8"/>
      <c r="M1337" s="79"/>
    </row>
    <row r="1338" spans="1:13">
      <c r="A1338" s="8"/>
      <c r="B1338" s="8"/>
      <c r="C1338" s="78"/>
      <c r="D1338" s="8"/>
      <c r="E1338" s="8"/>
      <c r="F1338" s="8"/>
      <c r="G1338" s="8"/>
      <c r="H1338" s="78"/>
      <c r="I1338" s="83"/>
      <c r="J1338" s="8"/>
      <c r="K1338" s="8"/>
      <c r="L1338" s="8"/>
      <c r="M1338" s="79"/>
    </row>
    <row r="1339" spans="1:13">
      <c r="A1339" s="8"/>
      <c r="B1339" s="8"/>
      <c r="C1339" s="78"/>
      <c r="D1339" s="8"/>
      <c r="E1339" s="8"/>
      <c r="F1339" s="8"/>
      <c r="G1339" s="8"/>
      <c r="H1339" s="78"/>
      <c r="I1339" s="83"/>
      <c r="J1339" s="8"/>
      <c r="K1339" s="8"/>
      <c r="L1339" s="8"/>
      <c r="M1339" s="79"/>
    </row>
    <row r="1340" spans="1:13">
      <c r="A1340" s="8"/>
      <c r="B1340" s="8"/>
      <c r="C1340" s="78"/>
      <c r="D1340" s="8"/>
      <c r="E1340" s="8"/>
      <c r="F1340" s="8"/>
      <c r="G1340" s="8"/>
      <c r="H1340" s="78"/>
      <c r="I1340" s="83"/>
      <c r="J1340" s="8"/>
      <c r="K1340" s="8"/>
      <c r="L1340" s="8"/>
      <c r="M1340" s="79"/>
    </row>
    <row r="1341" spans="1:13">
      <c r="A1341" s="8"/>
      <c r="B1341" s="8"/>
      <c r="C1341" s="78"/>
      <c r="D1341" s="8"/>
      <c r="E1341" s="8"/>
      <c r="F1341" s="8"/>
      <c r="G1341" s="8"/>
      <c r="H1341" s="78"/>
      <c r="I1341" s="83"/>
      <c r="J1341" s="8"/>
      <c r="K1341" s="8"/>
      <c r="L1341" s="8"/>
      <c r="M1341" s="79"/>
    </row>
    <row r="1342" spans="1:13">
      <c r="A1342" s="8"/>
      <c r="B1342" s="8"/>
      <c r="C1342" s="78"/>
      <c r="D1342" s="8"/>
      <c r="E1342" s="8"/>
      <c r="F1342" s="8"/>
      <c r="G1342" s="8"/>
      <c r="H1342" s="78"/>
      <c r="I1342" s="83"/>
      <c r="J1342" s="8"/>
      <c r="K1342" s="8"/>
      <c r="L1342" s="8"/>
      <c r="M1342" s="79"/>
    </row>
    <row r="1343" spans="1:13">
      <c r="A1343" s="8"/>
      <c r="B1343" s="8"/>
      <c r="C1343" s="78"/>
      <c r="D1343" s="8"/>
      <c r="E1343" s="8"/>
      <c r="F1343" s="8"/>
      <c r="G1343" s="8"/>
      <c r="H1343" s="78"/>
      <c r="I1343" s="83"/>
      <c r="J1343" s="8"/>
      <c r="K1343" s="8"/>
      <c r="L1343" s="8"/>
      <c r="M1343" s="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1:AN172"/>
  <sheetViews>
    <sheetView workbookViewId="0"/>
  </sheetViews>
  <sheetFormatPr defaultColWidth="14.44140625" defaultRowHeight="15" customHeight="1"/>
  <cols>
    <col min="3" max="3" width="21.88671875" customWidth="1"/>
    <col min="38" max="38" width="10.5546875" customWidth="1"/>
  </cols>
  <sheetData>
    <row r="1" spans="2:40">
      <c r="C1" s="71">
        <v>7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</row>
    <row r="2" spans="2:40">
      <c r="C2" s="72">
        <v>2026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</row>
    <row r="3" spans="2:40">
      <c r="C3" s="70"/>
      <c r="D3" s="70"/>
      <c r="E3" s="70"/>
      <c r="F3" s="70"/>
      <c r="G3" s="84">
        <f>DATE(C2,C1,1)</f>
        <v>46204</v>
      </c>
      <c r="H3" s="84">
        <f t="shared" ref="H3:AK3" si="0">G3 + 1</f>
        <v>46205</v>
      </c>
      <c r="I3" s="84">
        <f t="shared" si="0"/>
        <v>46206</v>
      </c>
      <c r="J3" s="84">
        <f t="shared" si="0"/>
        <v>46207</v>
      </c>
      <c r="K3" s="84">
        <f t="shared" si="0"/>
        <v>46208</v>
      </c>
      <c r="L3" s="84">
        <f t="shared" si="0"/>
        <v>46209</v>
      </c>
      <c r="M3" s="84">
        <f t="shared" si="0"/>
        <v>46210</v>
      </c>
      <c r="N3" s="84">
        <f t="shared" si="0"/>
        <v>46211</v>
      </c>
      <c r="O3" s="84">
        <f t="shared" si="0"/>
        <v>46212</v>
      </c>
      <c r="P3" s="84">
        <f t="shared" si="0"/>
        <v>46213</v>
      </c>
      <c r="Q3" s="84">
        <f t="shared" si="0"/>
        <v>46214</v>
      </c>
      <c r="R3" s="84">
        <f t="shared" si="0"/>
        <v>46215</v>
      </c>
      <c r="S3" s="84">
        <f t="shared" si="0"/>
        <v>46216</v>
      </c>
      <c r="T3" s="84">
        <f t="shared" si="0"/>
        <v>46217</v>
      </c>
      <c r="U3" s="84">
        <f t="shared" si="0"/>
        <v>46218</v>
      </c>
      <c r="V3" s="84">
        <f t="shared" si="0"/>
        <v>46219</v>
      </c>
      <c r="W3" s="84">
        <f t="shared" si="0"/>
        <v>46220</v>
      </c>
      <c r="X3" s="84">
        <f t="shared" si="0"/>
        <v>46221</v>
      </c>
      <c r="Y3" s="84">
        <f t="shared" si="0"/>
        <v>46222</v>
      </c>
      <c r="Z3" s="84">
        <f t="shared" si="0"/>
        <v>46223</v>
      </c>
      <c r="AA3" s="84">
        <f t="shared" si="0"/>
        <v>46224</v>
      </c>
      <c r="AB3" s="84">
        <f t="shared" si="0"/>
        <v>46225</v>
      </c>
      <c r="AC3" s="84">
        <f t="shared" si="0"/>
        <v>46226</v>
      </c>
      <c r="AD3" s="84">
        <f t="shared" si="0"/>
        <v>46227</v>
      </c>
      <c r="AE3" s="84">
        <f t="shared" si="0"/>
        <v>46228</v>
      </c>
      <c r="AF3" s="84">
        <f t="shared" si="0"/>
        <v>46229</v>
      </c>
      <c r="AG3" s="84">
        <f t="shared" si="0"/>
        <v>46230</v>
      </c>
      <c r="AH3" s="84">
        <f t="shared" si="0"/>
        <v>46231</v>
      </c>
      <c r="AI3" s="84">
        <f t="shared" si="0"/>
        <v>46232</v>
      </c>
      <c r="AJ3" s="84">
        <f t="shared" si="0"/>
        <v>46233</v>
      </c>
      <c r="AK3" s="84">
        <f t="shared" si="0"/>
        <v>46234</v>
      </c>
      <c r="AL3" s="84"/>
      <c r="AM3" s="85" t="e">
        <f t="array" aca="1" ref="AM3:AM18" ca="1">_xludf.UNIQUE(D4:D1000)</f>
        <v>#NAME?</v>
      </c>
      <c r="AN3" s="72" t="s">
        <v>748</v>
      </c>
    </row>
    <row r="4" spans="2:40">
      <c r="B4" s="86">
        <f ca="1">IFERROR(__xludf.DUMMYFUNCTION("QUERY(
  TS_Jul!A:AJ,
  ""select * where D = 'Check MDA'"",
  0
)"),1)</f>
        <v>1</v>
      </c>
      <c r="C4" s="3" t="str">
        <f ca="1">IFERROR(__xludf.DUMMYFUNCTION("""COMPUTED_VALUE"""),"Nguyễn Minh Tiến")</f>
        <v>Nguyễn Minh Tiến</v>
      </c>
      <c r="D4" s="3" t="str">
        <f ca="1">IFERROR(__xludf.DUMMYFUNCTION("""COMPUTED_VALUE"""),"AGV")</f>
        <v>AGV</v>
      </c>
      <c r="E4" s="3" t="str">
        <f ca="1">IFERROR(__xludf.DUMMYFUNCTION("""COMPUTED_VALUE"""),"Check MDA")</f>
        <v>Check MDA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M4" s="87" t="e">
        <f ca="1"/>
        <v>#NAME?</v>
      </c>
      <c r="AN4" s="87" t="s">
        <v>140</v>
      </c>
    </row>
    <row r="5" spans="2:40">
      <c r="B5" s="3">
        <f ca="1">IFERROR(__xludf.DUMMYFUNCTION("""COMPUTED_VALUE"""),2)</f>
        <v>2</v>
      </c>
      <c r="C5" s="3" t="str">
        <f ca="1">IFERROR(__xludf.DUMMYFUNCTION("""COMPUTED_VALUE"""),"Nghiêm Xuân Thành")</f>
        <v>Nghiêm Xuân Thành</v>
      </c>
      <c r="D5" s="3" t="str">
        <f ca="1">IFERROR(__xludf.DUMMYFUNCTION("""COMPUTED_VALUE"""),"AUTO_TK cơ")</f>
        <v>AUTO_TK cơ</v>
      </c>
      <c r="E5" s="3" t="str">
        <f ca="1">IFERROR(__xludf.DUMMYFUNCTION("""COMPUTED_VALUE"""),"Check MDA")</f>
        <v>Check MDA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M5" s="85" t="e">
        <f ca="1"/>
        <v>#NAME?</v>
      </c>
      <c r="AN5" s="85" t="s">
        <v>140</v>
      </c>
    </row>
    <row r="6" spans="2:40">
      <c r="B6" s="3">
        <f ca="1">IFERROR(__xludf.DUMMYFUNCTION("""COMPUTED_VALUE"""),3)</f>
        <v>3</v>
      </c>
      <c r="C6" s="3" t="str">
        <f ca="1">IFERROR(__xludf.DUMMYFUNCTION("""COMPUTED_VALUE"""),"Trần Đức Hải")</f>
        <v>Trần Đức Hải</v>
      </c>
      <c r="D6" s="3" t="str">
        <f ca="1">IFERROR(__xludf.DUMMYFUNCTION("""COMPUTED_VALUE"""),"AGV")</f>
        <v>AGV</v>
      </c>
      <c r="E6" s="3" t="str">
        <f ca="1">IFERROR(__xludf.DUMMYFUNCTION("""COMPUTED_VALUE"""),"Check MDA")</f>
        <v>Check MDA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M6" s="87" t="e">
        <f ca="1"/>
        <v>#NAME?</v>
      </c>
      <c r="AN6" s="87" t="s">
        <v>2015</v>
      </c>
    </row>
    <row r="7" spans="2:40">
      <c r="B7" s="3">
        <f ca="1">IFERROR(__xludf.DUMMYFUNCTION("""COMPUTED_VALUE"""),4)</f>
        <v>4</v>
      </c>
      <c r="C7" s="3" t="str">
        <f ca="1">IFERROR(__xludf.DUMMYFUNCTION("""COMPUTED_VALUE"""),"Ngô Đức Thành")</f>
        <v>Ngô Đức Thành</v>
      </c>
      <c r="D7" s="3" t="str">
        <f ca="1">IFERROR(__xludf.DUMMYFUNCTION("""COMPUTED_VALUE"""),"AUTO_TK cơ")</f>
        <v>AUTO_TK cơ</v>
      </c>
      <c r="E7" s="3" t="str">
        <f ca="1">IFERROR(__xludf.DUMMYFUNCTION("""COMPUTED_VALUE"""),"Check MDA")</f>
        <v>Check MDA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M7" s="85" t="e">
        <f ca="1"/>
        <v>#NAME?</v>
      </c>
      <c r="AN7" s="85" t="s">
        <v>140</v>
      </c>
    </row>
    <row r="8" spans="2:40">
      <c r="B8" s="3">
        <f ca="1">IFERROR(__xludf.DUMMYFUNCTION("""COMPUTED_VALUE"""),5)</f>
        <v>5</v>
      </c>
      <c r="C8" s="3" t="str">
        <f ca="1">IFERROR(__xludf.DUMMYFUNCTION("""COMPUTED_VALUE"""),"Trần Việt Lâm")</f>
        <v>Trần Việt Lâm</v>
      </c>
      <c r="D8" s="3" t="str">
        <f ca="1">IFERROR(__xludf.DUMMYFUNCTION("""COMPUTED_VALUE"""),"AUTO_TK điện")</f>
        <v>AUTO_TK điện</v>
      </c>
      <c r="E8" s="3" t="str">
        <f ca="1">IFERROR(__xludf.DUMMYFUNCTION("""COMPUTED_VALUE"""),"Check MDA")</f>
        <v>Check MDA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M8" s="87" t="e">
        <f ca="1"/>
        <v>#NAME?</v>
      </c>
      <c r="AN8" s="87" t="s">
        <v>692</v>
      </c>
    </row>
    <row r="9" spans="2:40">
      <c r="B9" s="3">
        <f ca="1">IFERROR(__xludf.DUMMYFUNCTION("""COMPUTED_VALUE"""),6)</f>
        <v>6</v>
      </c>
      <c r="C9" s="3" t="str">
        <f ca="1">IFERROR(__xludf.DUMMYFUNCTION("""COMPUTED_VALUE"""),"Nguyễn Trí Việt Anh")</f>
        <v>Nguyễn Trí Việt Anh</v>
      </c>
      <c r="D9" s="3" t="str">
        <f ca="1">IFERROR(__xludf.DUMMYFUNCTION("""COMPUTED_VALUE"""),"AUTO_TK điện")</f>
        <v>AUTO_TK điện</v>
      </c>
      <c r="E9" s="3" t="str">
        <f ca="1">IFERROR(__xludf.DUMMYFUNCTION("""COMPUTED_VALUE"""),"Check MDA")</f>
        <v>Check MDA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M9" s="85" t="e">
        <f ca="1"/>
        <v>#NAME?</v>
      </c>
      <c r="AN9" s="85" t="s">
        <v>289</v>
      </c>
    </row>
    <row r="10" spans="2:40">
      <c r="B10" s="3">
        <f ca="1">IFERROR(__xludf.DUMMYFUNCTION("""COMPUTED_VALUE"""),7)</f>
        <v>7</v>
      </c>
      <c r="C10" s="3" t="str">
        <f ca="1">IFERROR(__xludf.DUMMYFUNCTION("""COMPUTED_VALUE"""),"Vũ Minh Đức")</f>
        <v>Vũ Minh Đức</v>
      </c>
      <c r="D10" s="3" t="str">
        <f ca="1">IFERROR(__xludf.DUMMYFUNCTION("""COMPUTED_VALUE"""),"IOT")</f>
        <v>IOT</v>
      </c>
      <c r="E10" s="3" t="str">
        <f ca="1">IFERROR(__xludf.DUMMYFUNCTION("""COMPUTED_VALUE"""),"Check MDA")</f>
        <v>Check MDA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M10" s="87" t="e">
        <f ca="1"/>
        <v>#NAME?</v>
      </c>
      <c r="AN10" s="87" t="s">
        <v>140</v>
      </c>
    </row>
    <row r="11" spans="2:40">
      <c r="B11" s="3">
        <f ca="1">IFERROR(__xludf.DUMMYFUNCTION("""COMPUTED_VALUE"""),8)</f>
        <v>8</v>
      </c>
      <c r="C11" s="3" t="str">
        <f ca="1">IFERROR(__xludf.DUMMYFUNCTION("""COMPUTED_VALUE"""),"Trần Minh Tùng")</f>
        <v>Trần Minh Tùng</v>
      </c>
      <c r="D11" s="3" t="str">
        <f ca="1">IFERROR(__xludf.DUMMYFUNCTION("""COMPUTED_VALUE"""),"AGV")</f>
        <v>AGV</v>
      </c>
      <c r="E11" s="3" t="str">
        <f ca="1">IFERROR(__xludf.DUMMYFUNCTION("""COMPUTED_VALUE"""),"Check MDA")</f>
        <v>Check MDA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M11" s="85" t="e">
        <f ca="1"/>
        <v>#NAME?</v>
      </c>
      <c r="AN11" s="85" t="s">
        <v>748</v>
      </c>
    </row>
    <row r="12" spans="2:40">
      <c r="B12" s="3">
        <f ca="1">IFERROR(__xludf.DUMMYFUNCTION("""COMPUTED_VALUE"""),9)</f>
        <v>9</v>
      </c>
      <c r="C12" s="3" t="str">
        <f ca="1">IFERROR(__xludf.DUMMYFUNCTION("""COMPUTED_VALUE"""),"Phí Văn Tuấn")</f>
        <v>Phí Văn Tuấn</v>
      </c>
      <c r="D12" s="3" t="str">
        <f ca="1">IFERROR(__xludf.DUMMYFUNCTION("""COMPUTED_VALUE"""),"AUTO_LR")</f>
        <v>AUTO_LR</v>
      </c>
      <c r="E12" s="3" t="str">
        <f ca="1">IFERROR(__xludf.DUMMYFUNCTION("""COMPUTED_VALUE"""),"Check MDA")</f>
        <v>Check MDA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M12" s="87" t="e">
        <f ca="1"/>
        <v>#NAME?</v>
      </c>
      <c r="AN12" s="85" t="s">
        <v>5947</v>
      </c>
    </row>
    <row r="13" spans="2:40">
      <c r="B13" s="3">
        <f ca="1">IFERROR(__xludf.DUMMYFUNCTION("""COMPUTED_VALUE"""),10)</f>
        <v>10</v>
      </c>
      <c r="C13" s="3" t="str">
        <f ca="1">IFERROR(__xludf.DUMMYFUNCTION("""COMPUTED_VALUE"""),"Nguyễn Văn Việt Anh")</f>
        <v>Nguyễn Văn Việt Anh</v>
      </c>
      <c r="D13" s="3" t="str">
        <f ca="1">IFERROR(__xludf.DUMMYFUNCTION("""COMPUTED_VALUE"""),"AGV")</f>
        <v>AGV</v>
      </c>
      <c r="E13" s="3" t="str">
        <f ca="1">IFERROR(__xludf.DUMMYFUNCTION("""COMPUTED_VALUE"""),"Check MDA")</f>
        <v>Check MDA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M13" s="85" t="e">
        <f ca="1"/>
        <v>#NAME?</v>
      </c>
      <c r="AN13" s="85" t="s">
        <v>5947</v>
      </c>
    </row>
    <row r="14" spans="2:40">
      <c r="B14" s="3">
        <f ca="1">IFERROR(__xludf.DUMMYFUNCTION("""COMPUTED_VALUE"""),11)</f>
        <v>11</v>
      </c>
      <c r="C14" s="3" t="str">
        <f ca="1">IFERROR(__xludf.DUMMYFUNCTION("""COMPUTED_VALUE"""),"Trần Duy Anh")</f>
        <v>Trần Duy Anh</v>
      </c>
      <c r="D14" s="3" t="str">
        <f ca="1">IFERROR(__xludf.DUMMYFUNCTION("""COMPUTED_VALUE"""),"ICT")</f>
        <v>ICT</v>
      </c>
      <c r="E14" s="3" t="str">
        <f ca="1">IFERROR(__xludf.DUMMYFUNCTION("""COMPUTED_VALUE"""),"Check MDA")</f>
        <v>Check MDA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M14" s="87" t="e">
        <f ca="1"/>
        <v>#NAME?</v>
      </c>
      <c r="AN14" s="87"/>
    </row>
    <row r="15" spans="2:40">
      <c r="B15" s="3">
        <f ca="1">IFERROR(__xludf.DUMMYFUNCTION("""COMPUTED_VALUE"""),12)</f>
        <v>12</v>
      </c>
      <c r="C15" s="3" t="str">
        <f ca="1">IFERROR(__xludf.DUMMYFUNCTION("""COMPUTED_VALUE"""),"Trần Đức Nam")</f>
        <v>Trần Đức Nam</v>
      </c>
      <c r="D15" s="3" t="str">
        <f ca="1">IFERROR(__xludf.DUMMYFUNCTION("""COMPUTED_VALUE"""),"ICT")</f>
        <v>ICT</v>
      </c>
      <c r="E15" s="3" t="str">
        <f ca="1">IFERROR(__xludf.DUMMYFUNCTION("""COMPUTED_VALUE"""),"Check MDA")</f>
        <v>Check MDA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M15" s="85" t="e">
        <f ca="1"/>
        <v>#NAME?</v>
      </c>
      <c r="AN15" s="85"/>
    </row>
    <row r="16" spans="2:40">
      <c r="B16" s="3">
        <f ca="1">IFERROR(__xludf.DUMMYFUNCTION("""COMPUTED_VALUE"""),13)</f>
        <v>13</v>
      </c>
      <c r="C16" s="3" t="str">
        <f ca="1">IFERROR(__xludf.DUMMYFUNCTION("""COMPUTED_VALUE"""),"Hoàng Anh Minh")</f>
        <v>Hoàng Anh Minh</v>
      </c>
      <c r="D16" s="3" t="str">
        <f ca="1">IFERROR(__xludf.DUMMYFUNCTION("""COMPUTED_VALUE"""),"AGV")</f>
        <v>AGV</v>
      </c>
      <c r="E16" s="3" t="str">
        <f ca="1">IFERROR(__xludf.DUMMYFUNCTION("""COMPUTED_VALUE"""),"Check MDA")</f>
        <v>Check MDA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M16" s="87" t="e">
        <f ca="1"/>
        <v>#NAME?</v>
      </c>
      <c r="AN16" s="87"/>
    </row>
    <row r="17" spans="2:40">
      <c r="B17" s="3">
        <f ca="1">IFERROR(__xludf.DUMMYFUNCTION("""COMPUTED_VALUE"""),14)</f>
        <v>14</v>
      </c>
      <c r="C17" s="3" t="str">
        <f ca="1">IFERROR(__xludf.DUMMYFUNCTION("""COMPUTED_VALUE"""),"Nguyễn Tiến Đạt")</f>
        <v>Nguyễn Tiến Đạt</v>
      </c>
      <c r="D17" s="3" t="str">
        <f ca="1">IFERROR(__xludf.DUMMYFUNCTION("""COMPUTED_VALUE"""),"ICT")</f>
        <v>ICT</v>
      </c>
      <c r="E17" s="3" t="str">
        <f ca="1">IFERROR(__xludf.DUMMYFUNCTION("""COMPUTED_VALUE"""),"Check MDA")</f>
        <v>Check MDA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M17" s="85" t="e">
        <f ca="1"/>
        <v>#NAME?</v>
      </c>
      <c r="AN17" s="85"/>
    </row>
    <row r="18" spans="2:40">
      <c r="B18" s="3">
        <f ca="1">IFERROR(__xludf.DUMMYFUNCTION("""COMPUTED_VALUE"""),15)</f>
        <v>15</v>
      </c>
      <c r="C18" s="3" t="str">
        <f ca="1">IFERROR(__xludf.DUMMYFUNCTION("""COMPUTED_VALUE"""),"Hoàng Trọng Phi")</f>
        <v>Hoàng Trọng Phi</v>
      </c>
      <c r="D18" s="3" t="str">
        <f ca="1">IFERROR(__xludf.DUMMYFUNCTION("""COMPUTED_VALUE"""),"AUTO_TK cơ")</f>
        <v>AUTO_TK cơ</v>
      </c>
      <c r="E18" s="3" t="str">
        <f ca="1">IFERROR(__xludf.DUMMYFUNCTION("""COMPUTED_VALUE"""),"Check MDA")</f>
        <v>Check MDA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M18" s="87" t="e">
        <f ca="1"/>
        <v>#NAME?</v>
      </c>
      <c r="AN18" s="87"/>
    </row>
    <row r="19" spans="2:40">
      <c r="B19" s="3">
        <f ca="1">IFERROR(__xludf.DUMMYFUNCTION("""COMPUTED_VALUE"""),16)</f>
        <v>16</v>
      </c>
      <c r="C19" s="3" t="str">
        <f ca="1">IFERROR(__xludf.DUMMYFUNCTION("""COMPUTED_VALUE"""),"Nguyễn Xuân Minh")</f>
        <v>Nguyễn Xuân Minh</v>
      </c>
      <c r="D19" s="3" t="str">
        <f ca="1">IFERROR(__xludf.DUMMYFUNCTION("""COMPUTED_VALUE"""),"ICT")</f>
        <v>ICT</v>
      </c>
      <c r="E19" s="3" t="str">
        <f ca="1">IFERROR(__xludf.DUMMYFUNCTION("""COMPUTED_VALUE"""),"Check MDA")</f>
        <v>Check MDA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M19" s="85"/>
      <c r="AN19" s="85"/>
    </row>
    <row r="20" spans="2:40">
      <c r="B20" s="3">
        <f ca="1">IFERROR(__xludf.DUMMYFUNCTION("""COMPUTED_VALUE"""),17)</f>
        <v>17</v>
      </c>
      <c r="C20" s="3" t="str">
        <f ca="1">IFERROR(__xludf.DUMMYFUNCTION("""COMPUTED_VALUE"""),"Vương Trung Kiên")</f>
        <v>Vương Trung Kiên</v>
      </c>
      <c r="D20" s="3" t="str">
        <f ca="1">IFERROR(__xludf.DUMMYFUNCTION("""COMPUTED_VALUE"""),"AGV")</f>
        <v>AGV</v>
      </c>
      <c r="E20" s="3" t="str">
        <f ca="1">IFERROR(__xludf.DUMMYFUNCTION("""COMPUTED_VALUE"""),"Check MDA")</f>
        <v>Check MDA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M20" s="87"/>
      <c r="AN20" s="87"/>
    </row>
    <row r="21" spans="2:40">
      <c r="B21" s="3">
        <f ca="1">IFERROR(__xludf.DUMMYFUNCTION("""COMPUTED_VALUE"""),18)</f>
        <v>18</v>
      </c>
      <c r="C21" s="3" t="str">
        <f ca="1">IFERROR(__xludf.DUMMYFUNCTION("""COMPUTED_VALUE"""),"Hồ Đức Trung")</f>
        <v>Hồ Đức Trung</v>
      </c>
      <c r="D21" s="3" t="str">
        <f ca="1">IFERROR(__xludf.DUMMYFUNCTION("""COMPUTED_VALUE"""),"ICT")</f>
        <v>ICT</v>
      </c>
      <c r="E21" s="3" t="str">
        <f ca="1">IFERROR(__xludf.DUMMYFUNCTION("""COMPUTED_VALUE"""),"Check MDA")</f>
        <v>Check MDA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2:40">
      <c r="B22" s="3">
        <f ca="1">IFERROR(__xludf.DUMMYFUNCTION("""COMPUTED_VALUE"""),19)</f>
        <v>19</v>
      </c>
      <c r="C22" s="3" t="str">
        <f ca="1">IFERROR(__xludf.DUMMYFUNCTION("""COMPUTED_VALUE"""),"Đinh Công Hoàng")</f>
        <v>Đinh Công Hoàng</v>
      </c>
      <c r="D22" s="3" t="str">
        <f ca="1">IFERROR(__xludf.DUMMYFUNCTION("""COMPUTED_VALUE"""),"AGV")</f>
        <v>AGV</v>
      </c>
      <c r="E22" s="3" t="str">
        <f ca="1">IFERROR(__xludf.DUMMYFUNCTION("""COMPUTED_VALUE"""),"Check MDA")</f>
        <v>Check MDA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2:40">
      <c r="B23" s="3">
        <f ca="1">IFERROR(__xludf.DUMMYFUNCTION("""COMPUTED_VALUE"""),20)</f>
        <v>20</v>
      </c>
      <c r="C23" s="3" t="str">
        <f ca="1">IFERROR(__xludf.DUMMYFUNCTION("""COMPUTED_VALUE"""),"Bùi Khánh Huy")</f>
        <v>Bùi Khánh Huy</v>
      </c>
      <c r="D23" s="3" t="str">
        <f ca="1">IFERROR(__xludf.DUMMYFUNCTION("""COMPUTED_VALUE"""),"AUTO_TK cơ")</f>
        <v>AUTO_TK cơ</v>
      </c>
      <c r="E23" s="3" t="str">
        <f ca="1">IFERROR(__xludf.DUMMYFUNCTION("""COMPUTED_VALUE"""),"Check MDA")</f>
        <v>Check MDA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2:40">
      <c r="B24" s="3">
        <f ca="1">IFERROR(__xludf.DUMMYFUNCTION("""COMPUTED_VALUE"""),21)</f>
        <v>21</v>
      </c>
      <c r="C24" s="3" t="str">
        <f ca="1">IFERROR(__xludf.DUMMYFUNCTION("""COMPUTED_VALUE"""),"Nguyễn Văn Quỳnh")</f>
        <v>Nguyễn Văn Quỳnh</v>
      </c>
      <c r="D24" s="3" t="str">
        <f ca="1">IFERROR(__xludf.DUMMYFUNCTION("""COMPUTED_VALUE"""),"ICT")</f>
        <v>ICT</v>
      </c>
      <c r="E24" s="3" t="str">
        <f ca="1">IFERROR(__xludf.DUMMYFUNCTION("""COMPUTED_VALUE"""),"Check MDA")</f>
        <v>Check MDA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2:40">
      <c r="B25" s="3">
        <f ca="1">IFERROR(__xludf.DUMMYFUNCTION("""COMPUTED_VALUE"""),22)</f>
        <v>22</v>
      </c>
      <c r="C25" s="3" t="str">
        <f ca="1">IFERROR(__xludf.DUMMYFUNCTION("""COMPUTED_VALUE"""),"Lý Ngọc Hiếu")</f>
        <v>Lý Ngọc Hiếu</v>
      </c>
      <c r="D25" s="3" t="str">
        <f ca="1">IFERROR(__xludf.DUMMYFUNCTION("""COMPUTED_VALUE"""),"AUTO_LR")</f>
        <v>AUTO_LR</v>
      </c>
      <c r="E25" s="3" t="str">
        <f ca="1">IFERROR(__xludf.DUMMYFUNCTION("""COMPUTED_VALUE"""),"Check MDA")</f>
        <v>Check MDA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2:40">
      <c r="B26" s="3">
        <f ca="1">IFERROR(__xludf.DUMMYFUNCTION("""COMPUTED_VALUE"""),23)</f>
        <v>23</v>
      </c>
      <c r="C26" s="3" t="str">
        <f ca="1">IFERROR(__xludf.DUMMYFUNCTION("""COMPUTED_VALUE"""),"Phí Văn Nam")</f>
        <v>Phí Văn Nam</v>
      </c>
      <c r="D26" s="3" t="str">
        <f ca="1">IFERROR(__xludf.DUMMYFUNCTION("""COMPUTED_VALUE"""),"AUTO_LR")</f>
        <v>AUTO_LR</v>
      </c>
      <c r="E26" s="3" t="str">
        <f ca="1">IFERROR(__xludf.DUMMYFUNCTION("""COMPUTED_VALUE"""),"Check MDA")</f>
        <v>Check MDA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2:40">
      <c r="B27" s="3">
        <f ca="1">IFERROR(__xludf.DUMMYFUNCTION("""COMPUTED_VALUE"""),24)</f>
        <v>24</v>
      </c>
      <c r="C27" s="3" t="str">
        <f ca="1">IFERROR(__xludf.DUMMYFUNCTION("""COMPUTED_VALUE"""),"Lương Văn Trường")</f>
        <v>Lương Văn Trường</v>
      </c>
      <c r="D27" s="3" t="str">
        <f ca="1">IFERROR(__xludf.DUMMYFUNCTION("""COMPUTED_VALUE"""),"AUTO_TK cơ")</f>
        <v>AUTO_TK cơ</v>
      </c>
      <c r="E27" s="3" t="str">
        <f ca="1">IFERROR(__xludf.DUMMYFUNCTION("""COMPUTED_VALUE"""),"Check MDA")</f>
        <v>Check MDA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2:40">
      <c r="B28" s="3">
        <f ca="1">IFERROR(__xludf.DUMMYFUNCTION("""COMPUTED_VALUE"""),25)</f>
        <v>25</v>
      </c>
      <c r="C28" s="3" t="str">
        <f ca="1">IFERROR(__xludf.DUMMYFUNCTION("""COMPUTED_VALUE"""),"Lê Quang Huy")</f>
        <v>Lê Quang Huy</v>
      </c>
      <c r="D28" s="3" t="str">
        <f ca="1">IFERROR(__xludf.DUMMYFUNCTION("""COMPUTED_VALUE"""),"ICT")</f>
        <v>ICT</v>
      </c>
      <c r="E28" s="3" t="str">
        <f ca="1">IFERROR(__xludf.DUMMYFUNCTION("""COMPUTED_VALUE"""),"Check MDA")</f>
        <v>Check MDA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2:40">
      <c r="B29" s="3">
        <f ca="1">IFERROR(__xludf.DUMMYFUNCTION("""COMPUTED_VALUE"""),26)</f>
        <v>26</v>
      </c>
      <c r="C29" s="3" t="str">
        <f ca="1">IFERROR(__xludf.DUMMYFUNCTION("""COMPUTED_VALUE"""),"Nguyến Thái Thường")</f>
        <v>Nguyến Thái Thường</v>
      </c>
      <c r="D29" s="3" t="str">
        <f ca="1">IFERROR(__xludf.DUMMYFUNCTION("""COMPUTED_VALUE"""),"AUTO_TK điện")</f>
        <v>AUTO_TK điện</v>
      </c>
      <c r="E29" s="3" t="str">
        <f ca="1">IFERROR(__xludf.DUMMYFUNCTION("""COMPUTED_VALUE"""),"Check MDA")</f>
        <v>Check MDA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2:40">
      <c r="B30" s="3">
        <f ca="1">IFERROR(__xludf.DUMMYFUNCTION("""COMPUTED_VALUE"""),27)</f>
        <v>27</v>
      </c>
      <c r="C30" s="3" t="str">
        <f ca="1">IFERROR(__xludf.DUMMYFUNCTION("""COMPUTED_VALUE"""),"Nguyễn Tuấn Anh")</f>
        <v>Nguyễn Tuấn Anh</v>
      </c>
      <c r="D30" s="3" t="str">
        <f ca="1">IFERROR(__xludf.DUMMYFUNCTION("""COMPUTED_VALUE"""),"AGV")</f>
        <v>AGV</v>
      </c>
      <c r="E30" s="3" t="str">
        <f ca="1">IFERROR(__xludf.DUMMYFUNCTION("""COMPUTED_VALUE"""),"Check MDA")</f>
        <v>Check MDA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2:40">
      <c r="B31" s="3">
        <f ca="1">IFERROR(__xludf.DUMMYFUNCTION("""COMPUTED_VALUE"""),28)</f>
        <v>28</v>
      </c>
      <c r="C31" s="3" t="str">
        <f ca="1">IFERROR(__xludf.DUMMYFUNCTION("""COMPUTED_VALUE"""),"Nguyễn Đồng Tuân")</f>
        <v>Nguyễn Đồng Tuân</v>
      </c>
      <c r="D31" s="3" t="str">
        <f ca="1">IFERROR(__xludf.DUMMYFUNCTION("""COMPUTED_VALUE"""),"AUTO_LR")</f>
        <v>AUTO_LR</v>
      </c>
      <c r="E31" s="3" t="str">
        <f ca="1">IFERROR(__xludf.DUMMYFUNCTION("""COMPUTED_VALUE"""),"Check MDA")</f>
        <v>Check MDA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2:40">
      <c r="B32" s="3">
        <f ca="1">IFERROR(__xludf.DUMMYFUNCTION("""COMPUTED_VALUE"""),29)</f>
        <v>29</v>
      </c>
      <c r="C32" s="3" t="str">
        <f ca="1">IFERROR(__xludf.DUMMYFUNCTION("""COMPUTED_VALUE"""),"Nguyễn Thế Thắng")</f>
        <v>Nguyễn Thế Thắng</v>
      </c>
      <c r="D32" s="3" t="str">
        <f ca="1">IFERROR(__xludf.DUMMYFUNCTION("""COMPUTED_VALUE"""),"AUTO_LR")</f>
        <v>AUTO_LR</v>
      </c>
      <c r="E32" s="3" t="str">
        <f ca="1">IFERROR(__xludf.DUMMYFUNCTION("""COMPUTED_VALUE"""),"Check MDA")</f>
        <v>Check MDA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2:37">
      <c r="B33" s="3">
        <f ca="1">IFERROR(__xludf.DUMMYFUNCTION("""COMPUTED_VALUE"""),30)</f>
        <v>30</v>
      </c>
      <c r="C33" s="3" t="str">
        <f ca="1">IFERROR(__xludf.DUMMYFUNCTION("""COMPUTED_VALUE"""),"Hoàng Văn Tuấn")</f>
        <v>Hoàng Văn Tuấn</v>
      </c>
      <c r="D33" s="3" t="str">
        <f ca="1">IFERROR(__xludf.DUMMYFUNCTION("""COMPUTED_VALUE"""),"AUTO_TK điện")</f>
        <v>AUTO_TK điện</v>
      </c>
      <c r="E33" s="3" t="str">
        <f ca="1">IFERROR(__xludf.DUMMYFUNCTION("""COMPUTED_VALUE"""),"Check MDA")</f>
        <v>Check MDA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2:37">
      <c r="B34" s="3">
        <f ca="1">IFERROR(__xludf.DUMMYFUNCTION("""COMPUTED_VALUE"""),31)</f>
        <v>31</v>
      </c>
      <c r="C34" s="3" t="str">
        <f ca="1">IFERROR(__xludf.DUMMYFUNCTION("""COMPUTED_VALUE"""),"Đỗ Thanh Quang")</f>
        <v>Đỗ Thanh Quang</v>
      </c>
      <c r="D34" s="3" t="str">
        <f ca="1">IFERROR(__xludf.DUMMYFUNCTION("""COMPUTED_VALUE"""),"AUTO_TK điện")</f>
        <v>AUTO_TK điện</v>
      </c>
      <c r="E34" s="3" t="str">
        <f ca="1">IFERROR(__xludf.DUMMYFUNCTION("""COMPUTED_VALUE"""),"Check MDA")</f>
        <v>Check MDA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2:37">
      <c r="B35" s="3">
        <f ca="1">IFERROR(__xludf.DUMMYFUNCTION("""COMPUTED_VALUE"""),32)</f>
        <v>32</v>
      </c>
      <c r="C35" s="3" t="str">
        <f ca="1">IFERROR(__xludf.DUMMYFUNCTION("""COMPUTED_VALUE"""),"Tạ Minh Lộc")</f>
        <v>Tạ Minh Lộc</v>
      </c>
      <c r="D35" s="3" t="str">
        <f ca="1">IFERROR(__xludf.DUMMYFUNCTION("""COMPUTED_VALUE"""),"AUTO_LR")</f>
        <v>AUTO_LR</v>
      </c>
      <c r="E35" s="3" t="str">
        <f ca="1">IFERROR(__xludf.DUMMYFUNCTION("""COMPUTED_VALUE"""),"Check MDA")</f>
        <v>Check MDA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2:37">
      <c r="B36" s="3">
        <f ca="1">IFERROR(__xludf.DUMMYFUNCTION("""COMPUTED_VALUE"""),33)</f>
        <v>33</v>
      </c>
      <c r="C36" s="3" t="str">
        <f ca="1">IFERROR(__xludf.DUMMYFUNCTION("""COMPUTED_VALUE"""),"Võ Văn Giang")</f>
        <v>Võ Văn Giang</v>
      </c>
      <c r="D36" s="3" t="str">
        <f ca="1">IFERROR(__xludf.DUMMYFUNCTION("""COMPUTED_VALUE"""),"AUTO_TK cơ")</f>
        <v>AUTO_TK cơ</v>
      </c>
      <c r="E36" s="3" t="str">
        <f ca="1">IFERROR(__xludf.DUMMYFUNCTION("""COMPUTED_VALUE"""),"Check MDA")</f>
        <v>Check MDA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2:37">
      <c r="B37" s="3">
        <f ca="1">IFERROR(__xludf.DUMMYFUNCTION("""COMPUTED_VALUE"""),34)</f>
        <v>34</v>
      </c>
      <c r="C37" s="3" t="str">
        <f ca="1">IFERROR(__xludf.DUMMYFUNCTION("""COMPUTED_VALUE"""),"Phạm Đình Chiến")</f>
        <v>Phạm Đình Chiến</v>
      </c>
      <c r="D37" s="3" t="str">
        <f ca="1">IFERROR(__xludf.DUMMYFUNCTION("""COMPUTED_VALUE"""),"AUTO_TK điện")</f>
        <v>AUTO_TK điện</v>
      </c>
      <c r="E37" s="3" t="str">
        <f ca="1">IFERROR(__xludf.DUMMYFUNCTION("""COMPUTED_VALUE"""),"Check MDA")</f>
        <v>Check MDA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2:37">
      <c r="B38" s="3">
        <f ca="1">IFERROR(__xludf.DUMMYFUNCTION("""COMPUTED_VALUE"""),35)</f>
        <v>35</v>
      </c>
      <c r="C38" s="3" t="str">
        <f ca="1">IFERROR(__xludf.DUMMYFUNCTION("""COMPUTED_VALUE"""),"Nguyễn Đắc Phú")</f>
        <v>Nguyễn Đắc Phú</v>
      </c>
      <c r="D38" s="3" t="str">
        <f ca="1">IFERROR(__xludf.DUMMYFUNCTION("""COMPUTED_VALUE"""),"AUTO_TK cơ")</f>
        <v>AUTO_TK cơ</v>
      </c>
      <c r="E38" s="3" t="str">
        <f ca="1">IFERROR(__xludf.DUMMYFUNCTION("""COMPUTED_VALUE"""),"Check MDA")</f>
        <v>Check MDA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2:37">
      <c r="B39" s="3">
        <f ca="1">IFERROR(__xludf.DUMMYFUNCTION("""COMPUTED_VALUE"""),36)</f>
        <v>36</v>
      </c>
      <c r="C39" s="3" t="str">
        <f ca="1">IFERROR(__xludf.DUMMYFUNCTION("""COMPUTED_VALUE"""),"Nguyễn Văn Hùng")</f>
        <v>Nguyễn Văn Hùng</v>
      </c>
      <c r="D39" s="3" t="str">
        <f ca="1">IFERROR(__xludf.DUMMYFUNCTION("""COMPUTED_VALUE"""),"AUTO_LR")</f>
        <v>AUTO_LR</v>
      </c>
      <c r="E39" s="3" t="str">
        <f ca="1">IFERROR(__xludf.DUMMYFUNCTION("""COMPUTED_VALUE"""),"Check MDA")</f>
        <v>Check MDA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>
      <c r="B40" s="3">
        <f ca="1">IFERROR(__xludf.DUMMYFUNCTION("""COMPUTED_VALUE"""),37)</f>
        <v>37</v>
      </c>
      <c r="C40" s="3" t="str">
        <f ca="1">IFERROR(__xludf.DUMMYFUNCTION("""COMPUTED_VALUE"""),"Trần Minh Tiến")</f>
        <v>Trần Minh Tiến</v>
      </c>
      <c r="D40" s="3" t="str">
        <f ca="1">IFERROR(__xludf.DUMMYFUNCTION("""COMPUTED_VALUE"""),"AUTO_TK cơ")</f>
        <v>AUTO_TK cơ</v>
      </c>
      <c r="E40" s="3" t="str">
        <f ca="1">IFERROR(__xludf.DUMMYFUNCTION("""COMPUTED_VALUE"""),"Check MDA")</f>
        <v>Check MDA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>
      <c r="B41" s="3">
        <f ca="1">IFERROR(__xludf.DUMMYFUNCTION("""COMPUTED_VALUE"""),38)</f>
        <v>38</v>
      </c>
      <c r="C41" s="3" t="str">
        <f ca="1">IFERROR(__xludf.DUMMYFUNCTION("""COMPUTED_VALUE"""),"Bùi Thế Cao")</f>
        <v>Bùi Thế Cao</v>
      </c>
      <c r="D41" s="3" t="str">
        <f ca="1">IFERROR(__xludf.DUMMYFUNCTION("""COMPUTED_VALUE"""),"ADD")</f>
        <v>ADD</v>
      </c>
      <c r="E41" s="3" t="str">
        <f ca="1">IFERROR(__xludf.DUMMYFUNCTION("""COMPUTED_VALUE"""),"Check MDA")</f>
        <v>Check MDA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2:37">
      <c r="B42" s="3">
        <f ca="1">IFERROR(__xludf.DUMMYFUNCTION("""COMPUTED_VALUE"""),39)</f>
        <v>39</v>
      </c>
      <c r="C42" s="3" t="str">
        <f ca="1">IFERROR(__xludf.DUMMYFUNCTION("""COMPUTED_VALUE"""),"Vũ Xuân Sáng")</f>
        <v>Vũ Xuân Sáng</v>
      </c>
      <c r="D42" s="3" t="str">
        <f ca="1">IFERROR(__xludf.DUMMYFUNCTION("""COMPUTED_VALUE"""),"AUTO_LR")</f>
        <v>AUTO_LR</v>
      </c>
      <c r="E42" s="3" t="str">
        <f ca="1">IFERROR(__xludf.DUMMYFUNCTION("""COMPUTED_VALUE"""),"Check MDA")</f>
        <v>Check MDA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2:37">
      <c r="B43" s="3">
        <f ca="1">IFERROR(__xludf.DUMMYFUNCTION("""COMPUTED_VALUE"""),40)</f>
        <v>40</v>
      </c>
      <c r="C43" s="3" t="str">
        <f ca="1">IFERROR(__xludf.DUMMYFUNCTION("""COMPUTED_VALUE"""),"Đinh Trọng Hoàng Duy")</f>
        <v>Đinh Trọng Hoàng Duy</v>
      </c>
      <c r="D43" s="3" t="str">
        <f ca="1">IFERROR(__xludf.DUMMYFUNCTION("""COMPUTED_VALUE"""),"AGV")</f>
        <v>AGV</v>
      </c>
      <c r="E43" s="3" t="str">
        <f ca="1">IFERROR(__xludf.DUMMYFUNCTION("""COMPUTED_VALUE"""),"Check MDA")</f>
        <v>Check MDA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2:37">
      <c r="B44" s="3">
        <f ca="1">IFERROR(__xludf.DUMMYFUNCTION("""COMPUTED_VALUE"""),41)</f>
        <v>41</v>
      </c>
      <c r="C44" s="3" t="str">
        <f ca="1">IFERROR(__xludf.DUMMYFUNCTION("""COMPUTED_VALUE"""),"Dương Tuấn Tới")</f>
        <v>Dương Tuấn Tới</v>
      </c>
      <c r="D44" s="3" t="str">
        <f ca="1">IFERROR(__xludf.DUMMYFUNCTION("""COMPUTED_VALUE"""),"IOT")</f>
        <v>IOT</v>
      </c>
      <c r="E44" s="3" t="str">
        <f ca="1">IFERROR(__xludf.DUMMYFUNCTION("""COMPUTED_VALUE"""),"Check MDA")</f>
        <v>Check MDA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2:37">
      <c r="B45" s="3">
        <f ca="1">IFERROR(__xludf.DUMMYFUNCTION("""COMPUTED_VALUE"""),42)</f>
        <v>42</v>
      </c>
      <c r="C45" s="3" t="str">
        <f ca="1">IFERROR(__xludf.DUMMYFUNCTION("""COMPUTED_VALUE"""),"Khổng Văn Nam")</f>
        <v>Khổng Văn Nam</v>
      </c>
      <c r="D45" s="3" t="str">
        <f ca="1">IFERROR(__xludf.DUMMYFUNCTION("""COMPUTED_VALUE"""),"ADD")</f>
        <v>ADD</v>
      </c>
      <c r="E45" s="3" t="str">
        <f ca="1">IFERROR(__xludf.DUMMYFUNCTION("""COMPUTED_VALUE"""),"Check MDA")</f>
        <v>Check MDA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2:37">
      <c r="B46" s="3">
        <f ca="1">IFERROR(__xludf.DUMMYFUNCTION("""COMPUTED_VALUE"""),43)</f>
        <v>43</v>
      </c>
      <c r="C46" s="3" t="str">
        <f ca="1">IFERROR(__xludf.DUMMYFUNCTION("""COMPUTED_VALUE"""),"Nguyễn Thành Trung")</f>
        <v>Nguyễn Thành Trung</v>
      </c>
      <c r="D46" s="3" t="str">
        <f ca="1">IFERROR(__xludf.DUMMYFUNCTION("""COMPUTED_VALUE"""),"ICT")</f>
        <v>ICT</v>
      </c>
      <c r="E46" s="3" t="str">
        <f ca="1">IFERROR(__xludf.DUMMYFUNCTION("""COMPUTED_VALUE"""),"Check MDA")</f>
        <v>Check MDA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2:37">
      <c r="B47" s="3">
        <f ca="1">IFERROR(__xludf.DUMMYFUNCTION("""COMPUTED_VALUE"""),44)</f>
        <v>44</v>
      </c>
      <c r="C47" s="3" t="str">
        <f ca="1">IFERROR(__xludf.DUMMYFUNCTION("""COMPUTED_VALUE"""),"Vũ Mạnh Cường")</f>
        <v>Vũ Mạnh Cường</v>
      </c>
      <c r="D47" s="3" t="str">
        <f ca="1">IFERROR(__xludf.DUMMYFUNCTION("""COMPUTED_VALUE"""),"AGV")</f>
        <v>AGV</v>
      </c>
      <c r="E47" s="3" t="str">
        <f ca="1">IFERROR(__xludf.DUMMYFUNCTION("""COMPUTED_VALUE"""),"Check MDA")</f>
        <v>Check MDA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2:37">
      <c r="B48" s="3">
        <f ca="1">IFERROR(__xludf.DUMMYFUNCTION("""COMPUTED_VALUE"""),45)</f>
        <v>45</v>
      </c>
      <c r="C48" s="3" t="str">
        <f ca="1">IFERROR(__xludf.DUMMYFUNCTION("""COMPUTED_VALUE"""),"Nguyễn Hữu Khánh")</f>
        <v>Nguyễn Hữu Khánh</v>
      </c>
      <c r="D48" s="3" t="str">
        <f ca="1">IFERROR(__xludf.DUMMYFUNCTION("""COMPUTED_VALUE"""),"AUTO_TK điện")</f>
        <v>AUTO_TK điện</v>
      </c>
      <c r="E48" s="3" t="str">
        <f ca="1">IFERROR(__xludf.DUMMYFUNCTION("""COMPUTED_VALUE"""),"Check MDA")</f>
        <v>Check MDA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2:37">
      <c r="B49" s="3">
        <f ca="1">IFERROR(__xludf.DUMMYFUNCTION("""COMPUTED_VALUE"""),46)</f>
        <v>46</v>
      </c>
      <c r="C49" s="3" t="str">
        <f ca="1">IFERROR(__xludf.DUMMYFUNCTION("""COMPUTED_VALUE"""),"Nguyễn Loan Phương")</f>
        <v>Nguyễn Loan Phương</v>
      </c>
      <c r="D49" s="3" t="str">
        <f ca="1">IFERROR(__xludf.DUMMYFUNCTION("""COMPUTED_VALUE"""),"ICT")</f>
        <v>ICT</v>
      </c>
      <c r="E49" s="3" t="str">
        <f ca="1">IFERROR(__xludf.DUMMYFUNCTION("""COMPUTED_VALUE"""),"Check MDA")</f>
        <v>Check MDA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2:37">
      <c r="B50" s="3">
        <f ca="1">IFERROR(__xludf.DUMMYFUNCTION("""COMPUTED_VALUE"""),47)</f>
        <v>47</v>
      </c>
      <c r="C50" s="3" t="str">
        <f ca="1">IFERROR(__xludf.DUMMYFUNCTION("""COMPUTED_VALUE"""),"Lê Chung")</f>
        <v>Lê Chung</v>
      </c>
      <c r="D50" s="3" t="str">
        <f ca="1">IFERROR(__xludf.DUMMYFUNCTION("""COMPUTED_VALUE"""),"AUTO_LR")</f>
        <v>AUTO_LR</v>
      </c>
      <c r="E50" s="3" t="str">
        <f ca="1">IFERROR(__xludf.DUMMYFUNCTION("""COMPUTED_VALUE"""),"Check MDA")</f>
        <v>Check MDA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2:37">
      <c r="B51" s="3">
        <f ca="1">IFERROR(__xludf.DUMMYFUNCTION("""COMPUTED_VALUE"""),48)</f>
        <v>48</v>
      </c>
      <c r="C51" s="3" t="str">
        <f ca="1">IFERROR(__xludf.DUMMYFUNCTION("""COMPUTED_VALUE"""),"Nguyễn Văn An")</f>
        <v>Nguyễn Văn An</v>
      </c>
      <c r="D51" s="3" t="str">
        <f ca="1">IFERROR(__xludf.DUMMYFUNCTION("""COMPUTED_VALUE"""),"AUTO_LR")</f>
        <v>AUTO_LR</v>
      </c>
      <c r="E51" s="3" t="str">
        <f ca="1">IFERROR(__xludf.DUMMYFUNCTION("""COMPUTED_VALUE"""),"Check MDA")</f>
        <v>Check MDA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2:37">
      <c r="B52" s="3">
        <f ca="1">IFERROR(__xludf.DUMMYFUNCTION("""COMPUTED_VALUE"""),49)</f>
        <v>49</v>
      </c>
      <c r="C52" s="3" t="str">
        <f ca="1">IFERROR(__xludf.DUMMYFUNCTION("""COMPUTED_VALUE"""),"Nguyễn Bá Đăng")</f>
        <v>Nguyễn Bá Đăng</v>
      </c>
      <c r="D52" s="3" t="str">
        <f ca="1">IFERROR(__xludf.DUMMYFUNCTION("""COMPUTED_VALUE"""),"AUTO_TK cơ")</f>
        <v>AUTO_TK cơ</v>
      </c>
      <c r="E52" s="3" t="str">
        <f ca="1">IFERROR(__xludf.DUMMYFUNCTION("""COMPUTED_VALUE"""),"Check MDA")</f>
        <v>Check MDA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2:37">
      <c r="B53" s="3">
        <f ca="1">IFERROR(__xludf.DUMMYFUNCTION("""COMPUTED_VALUE"""),50)</f>
        <v>50</v>
      </c>
      <c r="C53" s="3" t="str">
        <f ca="1">IFERROR(__xludf.DUMMYFUNCTION("""COMPUTED_VALUE"""),"Nguyễn Mạnh Quyết")</f>
        <v>Nguyễn Mạnh Quyết</v>
      </c>
      <c r="D53" s="3" t="str">
        <f ca="1">IFERROR(__xludf.DUMMYFUNCTION("""COMPUTED_VALUE"""),"AUTO_TK điện")</f>
        <v>AUTO_TK điện</v>
      </c>
      <c r="E53" s="3" t="str">
        <f ca="1">IFERROR(__xludf.DUMMYFUNCTION("""COMPUTED_VALUE"""),"Check MDA")</f>
        <v>Check MDA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2:37">
      <c r="B54" s="3">
        <f ca="1">IFERROR(__xludf.DUMMYFUNCTION("""COMPUTED_VALUE"""),51)</f>
        <v>51</v>
      </c>
      <c r="C54" s="3" t="str">
        <f ca="1">IFERROR(__xludf.DUMMYFUNCTION("""COMPUTED_VALUE"""),"Cao Hữu Hiển")</f>
        <v>Cao Hữu Hiển</v>
      </c>
      <c r="D54" s="3" t="str">
        <f ca="1">IFERROR(__xludf.DUMMYFUNCTION("""COMPUTED_VALUE"""),"ICT")</f>
        <v>ICT</v>
      </c>
      <c r="E54" s="3" t="str">
        <f ca="1">IFERROR(__xludf.DUMMYFUNCTION("""COMPUTED_VALUE"""),"Check MDA")</f>
        <v>Check MDA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2:37">
      <c r="B55" s="3">
        <f ca="1">IFERROR(__xludf.DUMMYFUNCTION("""COMPUTED_VALUE"""),52)</f>
        <v>52</v>
      </c>
      <c r="C55" s="3" t="str">
        <f ca="1">IFERROR(__xludf.DUMMYFUNCTION("""COMPUTED_VALUE"""),"Ngô Xuân Tuyền")</f>
        <v>Ngô Xuân Tuyền</v>
      </c>
      <c r="D55" s="3" t="str">
        <f ca="1">IFERROR(__xludf.DUMMYFUNCTION("""COMPUTED_VALUE"""),"AUTO_TK điện")</f>
        <v>AUTO_TK điện</v>
      </c>
      <c r="E55" s="3" t="str">
        <f ca="1">IFERROR(__xludf.DUMMYFUNCTION("""COMPUTED_VALUE"""),"Check MDA")</f>
        <v>Check MDA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2:37">
      <c r="B56" s="3">
        <f ca="1">IFERROR(__xludf.DUMMYFUNCTION("""COMPUTED_VALUE"""),53)</f>
        <v>53</v>
      </c>
      <c r="C56" s="3" t="str">
        <f ca="1">IFERROR(__xludf.DUMMYFUNCTION("""COMPUTED_VALUE"""),"Nguyễn Quang Hưng")</f>
        <v>Nguyễn Quang Hưng</v>
      </c>
      <c r="D56" s="3" t="str">
        <f ca="1">IFERROR(__xludf.DUMMYFUNCTION("""COMPUTED_VALUE"""),"ADD")</f>
        <v>ADD</v>
      </c>
      <c r="E56" s="3" t="str">
        <f ca="1">IFERROR(__xludf.DUMMYFUNCTION("""COMPUTED_VALUE"""),"Check MDA")</f>
        <v>Check MDA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2:37">
      <c r="B57" s="3">
        <f ca="1">IFERROR(__xludf.DUMMYFUNCTION("""COMPUTED_VALUE"""),54)</f>
        <v>54</v>
      </c>
      <c r="C57" s="3" t="str">
        <f ca="1">IFERROR(__xludf.DUMMYFUNCTION("""COMPUTED_VALUE"""),"Vũ Văn Huỳnh")</f>
        <v>Vũ Văn Huỳnh</v>
      </c>
      <c r="D57" s="3" t="str">
        <f ca="1">IFERROR(__xludf.DUMMYFUNCTION("""COMPUTED_VALUE"""),"ADD")</f>
        <v>ADD</v>
      </c>
      <c r="E57" s="3" t="str">
        <f ca="1">IFERROR(__xludf.DUMMYFUNCTION("""COMPUTED_VALUE"""),"Check MDA")</f>
        <v>Check MDA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2:37">
      <c r="B58" s="3">
        <f ca="1">IFERROR(__xludf.DUMMYFUNCTION("""COMPUTED_VALUE"""),55)</f>
        <v>55</v>
      </c>
      <c r="C58" s="3" t="str">
        <f ca="1">IFERROR(__xludf.DUMMYFUNCTION("""COMPUTED_VALUE"""),"Đỗ Hoàng Sơn")</f>
        <v>Đỗ Hoàng Sơn</v>
      </c>
      <c r="D58" s="3" t="str">
        <f ca="1">IFERROR(__xludf.DUMMYFUNCTION("""COMPUTED_VALUE"""),"IOT")</f>
        <v>IOT</v>
      </c>
      <c r="E58" s="3" t="str">
        <f ca="1">IFERROR(__xludf.DUMMYFUNCTION("""COMPUTED_VALUE"""),"Check MDA")</f>
        <v>Check MDA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2:37">
      <c r="B59" s="3">
        <f ca="1">IFERROR(__xludf.DUMMYFUNCTION("""COMPUTED_VALUE"""),56)</f>
        <v>56</v>
      </c>
      <c r="C59" s="3" t="str">
        <f ca="1">IFERROR(__xludf.DUMMYFUNCTION("""COMPUTED_VALUE"""),"Phí Thi Kim Chung")</f>
        <v>Phí Thi Kim Chung</v>
      </c>
      <c r="D59" s="3" t="str">
        <f ca="1">IFERROR(__xludf.DUMMYFUNCTION("""COMPUTED_VALUE"""),"ICT")</f>
        <v>ICT</v>
      </c>
      <c r="E59" s="3" t="str">
        <f ca="1">IFERROR(__xludf.DUMMYFUNCTION("""COMPUTED_VALUE"""),"Check MDA")</f>
        <v>Check MDA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2:37">
      <c r="B60" s="3">
        <f ca="1">IFERROR(__xludf.DUMMYFUNCTION("""COMPUTED_VALUE"""),57)</f>
        <v>57</v>
      </c>
      <c r="C60" s="3" t="str">
        <f ca="1">IFERROR(__xludf.DUMMYFUNCTION("""COMPUTED_VALUE"""),"Kiều Ngọc Ánh")</f>
        <v>Kiều Ngọc Ánh</v>
      </c>
      <c r="D60" s="3" t="str">
        <f ca="1">IFERROR(__xludf.DUMMYFUNCTION("""COMPUTED_VALUE"""),"AUTO_LR")</f>
        <v>AUTO_LR</v>
      </c>
      <c r="E60" s="3" t="str">
        <f ca="1">IFERROR(__xludf.DUMMYFUNCTION("""COMPUTED_VALUE"""),"Check MDA")</f>
        <v>Check MDA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2:37">
      <c r="B61" s="3">
        <f ca="1">IFERROR(__xludf.DUMMYFUNCTION("""COMPUTED_VALUE"""),58)</f>
        <v>58</v>
      </c>
      <c r="C61" s="3" t="str">
        <f ca="1">IFERROR(__xludf.DUMMYFUNCTION("""COMPUTED_VALUE"""),"Nguyễn Tiến ĐạtADD")</f>
        <v>Nguyễn Tiến ĐạtADD</v>
      </c>
      <c r="D61" s="3" t="str">
        <f ca="1">IFERROR(__xludf.DUMMYFUNCTION("""COMPUTED_VALUE"""),"ADD")</f>
        <v>ADD</v>
      </c>
      <c r="E61" s="3" t="str">
        <f ca="1">IFERROR(__xludf.DUMMYFUNCTION("""COMPUTED_VALUE"""),"Check MDA")</f>
        <v>Check MDA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2:37">
      <c r="B62" s="3">
        <f ca="1">IFERROR(__xludf.DUMMYFUNCTION("""COMPUTED_VALUE"""),59)</f>
        <v>59</v>
      </c>
      <c r="C62" s="3" t="str">
        <f ca="1">IFERROR(__xludf.DUMMYFUNCTION("""COMPUTED_VALUE"""),"Vũ Hoàng Anh")</f>
        <v>Vũ Hoàng Anh</v>
      </c>
      <c r="D62" s="3" t="str">
        <f ca="1">IFERROR(__xludf.DUMMYFUNCTION("""COMPUTED_VALUE"""),"ICT")</f>
        <v>ICT</v>
      </c>
      <c r="E62" s="3" t="str">
        <f ca="1">IFERROR(__xludf.DUMMYFUNCTION("""COMPUTED_VALUE"""),"Check MDA")</f>
        <v>Check MDA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2:37">
      <c r="B63" s="3">
        <f ca="1">IFERROR(__xludf.DUMMYFUNCTION("""COMPUTED_VALUE"""),60)</f>
        <v>60</v>
      </c>
      <c r="C63" s="3" t="str">
        <f ca="1">IFERROR(__xludf.DUMMYFUNCTION("""COMPUTED_VALUE"""),"Lương Thị Dung")</f>
        <v>Lương Thị Dung</v>
      </c>
      <c r="D63" s="3" t="str">
        <f ca="1">IFERROR(__xludf.DUMMYFUNCTION("""COMPUTED_VALUE"""),"ICT")</f>
        <v>ICT</v>
      </c>
      <c r="E63" s="3" t="str">
        <f ca="1">IFERROR(__xludf.DUMMYFUNCTION("""COMPUTED_VALUE"""),"Check MDA")</f>
        <v>Check MDA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2:37">
      <c r="B64" s="3">
        <f ca="1">IFERROR(__xludf.DUMMYFUNCTION("""COMPUTED_VALUE"""),61)</f>
        <v>61</v>
      </c>
      <c r="C64" s="3" t="str">
        <f ca="1">IFERROR(__xludf.DUMMYFUNCTION("""COMPUTED_VALUE"""),"Đường Xuân Quang")</f>
        <v>Đường Xuân Quang</v>
      </c>
      <c r="D64" s="3" t="str">
        <f ca="1">IFERROR(__xludf.DUMMYFUNCTION("""COMPUTED_VALUE"""),"ICT")</f>
        <v>ICT</v>
      </c>
      <c r="E64" s="3" t="str">
        <f ca="1">IFERROR(__xludf.DUMMYFUNCTION("""COMPUTED_VALUE"""),"Check MDA")</f>
        <v>Check MDA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2:37">
      <c r="B65" s="3">
        <f ca="1">IFERROR(__xludf.DUMMYFUNCTION("""COMPUTED_VALUE"""),62)</f>
        <v>62</v>
      </c>
      <c r="C65" s="3" t="str">
        <f ca="1">IFERROR(__xludf.DUMMYFUNCTION("""COMPUTED_VALUE"""),"Nguyễn Văn Hưng")</f>
        <v>Nguyễn Văn Hưng</v>
      </c>
      <c r="D65" s="3" t="str">
        <f ca="1">IFERROR(__xludf.DUMMYFUNCTION("""COMPUTED_VALUE"""),"ICT")</f>
        <v>ICT</v>
      </c>
      <c r="E65" s="3" t="str">
        <f ca="1">IFERROR(__xludf.DUMMYFUNCTION("""COMPUTED_VALUE"""),"Check MDA")</f>
        <v>Check MDA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2:37">
      <c r="B66" s="3">
        <f ca="1">IFERROR(__xludf.DUMMYFUNCTION("""COMPUTED_VALUE"""),63)</f>
        <v>63</v>
      </c>
      <c r="C66" s="3" t="str">
        <f ca="1">IFERROR(__xludf.DUMMYFUNCTION("""COMPUTED_VALUE"""),"Vũ Trung Kiên")</f>
        <v>Vũ Trung Kiên</v>
      </c>
      <c r="D66" s="3" t="str">
        <f ca="1">IFERROR(__xludf.DUMMYFUNCTION("""COMPUTED_VALUE"""),"AUTO_LR")</f>
        <v>AUTO_LR</v>
      </c>
      <c r="E66" s="3" t="str">
        <f ca="1">IFERROR(__xludf.DUMMYFUNCTION("""COMPUTED_VALUE"""),"Check MDA")</f>
        <v>Check MDA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2:37">
      <c r="B67" s="3">
        <f ca="1">IFERROR(__xludf.DUMMYFUNCTION("""COMPUTED_VALUE"""),64)</f>
        <v>64</v>
      </c>
      <c r="C67" s="3" t="str">
        <f ca="1">IFERROR(__xludf.DUMMYFUNCTION("""COMPUTED_VALUE"""),"Nguyễn Thanh Vân")</f>
        <v>Nguyễn Thanh Vân</v>
      </c>
      <c r="D67" s="3" t="str">
        <f ca="1">IFERROR(__xludf.DUMMYFUNCTION("""COMPUTED_VALUE"""),"ADD")</f>
        <v>ADD</v>
      </c>
      <c r="E67" s="3" t="str">
        <f ca="1">IFERROR(__xludf.DUMMYFUNCTION("""COMPUTED_VALUE"""),"Check MDA")</f>
        <v>Check MDA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>
      <c r="B68" s="3">
        <f ca="1">IFERROR(__xludf.DUMMYFUNCTION("""COMPUTED_VALUE"""),65)</f>
        <v>65</v>
      </c>
      <c r="C68" s="3" t="str">
        <f ca="1">IFERROR(__xludf.DUMMYFUNCTION("""COMPUTED_VALUE"""),"Ngô Đình Duy Anh")</f>
        <v>Ngô Đình Duy Anh</v>
      </c>
      <c r="D68" s="3" t="str">
        <f ca="1">IFERROR(__xludf.DUMMYFUNCTION("""COMPUTED_VALUE"""),"AUTO_LR")</f>
        <v>AUTO_LR</v>
      </c>
      <c r="E68" s="3" t="str">
        <f ca="1">IFERROR(__xludf.DUMMYFUNCTION("""COMPUTED_VALUE"""),"Check MDA")</f>
        <v>Check MDA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2:37">
      <c r="B69" s="3">
        <f ca="1">IFERROR(__xludf.DUMMYFUNCTION("""COMPUTED_VALUE"""),66)</f>
        <v>66</v>
      </c>
      <c r="C69" s="3" t="str">
        <f ca="1">IFERROR(__xludf.DUMMYFUNCTION("""COMPUTED_VALUE"""),"Nguyễn Bá Tân")</f>
        <v>Nguyễn Bá Tân</v>
      </c>
      <c r="D69" s="3" t="str">
        <f ca="1">IFERROR(__xludf.DUMMYFUNCTION("""COMPUTED_VALUE"""),"AUTO_LR")</f>
        <v>AUTO_LR</v>
      </c>
      <c r="E69" s="3" t="str">
        <f ca="1">IFERROR(__xludf.DUMMYFUNCTION("""COMPUTED_VALUE"""),"Check MDA")</f>
        <v>Check MDA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2:37">
      <c r="B70" s="3">
        <f ca="1">IFERROR(__xludf.DUMMYFUNCTION("""COMPUTED_VALUE"""),67)</f>
        <v>67</v>
      </c>
      <c r="C70" s="3" t="str">
        <f ca="1">IFERROR(__xludf.DUMMYFUNCTION("""COMPUTED_VALUE"""),"Bùi Trung Dũng")</f>
        <v>Bùi Trung Dũng</v>
      </c>
      <c r="D70" s="3" t="str">
        <f ca="1">IFERROR(__xludf.DUMMYFUNCTION("""COMPUTED_VALUE"""),"AGV")</f>
        <v>AGV</v>
      </c>
      <c r="E70" s="3" t="str">
        <f ca="1">IFERROR(__xludf.DUMMYFUNCTION("""COMPUTED_VALUE"""),"Check MDA")</f>
        <v>Check MDA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2:37">
      <c r="B71" s="3">
        <f ca="1">IFERROR(__xludf.DUMMYFUNCTION("""COMPUTED_VALUE"""),68)</f>
        <v>68</v>
      </c>
      <c r="C71" s="3" t="str">
        <f ca="1">IFERROR(__xludf.DUMMYFUNCTION("""COMPUTED_VALUE"""),"Nguyễn Văn Mạnh")</f>
        <v>Nguyễn Văn Mạnh</v>
      </c>
      <c r="D71" s="3" t="str">
        <f ca="1">IFERROR(__xludf.DUMMYFUNCTION("""COMPUTED_VALUE"""),"AUTO_LR")</f>
        <v>AUTO_LR</v>
      </c>
      <c r="E71" s="3" t="str">
        <f ca="1">IFERROR(__xludf.DUMMYFUNCTION("""COMPUTED_VALUE"""),"Check MDA")</f>
        <v>Check MDA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2:37">
      <c r="B72" s="3">
        <f ca="1">IFERROR(__xludf.DUMMYFUNCTION("""COMPUTED_VALUE"""),69)</f>
        <v>69</v>
      </c>
      <c r="C72" s="3" t="str">
        <f ca="1">IFERROR(__xludf.DUMMYFUNCTION("""COMPUTED_VALUE"""),"Đàm Quốc Khánh")</f>
        <v>Đàm Quốc Khánh</v>
      </c>
      <c r="D72" s="3" t="str">
        <f ca="1">IFERROR(__xludf.DUMMYFUNCTION("""COMPUTED_VALUE"""),"AGV")</f>
        <v>AGV</v>
      </c>
      <c r="E72" s="3" t="str">
        <f ca="1">IFERROR(__xludf.DUMMYFUNCTION("""COMPUTED_VALUE"""),"Check MDA")</f>
        <v>Check MDA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2:37">
      <c r="B73" s="3">
        <f ca="1">IFERROR(__xludf.DUMMYFUNCTION("""COMPUTED_VALUE"""),70)</f>
        <v>70</v>
      </c>
      <c r="C73" s="3" t="str">
        <f ca="1">IFERROR(__xludf.DUMMYFUNCTION("""COMPUTED_VALUE"""),"Hà Văn Dũng")</f>
        <v>Hà Văn Dũng</v>
      </c>
      <c r="D73" s="3" t="str">
        <f ca="1">IFERROR(__xludf.DUMMYFUNCTION("""COMPUTED_VALUE"""),"ADD")</f>
        <v>ADD</v>
      </c>
      <c r="E73" s="3" t="str">
        <f ca="1">IFERROR(__xludf.DUMMYFUNCTION("""COMPUTED_VALUE"""),"Check MDA")</f>
        <v>Check MDA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2:37">
      <c r="B74" s="3">
        <f ca="1">IFERROR(__xludf.DUMMYFUNCTION("""COMPUTED_VALUE"""),71)</f>
        <v>71</v>
      </c>
      <c r="C74" s="3" t="str">
        <f ca="1">IFERROR(__xludf.DUMMYFUNCTION("""COMPUTED_VALUE"""),"Vũ Đăng Khoa")</f>
        <v>Vũ Đăng Khoa</v>
      </c>
      <c r="D74" s="3" t="str">
        <f ca="1">IFERROR(__xludf.DUMMYFUNCTION("""COMPUTED_VALUE"""),"AUTO_LR")</f>
        <v>AUTO_LR</v>
      </c>
      <c r="E74" s="3" t="str">
        <f ca="1">IFERROR(__xludf.DUMMYFUNCTION("""COMPUTED_VALUE"""),"Check MDA")</f>
        <v>Check MDA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2:37">
      <c r="B75" s="3">
        <f ca="1">IFERROR(__xludf.DUMMYFUNCTION("""COMPUTED_VALUE"""),72)</f>
        <v>72</v>
      </c>
      <c r="C75" s="3" t="str">
        <f ca="1">IFERROR(__xludf.DUMMYFUNCTION("""COMPUTED_VALUE"""),"Bùi Hữu Sỹ")</f>
        <v>Bùi Hữu Sỹ</v>
      </c>
      <c r="D75" s="3" t="str">
        <f ca="1">IFERROR(__xludf.DUMMYFUNCTION("""COMPUTED_VALUE"""),"AUTO_LR")</f>
        <v>AUTO_LR</v>
      </c>
      <c r="E75" s="3" t="str">
        <f ca="1">IFERROR(__xludf.DUMMYFUNCTION("""COMPUTED_VALUE"""),"Check MDA")</f>
        <v>Check MDA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2:37">
      <c r="B76" s="3">
        <f ca="1">IFERROR(__xludf.DUMMYFUNCTION("""COMPUTED_VALUE"""),73)</f>
        <v>73</v>
      </c>
      <c r="C76" s="3" t="str">
        <f ca="1">IFERROR(__xludf.DUMMYFUNCTION("""COMPUTED_VALUE"""),"Phan Quốc Huy")</f>
        <v>Phan Quốc Huy</v>
      </c>
      <c r="D76" s="3" t="str">
        <f ca="1">IFERROR(__xludf.DUMMYFUNCTION("""COMPUTED_VALUE"""),"IOT")</f>
        <v>IOT</v>
      </c>
      <c r="E76" s="3" t="str">
        <f ca="1">IFERROR(__xludf.DUMMYFUNCTION("""COMPUTED_VALUE"""),"Check MDA")</f>
        <v>Check MDA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2:37">
      <c r="B77" s="3">
        <f ca="1">IFERROR(__xludf.DUMMYFUNCTION("""COMPUTED_VALUE"""),74)</f>
        <v>74</v>
      </c>
      <c r="C77" s="3" t="str">
        <f ca="1">IFERROR(__xludf.DUMMYFUNCTION("""COMPUTED_VALUE"""),"Trần Việt Tiến")</f>
        <v>Trần Việt Tiến</v>
      </c>
      <c r="D77" s="3" t="str">
        <f ca="1">IFERROR(__xludf.DUMMYFUNCTION("""COMPUTED_VALUE"""),"AGV")</f>
        <v>AGV</v>
      </c>
      <c r="E77" s="3" t="str">
        <f ca="1">IFERROR(__xludf.DUMMYFUNCTION("""COMPUTED_VALUE"""),"Check MDA")</f>
        <v>Check MDA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2:37">
      <c r="B78" s="3">
        <f ca="1">IFERROR(__xludf.DUMMYFUNCTION("""COMPUTED_VALUE"""),75)</f>
        <v>75</v>
      </c>
      <c r="C78" s="3" t="str">
        <f ca="1">IFERROR(__xludf.DUMMYFUNCTION("""COMPUTED_VALUE"""),"Hoàng Thị Hồng Minh")</f>
        <v>Hoàng Thị Hồng Minh</v>
      </c>
      <c r="D78" s="3" t="str">
        <f ca="1">IFERROR(__xludf.DUMMYFUNCTION("""COMPUTED_VALUE"""),"AUTO_TK cơ")</f>
        <v>AUTO_TK cơ</v>
      </c>
      <c r="E78" s="3" t="str">
        <f ca="1">IFERROR(__xludf.DUMMYFUNCTION("""COMPUTED_VALUE"""),"Check MDA")</f>
        <v>Check MDA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2:37">
      <c r="B79" s="3">
        <f ca="1">IFERROR(__xludf.DUMMYFUNCTION("""COMPUTED_VALUE"""),76)</f>
        <v>76</v>
      </c>
      <c r="C79" s="3" t="str">
        <f ca="1">IFERROR(__xludf.DUMMYFUNCTION("""COMPUTED_VALUE"""),"Kiều Văn Đồng")</f>
        <v>Kiều Văn Đồng</v>
      </c>
      <c r="D79" s="3" t="str">
        <f ca="1">IFERROR(__xludf.DUMMYFUNCTION("""COMPUTED_VALUE"""),"ICT")</f>
        <v>ICT</v>
      </c>
      <c r="E79" s="3" t="str">
        <f ca="1">IFERROR(__xludf.DUMMYFUNCTION("""COMPUTED_VALUE"""),"Check MDA")</f>
        <v>Check MDA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2:37">
      <c r="B80" s="3">
        <f ca="1">IFERROR(__xludf.DUMMYFUNCTION("""COMPUTED_VALUE"""),77)</f>
        <v>77</v>
      </c>
      <c r="C80" s="3" t="str">
        <f ca="1">IFERROR(__xludf.DUMMYFUNCTION("""COMPUTED_VALUE"""),"Nguyễn Văn Cường")</f>
        <v>Nguyễn Văn Cường</v>
      </c>
      <c r="D80" s="3" t="str">
        <f ca="1">IFERROR(__xludf.DUMMYFUNCTION("""COMPUTED_VALUE"""),"AGV")</f>
        <v>AGV</v>
      </c>
      <c r="E80" s="3" t="str">
        <f ca="1">IFERROR(__xludf.DUMMYFUNCTION("""COMPUTED_VALUE"""),"Check MDA")</f>
        <v>Check MDA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2:37">
      <c r="B81" s="3">
        <f ca="1">IFERROR(__xludf.DUMMYFUNCTION("""COMPUTED_VALUE"""),78)</f>
        <v>78</v>
      </c>
      <c r="C81" s="3" t="str">
        <f ca="1">IFERROR(__xludf.DUMMYFUNCTION("""COMPUTED_VALUE"""),"Phạm Tiến Đạt")</f>
        <v>Phạm Tiến Đạt</v>
      </c>
      <c r="D81" s="3" t="str">
        <f ca="1">IFERROR(__xludf.DUMMYFUNCTION("""COMPUTED_VALUE"""),"ADD")</f>
        <v>ADD</v>
      </c>
      <c r="E81" s="3" t="str">
        <f ca="1">IFERROR(__xludf.DUMMYFUNCTION("""COMPUTED_VALUE"""),"Check MDA")</f>
        <v>Check MDA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2:37">
      <c r="B82" s="3">
        <f ca="1">IFERROR(__xludf.DUMMYFUNCTION("""COMPUTED_VALUE"""),79)</f>
        <v>79</v>
      </c>
      <c r="C82" s="3" t="str">
        <f ca="1">IFERROR(__xludf.DUMMYFUNCTION("""COMPUTED_VALUE"""),"Nguyễn Văn Hậu")</f>
        <v>Nguyễn Văn Hậu</v>
      </c>
      <c r="D82" s="3" t="str">
        <f ca="1">IFERROR(__xludf.DUMMYFUNCTION("""COMPUTED_VALUE"""),"ICT")</f>
        <v>ICT</v>
      </c>
      <c r="E82" s="3" t="str">
        <f ca="1">IFERROR(__xludf.DUMMYFUNCTION("""COMPUTED_VALUE"""),"Check MDA")</f>
        <v>Check MDA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2:37">
      <c r="B83" s="3">
        <f ca="1">IFERROR(__xludf.DUMMYFUNCTION("""COMPUTED_VALUE"""),80)</f>
        <v>80</v>
      </c>
      <c r="C83" s="3" t="str">
        <f ca="1">IFERROR(__xludf.DUMMYFUNCTION("""COMPUTED_VALUE"""),"Tô Minh Đức")</f>
        <v>Tô Minh Đức</v>
      </c>
      <c r="D83" s="3" t="str">
        <f ca="1">IFERROR(__xludf.DUMMYFUNCTION("""COMPUTED_VALUE"""),"ICT")</f>
        <v>ICT</v>
      </c>
      <c r="E83" s="3" t="str">
        <f ca="1">IFERROR(__xludf.DUMMYFUNCTION("""COMPUTED_VALUE"""),"Check MDA")</f>
        <v>Check MDA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2:37">
      <c r="B84" s="3">
        <f ca="1">IFERROR(__xludf.DUMMYFUNCTION("""COMPUTED_VALUE"""),81)</f>
        <v>81</v>
      </c>
      <c r="C84" s="3" t="str">
        <f ca="1">IFERROR(__xludf.DUMMYFUNCTION("""COMPUTED_VALUE"""),"Nguyễn Phi Long")</f>
        <v>Nguyễn Phi Long</v>
      </c>
      <c r="D84" s="3" t="str">
        <f ca="1">IFERROR(__xludf.DUMMYFUNCTION("""COMPUTED_VALUE"""),"ICT")</f>
        <v>ICT</v>
      </c>
      <c r="E84" s="3" t="str">
        <f ca="1">IFERROR(__xludf.DUMMYFUNCTION("""COMPUTED_VALUE"""),"Check MDA")</f>
        <v>Check MDA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2:37">
      <c r="B85" s="3">
        <f ca="1">IFERROR(__xludf.DUMMYFUNCTION("""COMPUTED_VALUE"""),82)</f>
        <v>82</v>
      </c>
      <c r="C85" s="3" t="str">
        <f ca="1">IFERROR(__xludf.DUMMYFUNCTION("""COMPUTED_VALUE"""),"Bạch Công Hào")</f>
        <v>Bạch Công Hào</v>
      </c>
      <c r="D85" s="3" t="str">
        <f ca="1">IFERROR(__xludf.DUMMYFUNCTION("""COMPUTED_VALUE"""),"ICT")</f>
        <v>ICT</v>
      </c>
      <c r="E85" s="3" t="str">
        <f ca="1">IFERROR(__xludf.DUMMYFUNCTION("""COMPUTED_VALUE"""),"Check MDA")</f>
        <v>Check MDA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2:37">
      <c r="B86" s="3">
        <f ca="1">IFERROR(__xludf.DUMMYFUNCTION("""COMPUTED_VALUE"""),83)</f>
        <v>83</v>
      </c>
      <c r="C86" s="3" t="str">
        <f ca="1">IFERROR(__xludf.DUMMYFUNCTION("""COMPUTED_VALUE"""),"Đoàn Quang Huy")</f>
        <v>Đoàn Quang Huy</v>
      </c>
      <c r="D86" s="3" t="str">
        <f ca="1">IFERROR(__xludf.DUMMYFUNCTION("""COMPUTED_VALUE"""),"ICT")</f>
        <v>ICT</v>
      </c>
      <c r="E86" s="3" t="str">
        <f ca="1">IFERROR(__xludf.DUMMYFUNCTION("""COMPUTED_VALUE"""),"Check MDA")</f>
        <v>Check MDA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2:37">
      <c r="B87" s="3">
        <f ca="1">IFERROR(__xludf.DUMMYFUNCTION("""COMPUTED_VALUE"""),84)</f>
        <v>84</v>
      </c>
      <c r="C87" s="3" t="str">
        <f ca="1">IFERROR(__xludf.DUMMYFUNCTION("""COMPUTED_VALUE"""),"Tạ Văn Ngọc")</f>
        <v>Tạ Văn Ngọc</v>
      </c>
      <c r="D87" s="3" t="str">
        <f ca="1">IFERROR(__xludf.DUMMYFUNCTION("""COMPUTED_VALUE"""),"ICT")</f>
        <v>ICT</v>
      </c>
      <c r="E87" s="3" t="str">
        <f ca="1">IFERROR(__xludf.DUMMYFUNCTION("""COMPUTED_VALUE"""),"Check MDA")</f>
        <v>Check MDA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2:37">
      <c r="B88" s="3">
        <f ca="1">IFERROR(__xludf.DUMMYFUNCTION("""COMPUTED_VALUE"""),85)</f>
        <v>85</v>
      </c>
      <c r="C88" s="3"/>
      <c r="D88" s="3"/>
      <c r="E88" s="3" t="str">
        <f ca="1">IFERROR(__xludf.DUMMYFUNCTION("""COMPUTED_VALUE"""),"Check MDA")</f>
        <v>Check MDA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2:37">
      <c r="B89" s="3">
        <f ca="1">IFERROR(__xludf.DUMMYFUNCTION("""COMPUTED_VALUE"""),86)</f>
        <v>86</v>
      </c>
      <c r="C89" s="3" t="str">
        <f ca="1">IFERROR(__xludf.DUMMYFUNCTION("""COMPUTED_VALUE"""),"Lê Văn Luyện")</f>
        <v>Lê Văn Luyện</v>
      </c>
      <c r="D89" s="3" t="str">
        <f ca="1">IFERROR(__xludf.DUMMYFUNCTION("""COMPUTED_VALUE"""),"AUTO_TK cơ")</f>
        <v>AUTO_TK cơ</v>
      </c>
      <c r="E89" s="3" t="str">
        <f ca="1">IFERROR(__xludf.DUMMYFUNCTION("""COMPUTED_VALUE"""),"Check MDA")</f>
        <v>Check MDA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2:37">
      <c r="B90" s="3">
        <f ca="1">IFERROR(__xludf.DUMMYFUNCTION("""COMPUTED_VALUE"""),87)</f>
        <v>87</v>
      </c>
      <c r="C90" s="3"/>
      <c r="D90" s="3"/>
      <c r="E90" s="3" t="str">
        <f ca="1">IFERROR(__xludf.DUMMYFUNCTION("""COMPUTED_VALUE"""),"Check MDA")</f>
        <v>Check MDA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2:37">
      <c r="B91" s="3">
        <f ca="1">IFERROR(__xludf.DUMMYFUNCTION("""COMPUTED_VALUE"""),88)</f>
        <v>88</v>
      </c>
      <c r="C91" s="3" t="str">
        <f ca="1">IFERROR(__xludf.DUMMYFUNCTION("""COMPUTED_VALUE"""),"Phạm Thị Phương Anh")</f>
        <v>Phạm Thị Phương Anh</v>
      </c>
      <c r="D91" s="3" t="str">
        <f ca="1">IFERROR(__xludf.DUMMYFUNCTION("""COMPUTED_VALUE"""),"ICT")</f>
        <v>ICT</v>
      </c>
      <c r="E91" s="3" t="str">
        <f ca="1">IFERROR(__xludf.DUMMYFUNCTION("""COMPUTED_VALUE"""),"Check MDA")</f>
        <v>Check MDA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2:37">
      <c r="B92" s="3">
        <f ca="1">IFERROR(__xludf.DUMMYFUNCTION("""COMPUTED_VALUE"""),89)</f>
        <v>89</v>
      </c>
      <c r="C92" s="3" t="str">
        <f ca="1">IFERROR(__xludf.DUMMYFUNCTION("""COMPUTED_VALUE"""),"Nguyễn Thị Ngọc Huyền")</f>
        <v>Nguyễn Thị Ngọc Huyền</v>
      </c>
      <c r="D92" s="3" t="str">
        <f ca="1">IFERROR(__xludf.DUMMYFUNCTION("""COMPUTED_VALUE"""),"ICT")</f>
        <v>ICT</v>
      </c>
      <c r="E92" s="3" t="str">
        <f ca="1">IFERROR(__xludf.DUMMYFUNCTION("""COMPUTED_VALUE"""),"Check MDA")</f>
        <v>Check MDA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2:37">
      <c r="B93" s="3">
        <f ca="1">IFERROR(__xludf.DUMMYFUNCTION("""COMPUTED_VALUE"""),90)</f>
        <v>90</v>
      </c>
      <c r="C93" s="3" t="str">
        <f ca="1">IFERROR(__xludf.DUMMYFUNCTION("""COMPUTED_VALUE"""),"Nguyễn Thành Luân")</f>
        <v>Nguyễn Thành Luân</v>
      </c>
      <c r="D93" s="3" t="str">
        <f ca="1">IFERROR(__xludf.DUMMYFUNCTION("""COMPUTED_VALUE"""),"ICT")</f>
        <v>ICT</v>
      </c>
      <c r="E93" s="3" t="str">
        <f ca="1">IFERROR(__xludf.DUMMYFUNCTION("""COMPUTED_VALUE"""),"Check MDA")</f>
        <v>Check MDA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2:37">
      <c r="B94" s="3">
        <f ca="1">IFERROR(__xludf.DUMMYFUNCTION("""COMPUTED_VALUE"""),91)</f>
        <v>91</v>
      </c>
      <c r="C94" s="3"/>
      <c r="D94" s="3"/>
      <c r="E94" s="3" t="str">
        <f ca="1">IFERROR(__xludf.DUMMYFUNCTION("""COMPUTED_VALUE"""),"Check MDA")</f>
        <v>Check MDA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2:37">
      <c r="B95" s="3">
        <f ca="1">IFERROR(__xludf.DUMMYFUNCTION("""COMPUTED_VALUE"""),92)</f>
        <v>92</v>
      </c>
      <c r="C95" s="3" t="str">
        <f ca="1">IFERROR(__xludf.DUMMYFUNCTION("""COMPUTED_VALUE"""),"Bùi Quang Vũ")</f>
        <v>Bùi Quang Vũ</v>
      </c>
      <c r="D95" s="3" t="str">
        <f ca="1">IFERROR(__xludf.DUMMYFUNCTION("""COMPUTED_VALUE"""),"ICT")</f>
        <v>ICT</v>
      </c>
      <c r="E95" s="3" t="str">
        <f ca="1">IFERROR(__xludf.DUMMYFUNCTION("""COMPUTED_VALUE"""),"Check MDA")</f>
        <v>Check MDA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2:37">
      <c r="B96" s="3">
        <f ca="1">IFERROR(__xludf.DUMMYFUNCTION("""COMPUTED_VALUE"""),93)</f>
        <v>93</v>
      </c>
      <c r="C96" s="3" t="str">
        <f ca="1">IFERROR(__xludf.DUMMYFUNCTION("""COMPUTED_VALUE"""),"Đào Minh Hiếu")</f>
        <v>Đào Minh Hiếu</v>
      </c>
      <c r="D96" s="3" t="str">
        <f ca="1">IFERROR(__xludf.DUMMYFUNCTION("""COMPUTED_VALUE"""),"AGV")</f>
        <v>AGV</v>
      </c>
      <c r="E96" s="3" t="str">
        <f ca="1">IFERROR(__xludf.DUMMYFUNCTION("""COMPUTED_VALUE"""),"Check MDA")</f>
        <v>Check MDA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2:37">
      <c r="B97" s="3">
        <f ca="1">IFERROR(__xludf.DUMMYFUNCTION("""COMPUTED_VALUE"""),94)</f>
        <v>94</v>
      </c>
      <c r="C97" s="3" t="str">
        <f ca="1">IFERROR(__xludf.DUMMYFUNCTION("""COMPUTED_VALUE"""),"Phí Văn Đông")</f>
        <v>Phí Văn Đông</v>
      </c>
      <c r="D97" s="3" t="str">
        <f ca="1">IFERROR(__xludf.DUMMYFUNCTION("""COMPUTED_VALUE"""),"AGV")</f>
        <v>AGV</v>
      </c>
      <c r="E97" s="3" t="str">
        <f ca="1">IFERROR(__xludf.DUMMYFUNCTION("""COMPUTED_VALUE"""),"Check MDA")</f>
        <v>Check MDA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2:37">
      <c r="B98" s="3">
        <f ca="1">IFERROR(__xludf.DUMMYFUNCTION("""COMPUTED_VALUE"""),95)</f>
        <v>95</v>
      </c>
      <c r="C98" s="3" t="str">
        <f ca="1">IFERROR(__xludf.DUMMYFUNCTION("""COMPUTED_VALUE"""),"Vũ Minh Hoàng")</f>
        <v>Vũ Minh Hoàng</v>
      </c>
      <c r="D98" s="3" t="str">
        <f ca="1">IFERROR(__xludf.DUMMYFUNCTION("""COMPUTED_VALUE"""),"AGV")</f>
        <v>AGV</v>
      </c>
      <c r="E98" s="3" t="str">
        <f ca="1">IFERROR(__xludf.DUMMYFUNCTION("""COMPUTED_VALUE"""),"Check MDA")</f>
        <v>Check MDA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2:37">
      <c r="B99" s="3">
        <f ca="1">IFERROR(__xludf.DUMMYFUNCTION("""COMPUTED_VALUE"""),96)</f>
        <v>96</v>
      </c>
      <c r="C99" s="3" t="str">
        <f ca="1">IFERROR(__xludf.DUMMYFUNCTION("""COMPUTED_VALUE"""),"Nguyễn Đình Sơn")</f>
        <v>Nguyễn Đình Sơn</v>
      </c>
      <c r="D99" s="3" t="str">
        <f ca="1">IFERROR(__xludf.DUMMYFUNCTION("""COMPUTED_VALUE"""),"AGV")</f>
        <v>AGV</v>
      </c>
      <c r="E99" s="3" t="str">
        <f ca="1">IFERROR(__xludf.DUMMYFUNCTION("""COMPUTED_VALUE"""),"Check MDA")</f>
        <v>Check MDA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2:37">
      <c r="B100" s="3">
        <f ca="1">IFERROR(__xludf.DUMMYFUNCTION("""COMPUTED_VALUE"""),97)</f>
        <v>97</v>
      </c>
      <c r="C100" s="3" t="str">
        <f ca="1">IFERROR(__xludf.DUMMYFUNCTION("""COMPUTED_VALUE"""),"Lê Công Tôn")</f>
        <v>Lê Công Tôn</v>
      </c>
      <c r="D100" s="3" t="str">
        <f ca="1">IFERROR(__xludf.DUMMYFUNCTION("""COMPUTED_VALUE"""),"AUTO_LR")</f>
        <v>AUTO_LR</v>
      </c>
      <c r="E100" s="3" t="str">
        <f ca="1">IFERROR(__xludf.DUMMYFUNCTION("""COMPUTED_VALUE"""),"Check MDA")</f>
        <v>Check MDA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2:37">
      <c r="B101" s="3">
        <f ca="1">IFERROR(__xludf.DUMMYFUNCTION("""COMPUTED_VALUE"""),98)</f>
        <v>98</v>
      </c>
      <c r="C101" s="3" t="str">
        <f ca="1">IFERROR(__xludf.DUMMYFUNCTION("""COMPUTED_VALUE"""),"Triệu Văn Kiểm")</f>
        <v>Triệu Văn Kiểm</v>
      </c>
      <c r="D101" s="3" t="str">
        <f ca="1">IFERROR(__xludf.DUMMYFUNCTION("""COMPUTED_VALUE"""),"ADD")</f>
        <v>ADD</v>
      </c>
      <c r="E101" s="3" t="str">
        <f ca="1">IFERROR(__xludf.DUMMYFUNCTION("""COMPUTED_VALUE"""),"Check MDA")</f>
        <v>Check MDA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2:37">
      <c r="B102" s="3">
        <f ca="1">IFERROR(__xludf.DUMMYFUNCTION("""COMPUTED_VALUE"""),99)</f>
        <v>99</v>
      </c>
      <c r="C102" s="3" t="str">
        <f ca="1">IFERROR(__xludf.DUMMYFUNCTION("""COMPUTED_VALUE"""),"Đỗ Xuân Tư")</f>
        <v>Đỗ Xuân Tư</v>
      </c>
      <c r="D102" s="3" t="str">
        <f ca="1">IFERROR(__xludf.DUMMYFUNCTION("""COMPUTED_VALUE"""),"STI")</f>
        <v>STI</v>
      </c>
      <c r="E102" s="3" t="str">
        <f ca="1">IFERROR(__xludf.DUMMYFUNCTION("""COMPUTED_VALUE"""),"Check MDA")</f>
        <v>Check MDA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2:37">
      <c r="B103" s="3">
        <f ca="1">IFERROR(__xludf.DUMMYFUNCTION("""COMPUTED_VALUE"""),100)</f>
        <v>100</v>
      </c>
      <c r="C103" s="3" t="str">
        <f ca="1">IFERROR(__xludf.DUMMYFUNCTION("""COMPUTED_VALUE"""),"Đỗ Thành Đạt")</f>
        <v>Đỗ Thành Đạt</v>
      </c>
      <c r="D103" s="3" t="str">
        <f ca="1">IFERROR(__xludf.DUMMYFUNCTION("""COMPUTED_VALUE"""),"ICT")</f>
        <v>ICT</v>
      </c>
      <c r="E103" s="3" t="str">
        <f ca="1">IFERROR(__xludf.DUMMYFUNCTION("""COMPUTED_VALUE"""),"Check MDA")</f>
        <v>Check MDA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2:37">
      <c r="B104" s="3">
        <f ca="1">IFERROR(__xludf.DUMMYFUNCTION("""COMPUTED_VALUE"""),101)</f>
        <v>101</v>
      </c>
      <c r="C104" s="3" t="str">
        <f ca="1">IFERROR(__xludf.DUMMYFUNCTION("""COMPUTED_VALUE"""),"Nguyễn Thành Đạt")</f>
        <v>Nguyễn Thành Đạt</v>
      </c>
      <c r="D104" s="3" t="str">
        <f ca="1">IFERROR(__xludf.DUMMYFUNCTION("""COMPUTED_VALUE"""),"STI")</f>
        <v>STI</v>
      </c>
      <c r="E104" s="3" t="str">
        <f ca="1">IFERROR(__xludf.DUMMYFUNCTION("""COMPUTED_VALUE"""),"Check MDA")</f>
        <v>Check MDA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2:37">
      <c r="B105" s="3">
        <f ca="1">IFERROR(__xludf.DUMMYFUNCTION("""COMPUTED_VALUE"""),102)</f>
        <v>102</v>
      </c>
      <c r="C105" s="3" t="str">
        <f ca="1">IFERROR(__xludf.DUMMYFUNCTION("""COMPUTED_VALUE"""),"Bùi Khánh Linh")</f>
        <v>Bùi Khánh Linh</v>
      </c>
      <c r="D105" s="3" t="str">
        <f ca="1">IFERROR(__xludf.DUMMYFUNCTION("""COMPUTED_VALUE"""),"ICT")</f>
        <v>ICT</v>
      </c>
      <c r="E105" s="3" t="str">
        <f ca="1">IFERROR(__xludf.DUMMYFUNCTION("""COMPUTED_VALUE"""),"Check MDA")</f>
        <v>Check MDA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2:37">
      <c r="B106" s="3">
        <f ca="1">IFERROR(__xludf.DUMMYFUNCTION("""COMPUTED_VALUE"""),103)</f>
        <v>103</v>
      </c>
      <c r="C106" s="3" t="str">
        <f ca="1">IFERROR(__xludf.DUMMYFUNCTION("""COMPUTED_VALUE"""),"Nguyễn Thị Tuyến")</f>
        <v>Nguyễn Thị Tuyến</v>
      </c>
      <c r="D106" s="3" t="str">
        <f ca="1">IFERROR(__xludf.DUMMYFUNCTION("""COMPUTED_VALUE"""),"ICT")</f>
        <v>ICT</v>
      </c>
      <c r="E106" s="3" t="str">
        <f ca="1">IFERROR(__xludf.DUMMYFUNCTION("""COMPUTED_VALUE"""),"Check MDA")</f>
        <v>Check MDA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2:37">
      <c r="B107" s="3">
        <f ca="1">IFERROR(__xludf.DUMMYFUNCTION("""COMPUTED_VALUE"""),104)</f>
        <v>104</v>
      </c>
      <c r="C107" s="3"/>
      <c r="D107" s="3"/>
      <c r="E107" s="3" t="str">
        <f ca="1">IFERROR(__xludf.DUMMYFUNCTION("""COMPUTED_VALUE"""),"Check MDA")</f>
        <v>Check MDA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2:37">
      <c r="B108" s="3">
        <f ca="1">IFERROR(__xludf.DUMMYFUNCTION("""COMPUTED_VALUE"""),105)</f>
        <v>105</v>
      </c>
      <c r="C108" s="3" t="str">
        <f ca="1">IFERROR(__xludf.DUMMYFUNCTION("""COMPUTED_VALUE"""),"Nguyễn Ánh Đăng Khoa")</f>
        <v>Nguyễn Ánh Đăng Khoa</v>
      </c>
      <c r="D108" s="3" t="str">
        <f ca="1">IFERROR(__xludf.DUMMYFUNCTION("""COMPUTED_VALUE"""),"ICT")</f>
        <v>ICT</v>
      </c>
      <c r="E108" s="3" t="str">
        <f ca="1">IFERROR(__xludf.DUMMYFUNCTION("""COMPUTED_VALUE"""),"Check MDA")</f>
        <v>Check MDA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2:37">
      <c r="B109" s="3">
        <f ca="1">IFERROR(__xludf.DUMMYFUNCTION("""COMPUTED_VALUE"""),106)</f>
        <v>106</v>
      </c>
      <c r="C109" s="3" t="str">
        <f ca="1">IFERROR(__xludf.DUMMYFUNCTION("""COMPUTED_VALUE"""),"Đỗ Văn Phúc")</f>
        <v>Đỗ Văn Phúc</v>
      </c>
      <c r="D109" s="3" t="str">
        <f ca="1">IFERROR(__xludf.DUMMYFUNCTION("""COMPUTED_VALUE"""),"IOT")</f>
        <v>IOT</v>
      </c>
      <c r="E109" s="3" t="str">
        <f ca="1">IFERROR(__xludf.DUMMYFUNCTION("""COMPUTED_VALUE"""),"Check MDA")</f>
        <v>Check MDA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2:37">
      <c r="B110" s="3">
        <f ca="1">IFERROR(__xludf.DUMMYFUNCTION("""COMPUTED_VALUE"""),107)</f>
        <v>107</v>
      </c>
      <c r="C110" s="3"/>
      <c r="D110" s="3"/>
      <c r="E110" s="3" t="str">
        <f ca="1">IFERROR(__xludf.DUMMYFUNCTION("""COMPUTED_VALUE"""),"Check MDA")</f>
        <v>Check MDA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2:37">
      <c r="B111" s="3">
        <f ca="1">IFERROR(__xludf.DUMMYFUNCTION("""COMPUTED_VALUE"""),108)</f>
        <v>108</v>
      </c>
      <c r="C111" s="3" t="str">
        <f ca="1">IFERROR(__xludf.DUMMYFUNCTION("""COMPUTED_VALUE"""),"Nguyễn Tiến Hùng")</f>
        <v>Nguyễn Tiến Hùng</v>
      </c>
      <c r="D111" s="3" t="str">
        <f ca="1">IFERROR(__xludf.DUMMYFUNCTION("""COMPUTED_VALUE"""),"ICT")</f>
        <v>ICT</v>
      </c>
      <c r="E111" s="3" t="str">
        <f ca="1">IFERROR(__xludf.DUMMYFUNCTION("""COMPUTED_VALUE"""),"Check MDA")</f>
        <v>Check MDA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2:37">
      <c r="B112" s="3">
        <f ca="1">IFERROR(__xludf.DUMMYFUNCTION("""COMPUTED_VALUE"""),109)</f>
        <v>109</v>
      </c>
      <c r="C112" s="3" t="str">
        <f ca="1">IFERROR(__xludf.DUMMYFUNCTION("""COMPUTED_VALUE"""),"Phùng Minh Quang")</f>
        <v>Phùng Minh Quang</v>
      </c>
      <c r="D112" s="3" t="str">
        <f ca="1">IFERROR(__xludf.DUMMYFUNCTION("""COMPUTED_VALUE"""),"ICT")</f>
        <v>ICT</v>
      </c>
      <c r="E112" s="3" t="str">
        <f ca="1">IFERROR(__xludf.DUMMYFUNCTION("""COMPUTED_VALUE"""),"Check MDA")</f>
        <v>Check MDA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2:37">
      <c r="B113" s="3">
        <f ca="1">IFERROR(__xludf.DUMMYFUNCTION("""COMPUTED_VALUE"""),110)</f>
        <v>110</v>
      </c>
      <c r="C113" s="3" t="str">
        <f ca="1">IFERROR(__xludf.DUMMYFUNCTION("""COMPUTED_VALUE"""),"Nguyễn Văn Thanh")</f>
        <v>Nguyễn Văn Thanh</v>
      </c>
      <c r="D113" s="3" t="str">
        <f ca="1">IFERROR(__xludf.DUMMYFUNCTION("""COMPUTED_VALUE"""),"IOT")</f>
        <v>IOT</v>
      </c>
      <c r="E113" s="3" t="str">
        <f ca="1">IFERROR(__xludf.DUMMYFUNCTION("""COMPUTED_VALUE"""),"Check MDA")</f>
        <v>Check MDA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2:37">
      <c r="B114" s="3">
        <f ca="1">IFERROR(__xludf.DUMMYFUNCTION("""COMPUTED_VALUE"""),111)</f>
        <v>111</v>
      </c>
      <c r="C114" s="3" t="str">
        <f ca="1">IFERROR(__xludf.DUMMYFUNCTION("""COMPUTED_VALUE"""),"Lê Hữu Mạnh")</f>
        <v>Lê Hữu Mạnh</v>
      </c>
      <c r="D114" s="3" t="str">
        <f ca="1">IFERROR(__xludf.DUMMYFUNCTION("""COMPUTED_VALUE"""),"STI")</f>
        <v>STI</v>
      </c>
      <c r="E114" s="3" t="str">
        <f ca="1">IFERROR(__xludf.DUMMYFUNCTION("""COMPUTED_VALUE"""),"Check MDA")</f>
        <v>Check MDA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2:37">
      <c r="B115" s="3">
        <f ca="1">IFERROR(__xludf.DUMMYFUNCTION("""COMPUTED_VALUE"""),112)</f>
        <v>112</v>
      </c>
      <c r="C115" s="3" t="str">
        <f ca="1">IFERROR(__xludf.DUMMYFUNCTION("""COMPUTED_VALUE"""),"Khuất Đại Việt")</f>
        <v>Khuất Đại Việt</v>
      </c>
      <c r="D115" s="3" t="str">
        <f ca="1">IFERROR(__xludf.DUMMYFUNCTION("""COMPUTED_VALUE"""),"ICT")</f>
        <v>ICT</v>
      </c>
      <c r="E115" s="3" t="str">
        <f ca="1">IFERROR(__xludf.DUMMYFUNCTION("""COMPUTED_VALUE"""),"Check MDA")</f>
        <v>Check MDA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2:37">
      <c r="B116" s="3">
        <f ca="1">IFERROR(__xludf.DUMMYFUNCTION("""COMPUTED_VALUE"""),113)</f>
        <v>113</v>
      </c>
      <c r="C116" s="3" t="str">
        <f ca="1">IFERROR(__xludf.DUMMYFUNCTION("""COMPUTED_VALUE"""),"Phùng Công Kim Khôi")</f>
        <v>Phùng Công Kim Khôi</v>
      </c>
      <c r="D116" s="3" t="str">
        <f ca="1">IFERROR(__xludf.DUMMYFUNCTION("""COMPUTED_VALUE"""),"AGV")</f>
        <v>AGV</v>
      </c>
      <c r="E116" s="3" t="str">
        <f ca="1">IFERROR(__xludf.DUMMYFUNCTION("""COMPUTED_VALUE"""),"Check MDA")</f>
        <v>Check MDA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>
      <c r="B117" s="3">
        <f ca="1">IFERROR(__xludf.DUMMYFUNCTION("""COMPUTED_VALUE"""),114)</f>
        <v>114</v>
      </c>
      <c r="C117" s="3"/>
      <c r="D117" s="3"/>
      <c r="E117" s="3" t="str">
        <f ca="1">IFERROR(__xludf.DUMMYFUNCTION("""COMPUTED_VALUE"""),"Check MDA")</f>
        <v>Check MDA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>
      <c r="B118" s="3">
        <f ca="1">IFERROR(__xludf.DUMMYFUNCTION("""COMPUTED_VALUE"""),115)</f>
        <v>115</v>
      </c>
      <c r="C118" s="3"/>
      <c r="D118" s="3"/>
      <c r="E118" s="3" t="str">
        <f ca="1">IFERROR(__xludf.DUMMYFUNCTION("""COMPUTED_VALUE"""),"Check MDA")</f>
        <v>Check MDA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>
      <c r="B119" s="3">
        <f ca="1">IFERROR(__xludf.DUMMYFUNCTION("""COMPUTED_VALUE"""),116)</f>
        <v>116</v>
      </c>
      <c r="C119" s="3"/>
      <c r="D119" s="3"/>
      <c r="E119" s="3" t="str">
        <f ca="1">IFERROR(__xludf.DUMMYFUNCTION("""COMPUTED_VALUE"""),"Check MDA")</f>
        <v>Check MDA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>
      <c r="B120" s="3">
        <f ca="1">IFERROR(__xludf.DUMMYFUNCTION("""COMPUTED_VALUE"""),117)</f>
        <v>117</v>
      </c>
      <c r="C120" s="3" t="str">
        <f ca="1">IFERROR(__xludf.DUMMYFUNCTION("""COMPUTED_VALUE"""),"Kiều Thị Thu Giang")</f>
        <v>Kiều Thị Thu Giang</v>
      </c>
      <c r="D120" s="3" t="str">
        <f ca="1">IFERROR(__xludf.DUMMYFUNCTION("""COMPUTED_VALUE"""),"ICT")</f>
        <v>ICT</v>
      </c>
      <c r="E120" s="3" t="str">
        <f ca="1">IFERROR(__xludf.DUMMYFUNCTION("""COMPUTED_VALUE"""),"Check MDA")</f>
        <v>Check MDA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>
      <c r="B121" s="3">
        <f ca="1">IFERROR(__xludf.DUMMYFUNCTION("""COMPUTED_VALUE"""),118)</f>
        <v>118</v>
      </c>
      <c r="C121" s="3" t="str">
        <f ca="1">IFERROR(__xludf.DUMMYFUNCTION("""COMPUTED_VALUE"""),"Phí Đình Hưởng")</f>
        <v>Phí Đình Hưởng</v>
      </c>
      <c r="D121" s="3" t="str">
        <f ca="1">IFERROR(__xludf.DUMMYFUNCTION("""COMPUTED_VALUE"""),"AUTO_LR")</f>
        <v>AUTO_LR</v>
      </c>
      <c r="E121" s="3" t="str">
        <f ca="1">IFERROR(__xludf.DUMMYFUNCTION("""COMPUTED_VALUE"""),"Check MDA")</f>
        <v>Check MDA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>
      <c r="B122" s="3">
        <f ca="1">IFERROR(__xludf.DUMMYFUNCTION("""COMPUTED_VALUE"""),119)</f>
        <v>119</v>
      </c>
      <c r="C122" s="3" t="str">
        <f ca="1">IFERROR(__xludf.DUMMYFUNCTION("""COMPUTED_VALUE"""),"Bùi Huy Tuyến")</f>
        <v>Bùi Huy Tuyến</v>
      </c>
      <c r="D122" s="3" t="str">
        <f ca="1">IFERROR(__xludf.DUMMYFUNCTION("""COMPUTED_VALUE"""),"PMA")</f>
        <v>PMA</v>
      </c>
      <c r="E122" s="3" t="str">
        <f ca="1">IFERROR(__xludf.DUMMYFUNCTION("""COMPUTED_VALUE"""),"Check MDA")</f>
        <v>Check MDA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2:37">
      <c r="B123" s="3">
        <f ca="1">IFERROR(__xludf.DUMMYFUNCTION("""COMPUTED_VALUE"""),120)</f>
        <v>120</v>
      </c>
      <c r="C123" s="3" t="str">
        <f ca="1">IFERROR(__xludf.DUMMYFUNCTION("""COMPUTED_VALUE"""),"Phùng Gia Khánh An")</f>
        <v>Phùng Gia Khánh An</v>
      </c>
      <c r="D123" s="3" t="str">
        <f ca="1">IFERROR(__xludf.DUMMYFUNCTION("""COMPUTED_VALUE"""),"ICT")</f>
        <v>ICT</v>
      </c>
      <c r="E123" s="3" t="str">
        <f ca="1">IFERROR(__xludf.DUMMYFUNCTION("""COMPUTED_VALUE"""),"Check MDA")</f>
        <v>Check MDA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2:37">
      <c r="B124" s="3">
        <f ca="1">IFERROR(__xludf.DUMMYFUNCTION("""COMPUTED_VALUE"""),121)</f>
        <v>121</v>
      </c>
      <c r="C124" s="3" t="str">
        <f ca="1">IFERROR(__xludf.DUMMYFUNCTION("""COMPUTED_VALUE"""),"Nguyễn Trọng Nam")</f>
        <v>Nguyễn Trọng Nam</v>
      </c>
      <c r="D124" s="3" t="str">
        <f ca="1">IFERROR(__xludf.DUMMYFUNCTION("""COMPUTED_VALUE"""),"AUTO_SALE")</f>
        <v>AUTO_SALE</v>
      </c>
      <c r="E124" s="3" t="str">
        <f ca="1">IFERROR(__xludf.DUMMYFUNCTION("""COMPUTED_VALUE"""),"Check MDA")</f>
        <v>Check MDA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2:37">
      <c r="B125" s="3">
        <f ca="1">IFERROR(__xludf.DUMMYFUNCTION("""COMPUTED_VALUE"""),122)</f>
        <v>122</v>
      </c>
      <c r="C125" s="3" t="str">
        <f ca="1">IFERROR(__xludf.DUMMYFUNCTION("""COMPUTED_VALUE"""),"Nguyễn Quang Hiếu")</f>
        <v>Nguyễn Quang Hiếu</v>
      </c>
      <c r="D125" s="3" t="str">
        <f ca="1">IFERROR(__xludf.DUMMYFUNCTION("""COMPUTED_VALUE"""),"AUTO_LR")</f>
        <v>AUTO_LR</v>
      </c>
      <c r="E125" s="3" t="str">
        <f ca="1">IFERROR(__xludf.DUMMYFUNCTION("""COMPUTED_VALUE"""),"Check MDA")</f>
        <v>Check MDA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2:37">
      <c r="B126" s="3">
        <f ca="1">IFERROR(__xludf.DUMMYFUNCTION("""COMPUTED_VALUE"""),123)</f>
        <v>123</v>
      </c>
      <c r="C126" s="3" t="str">
        <f ca="1">IFERROR(__xludf.DUMMYFUNCTION("""COMPUTED_VALUE"""),"Nguyễn Xuân Phúc")</f>
        <v>Nguyễn Xuân Phúc</v>
      </c>
      <c r="D126" s="3" t="str">
        <f ca="1">IFERROR(__xludf.DUMMYFUNCTION("""COMPUTED_VALUE"""),"AUTO_TK điện")</f>
        <v>AUTO_TK điện</v>
      </c>
      <c r="E126" s="3" t="str">
        <f ca="1">IFERROR(__xludf.DUMMYFUNCTION("""COMPUTED_VALUE"""),"Check MDA")</f>
        <v>Check MDA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2:37">
      <c r="B127" s="3">
        <f ca="1">IFERROR(__xludf.DUMMYFUNCTION("""COMPUTED_VALUE"""),124)</f>
        <v>124</v>
      </c>
      <c r="C127" s="3" t="str">
        <f ca="1">IFERROR(__xludf.DUMMYFUNCTION("""COMPUTED_VALUE"""),"Nguyễn Quốc Hữu")</f>
        <v>Nguyễn Quốc Hữu</v>
      </c>
      <c r="D127" s="3" t="str">
        <f ca="1">IFERROR(__xludf.DUMMYFUNCTION("""COMPUTED_VALUE"""),"AUTO_TK điện")</f>
        <v>AUTO_TK điện</v>
      </c>
      <c r="E127" s="3" t="str">
        <f ca="1">IFERROR(__xludf.DUMMYFUNCTION("""COMPUTED_VALUE"""),"Check MDA")</f>
        <v>Check MDA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2:37">
      <c r="B128" s="3">
        <f ca="1">IFERROR(__xludf.DUMMYFUNCTION("""COMPUTED_VALUE"""),125)</f>
        <v>125</v>
      </c>
      <c r="C128" s="3" t="str">
        <f ca="1">IFERROR(__xludf.DUMMYFUNCTION("""COMPUTED_VALUE"""),"Phạm Văn Diện")</f>
        <v>Phạm Văn Diện</v>
      </c>
      <c r="D128" s="3" t="str">
        <f ca="1">IFERROR(__xludf.DUMMYFUNCTION("""COMPUTED_VALUE"""),"ICT")</f>
        <v>ICT</v>
      </c>
      <c r="E128" s="3" t="str">
        <f ca="1">IFERROR(__xludf.DUMMYFUNCTION("""COMPUTED_VALUE"""),"Check MDA")</f>
        <v>Check MDA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2:37">
      <c r="B129" s="3">
        <f ca="1">IFERROR(__xludf.DUMMYFUNCTION("""COMPUTED_VALUE"""),126)</f>
        <v>126</v>
      </c>
      <c r="C129" s="3" t="str">
        <f ca="1">IFERROR(__xludf.DUMMYFUNCTION("""COMPUTED_VALUE"""),"Trần Minh Thành")</f>
        <v>Trần Minh Thành</v>
      </c>
      <c r="D129" s="3" t="str">
        <f ca="1">IFERROR(__xludf.DUMMYFUNCTION("""COMPUTED_VALUE"""),"AUTO_TK điện")</f>
        <v>AUTO_TK điện</v>
      </c>
      <c r="E129" s="3" t="str">
        <f ca="1">IFERROR(__xludf.DUMMYFUNCTION("""COMPUTED_VALUE"""),"Check MDA")</f>
        <v>Check MDA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2:37">
      <c r="B130" s="3">
        <f ca="1">IFERROR(__xludf.DUMMYFUNCTION("""COMPUTED_VALUE"""),127)</f>
        <v>127</v>
      </c>
      <c r="C130" s="3" t="str">
        <f ca="1">IFERROR(__xludf.DUMMYFUNCTION("""COMPUTED_VALUE"""),"Phí Văn Công")</f>
        <v>Phí Văn Công</v>
      </c>
      <c r="D130" s="3" t="str">
        <f ca="1">IFERROR(__xludf.DUMMYFUNCTION("""COMPUTED_VALUE"""),"ADD")</f>
        <v>ADD</v>
      </c>
      <c r="E130" s="3" t="str">
        <f ca="1">IFERROR(__xludf.DUMMYFUNCTION("""COMPUTED_VALUE"""),"Check MDA")</f>
        <v>Check MDA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2:37">
      <c r="B131" s="3">
        <f ca="1">IFERROR(__xludf.DUMMYFUNCTION("""COMPUTED_VALUE"""),128)</f>
        <v>128</v>
      </c>
      <c r="C131" s="3" t="str">
        <f ca="1">IFERROR(__xludf.DUMMYFUNCTION("""COMPUTED_VALUE"""),"Nguyễn Phương Nam")</f>
        <v>Nguyễn Phương Nam</v>
      </c>
      <c r="D131" s="3" t="str">
        <f ca="1">IFERROR(__xludf.DUMMYFUNCTION("""COMPUTED_VALUE"""),"AUTO_TK điện")</f>
        <v>AUTO_TK điện</v>
      </c>
      <c r="E131" s="3" t="str">
        <f ca="1">IFERROR(__xludf.DUMMYFUNCTION("""COMPUTED_VALUE"""),"Check MDA")</f>
        <v>Check MDA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2:37">
      <c r="B132" s="3">
        <f ca="1">IFERROR(__xludf.DUMMYFUNCTION("""COMPUTED_VALUE"""),129)</f>
        <v>129</v>
      </c>
      <c r="C132" s="3" t="str">
        <f ca="1">IFERROR(__xludf.DUMMYFUNCTION("""COMPUTED_VALUE"""),"Nguyễn Thiên Tùng")</f>
        <v>Nguyễn Thiên Tùng</v>
      </c>
      <c r="D132" s="3" t="str">
        <f ca="1">IFERROR(__xludf.DUMMYFUNCTION("""COMPUTED_VALUE"""),"AUTO_TK điện")</f>
        <v>AUTO_TK điện</v>
      </c>
      <c r="E132" s="3" t="str">
        <f ca="1">IFERROR(__xludf.DUMMYFUNCTION("""COMPUTED_VALUE"""),"Check MDA")</f>
        <v>Check MDA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2:37">
      <c r="B133" s="3">
        <f ca="1">IFERROR(__xludf.DUMMYFUNCTION("""COMPUTED_VALUE"""),130)</f>
        <v>130</v>
      </c>
      <c r="C133" s="3" t="str">
        <f ca="1">IFERROR(__xludf.DUMMYFUNCTION("""COMPUTED_VALUE"""),"Trịnh Hoàng Tiến")</f>
        <v>Trịnh Hoàng Tiến</v>
      </c>
      <c r="D133" s="3" t="str">
        <f ca="1">IFERROR(__xludf.DUMMYFUNCTION("""COMPUTED_VALUE"""),"AUTO_TK điện")</f>
        <v>AUTO_TK điện</v>
      </c>
      <c r="E133" s="3" t="str">
        <f ca="1">IFERROR(__xludf.DUMMYFUNCTION("""COMPUTED_VALUE"""),"Check MDA")</f>
        <v>Check MDA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2:37">
      <c r="B134" s="3">
        <f ca="1">IFERROR(__xludf.DUMMYFUNCTION("""COMPUTED_VALUE"""),131)</f>
        <v>131</v>
      </c>
      <c r="C134" s="3" t="str">
        <f ca="1">IFERROR(__xludf.DUMMYFUNCTION("""COMPUTED_VALUE"""),"Khuất Quang Duy")</f>
        <v>Khuất Quang Duy</v>
      </c>
      <c r="D134" s="3" t="str">
        <f ca="1">IFERROR(__xludf.DUMMYFUNCTION("""COMPUTED_VALUE"""),"AUTO_Sale")</f>
        <v>AUTO_Sale</v>
      </c>
      <c r="E134" s="3" t="str">
        <f ca="1">IFERROR(__xludf.DUMMYFUNCTION("""COMPUTED_VALUE"""),"Check MDA")</f>
        <v>Check MDA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2:37">
      <c r="B135" s="3">
        <f ca="1">IFERROR(__xludf.DUMMYFUNCTION("""COMPUTED_VALUE"""),132)</f>
        <v>132</v>
      </c>
      <c r="C135" s="3" t="str">
        <f ca="1">IFERROR(__xludf.DUMMYFUNCTION("""COMPUTED_VALUE"""),"Đinh Văn Minh")</f>
        <v>Đinh Văn Minh</v>
      </c>
      <c r="D135" s="3" t="str">
        <f ca="1">IFERROR(__xludf.DUMMYFUNCTION("""COMPUTED_VALUE"""),"ADD")</f>
        <v>ADD</v>
      </c>
      <c r="E135" s="3" t="str">
        <f ca="1">IFERROR(__xludf.DUMMYFUNCTION("""COMPUTED_VALUE"""),"Check MDA")</f>
        <v>Check MDA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2:37">
      <c r="B136" s="3">
        <f ca="1">IFERROR(__xludf.DUMMYFUNCTION("""COMPUTED_VALUE"""),133)</f>
        <v>133</v>
      </c>
      <c r="C136" s="3" t="str">
        <f ca="1">IFERROR(__xludf.DUMMYFUNCTION("""COMPUTED_VALUE"""),"Hà Mạnh Cường")</f>
        <v>Hà Mạnh Cường</v>
      </c>
      <c r="D136" s="3" t="str">
        <f ca="1">IFERROR(__xludf.DUMMYFUNCTION("""COMPUTED_VALUE"""),"AUTO_LR")</f>
        <v>AUTO_LR</v>
      </c>
      <c r="E136" s="3" t="str">
        <f ca="1">IFERROR(__xludf.DUMMYFUNCTION("""COMPUTED_VALUE"""),"Check MDA")</f>
        <v>Check MDA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2:37">
      <c r="B137" s="3">
        <f ca="1">IFERROR(__xludf.DUMMYFUNCTION("""COMPUTED_VALUE"""),134)</f>
        <v>134</v>
      </c>
      <c r="C137" s="3" t="str">
        <f ca="1">IFERROR(__xludf.DUMMYFUNCTION("""COMPUTED_VALUE"""),"Vũ Đức Hùng")</f>
        <v>Vũ Đức Hùng</v>
      </c>
      <c r="D137" s="3" t="str">
        <f ca="1">IFERROR(__xludf.DUMMYFUNCTION("""COMPUTED_VALUE"""),"AI")</f>
        <v>AI</v>
      </c>
      <c r="E137" s="3" t="str">
        <f ca="1">IFERROR(__xludf.DUMMYFUNCTION("""COMPUTED_VALUE"""),"Check MDA")</f>
        <v>Check MDA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2:37">
      <c r="B138" s="3">
        <f ca="1">IFERROR(__xludf.DUMMYFUNCTION("""COMPUTED_VALUE"""),135)</f>
        <v>135</v>
      </c>
      <c r="C138" s="3" t="str">
        <f ca="1">IFERROR(__xludf.DUMMYFUNCTION("""COMPUTED_VALUE"""),"Kiều Đức Khiêm")</f>
        <v>Kiều Đức Khiêm</v>
      </c>
      <c r="D138" s="3" t="str">
        <f ca="1">IFERROR(__xludf.DUMMYFUNCTION("""COMPUTED_VALUE"""),"AUTO")</f>
        <v>AUTO</v>
      </c>
      <c r="E138" s="3" t="str">
        <f ca="1">IFERROR(__xludf.DUMMYFUNCTION("""COMPUTED_VALUE"""),"Check MDA")</f>
        <v>Check MDA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2:37">
      <c r="B139" s="3">
        <f ca="1">IFERROR(__xludf.DUMMYFUNCTION("""COMPUTED_VALUE"""),136)</f>
        <v>136</v>
      </c>
      <c r="C139" s="3" t="str">
        <f ca="1">IFERROR(__xludf.DUMMYFUNCTION("""COMPUTED_VALUE"""),"Lương Hữu Huy")</f>
        <v>Lương Hữu Huy</v>
      </c>
      <c r="D139" s="3" t="str">
        <f ca="1">IFERROR(__xludf.DUMMYFUNCTION("""COMPUTED_VALUE"""),"AUTO_TK điện")</f>
        <v>AUTO_TK điện</v>
      </c>
      <c r="E139" s="3" t="str">
        <f ca="1">IFERROR(__xludf.DUMMYFUNCTION("""COMPUTED_VALUE"""),"Check MDA")</f>
        <v>Check MDA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2:37">
      <c r="B140" s="3">
        <f ca="1">IFERROR(__xludf.DUMMYFUNCTION("""COMPUTED_VALUE"""),137)</f>
        <v>137</v>
      </c>
      <c r="C140" s="3" t="str">
        <f ca="1">IFERROR(__xludf.DUMMYFUNCTION("""COMPUTED_VALUE"""),"Trịnh Văn Sáng")</f>
        <v>Trịnh Văn Sáng</v>
      </c>
      <c r="D140" s="3" t="str">
        <f ca="1">IFERROR(__xludf.DUMMYFUNCTION("""COMPUTED_VALUE"""),"ICT")</f>
        <v>ICT</v>
      </c>
      <c r="E140" s="3" t="str">
        <f ca="1">IFERROR(__xludf.DUMMYFUNCTION("""COMPUTED_VALUE"""),"Check MDA")</f>
        <v>Check MDA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2:37">
      <c r="B141" s="3">
        <f ca="1">IFERROR(__xludf.DUMMYFUNCTION("""COMPUTED_VALUE"""),138)</f>
        <v>138</v>
      </c>
      <c r="C141" s="3" t="str">
        <f ca="1">IFERROR(__xludf.DUMMYFUNCTION("""COMPUTED_VALUE"""),"Triệu Minh Hiếu")</f>
        <v>Triệu Minh Hiếu</v>
      </c>
      <c r="D141" s="3" t="str">
        <f ca="1">IFERROR(__xludf.DUMMYFUNCTION("""COMPUTED_VALUE"""),"ICT")</f>
        <v>ICT</v>
      </c>
      <c r="E141" s="3" t="str">
        <f ca="1">IFERROR(__xludf.DUMMYFUNCTION("""COMPUTED_VALUE"""),"Check MDA")</f>
        <v>Check MDA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2:37">
      <c r="B142" s="3">
        <f ca="1">IFERROR(__xludf.DUMMYFUNCTION("""COMPUTED_VALUE"""),139)</f>
        <v>139</v>
      </c>
      <c r="C142" s="3" t="str">
        <f ca="1">IFERROR(__xludf.DUMMYFUNCTION("""COMPUTED_VALUE"""),"Hoàng Đức Quý")</f>
        <v>Hoàng Đức Quý</v>
      </c>
      <c r="D142" s="3" t="str">
        <f ca="1">IFERROR(__xludf.DUMMYFUNCTION("""COMPUTED_VALUE"""),"AGV")</f>
        <v>AGV</v>
      </c>
      <c r="E142" s="3" t="str">
        <f ca="1">IFERROR(__xludf.DUMMYFUNCTION("""COMPUTED_VALUE"""),"Check MDA")</f>
        <v>Check MDA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2:37">
      <c r="B143" s="3">
        <f ca="1">IFERROR(__xludf.DUMMYFUNCTION("""COMPUTED_VALUE"""),140)</f>
        <v>140</v>
      </c>
      <c r="C143" s="3" t="str">
        <f ca="1">IFERROR(__xludf.DUMMYFUNCTION("""COMPUTED_VALUE"""),"Dương Đăng Mẫn")</f>
        <v>Dương Đăng Mẫn</v>
      </c>
      <c r="D143" s="3" t="str">
        <f ca="1">IFERROR(__xludf.DUMMYFUNCTION("""COMPUTED_VALUE"""),"ADD")</f>
        <v>ADD</v>
      </c>
      <c r="E143" s="3" t="str">
        <f ca="1">IFERROR(__xludf.DUMMYFUNCTION("""COMPUTED_VALUE"""),"Check MDA")</f>
        <v>Check MDA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2:37">
      <c r="B144" s="3">
        <f ca="1">IFERROR(__xludf.DUMMYFUNCTION("""COMPUTED_VALUE"""),141)</f>
        <v>141</v>
      </c>
      <c r="C144" s="3" t="str">
        <f ca="1">IFERROR(__xludf.DUMMYFUNCTION("""COMPUTED_VALUE"""),"Cao Tiến Dũng")</f>
        <v>Cao Tiến Dũng</v>
      </c>
      <c r="D144" s="3" t="str">
        <f ca="1">IFERROR(__xludf.DUMMYFUNCTION("""COMPUTED_VALUE"""),"AGV")</f>
        <v>AGV</v>
      </c>
      <c r="E144" s="3" t="str">
        <f ca="1">IFERROR(__xludf.DUMMYFUNCTION("""COMPUTED_VALUE"""),"Check MDA")</f>
        <v>Check MDA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2:37">
      <c r="B145" s="3">
        <f ca="1">IFERROR(__xludf.DUMMYFUNCTION("""COMPUTED_VALUE"""),142)</f>
        <v>142</v>
      </c>
      <c r="C145" s="3" t="str">
        <f ca="1">IFERROR(__xludf.DUMMYFUNCTION("""COMPUTED_VALUE"""),"Phạm Gia Khánh")</f>
        <v>Phạm Gia Khánh</v>
      </c>
      <c r="D145" s="3" t="str">
        <f ca="1">IFERROR(__xludf.DUMMYFUNCTION("""COMPUTED_VALUE"""),"AI")</f>
        <v>AI</v>
      </c>
      <c r="E145" s="3" t="str">
        <f ca="1">IFERROR(__xludf.DUMMYFUNCTION("""COMPUTED_VALUE"""),"Check MDA")</f>
        <v>Check MDA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2:37">
      <c r="B146" s="3">
        <f ca="1">IFERROR(__xludf.DUMMYFUNCTION("""COMPUTED_VALUE"""),143)</f>
        <v>143</v>
      </c>
      <c r="C146" s="3" t="str">
        <f ca="1">IFERROR(__xludf.DUMMYFUNCTION("""COMPUTED_VALUE"""),"Lý Thế Lượng")</f>
        <v>Lý Thế Lượng</v>
      </c>
      <c r="D146" s="3" t="str">
        <f ca="1">IFERROR(__xludf.DUMMYFUNCTION("""COMPUTED_VALUE"""),"ICT")</f>
        <v>ICT</v>
      </c>
      <c r="E146" s="3" t="str">
        <f ca="1">IFERROR(__xludf.DUMMYFUNCTION("""COMPUTED_VALUE"""),"Check MDA")</f>
        <v>Check MDA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2:37">
      <c r="B147" s="3">
        <f ca="1">IFERROR(__xludf.DUMMYFUNCTION("""COMPUTED_VALUE"""),144)</f>
        <v>144</v>
      </c>
      <c r="C147" s="3" t="str">
        <f ca="1">IFERROR(__xludf.DUMMYFUNCTION("""COMPUTED_VALUE"""),"Hoàng Tuấn Dũng")</f>
        <v>Hoàng Tuấn Dũng</v>
      </c>
      <c r="D147" s="3" t="str">
        <f ca="1">IFERROR(__xludf.DUMMYFUNCTION("""COMPUTED_VALUE"""),"ICT")</f>
        <v>ICT</v>
      </c>
      <c r="E147" s="3" t="str">
        <f ca="1">IFERROR(__xludf.DUMMYFUNCTION("""COMPUTED_VALUE"""),"Check MDA")</f>
        <v>Check MDA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2:37">
      <c r="B148" s="3">
        <f ca="1">IFERROR(__xludf.DUMMYFUNCTION("""COMPUTED_VALUE"""),145)</f>
        <v>145</v>
      </c>
      <c r="C148" s="3" t="str">
        <f ca="1">IFERROR(__xludf.DUMMYFUNCTION("""COMPUTED_VALUE"""),"Bùi Thanh Tùng")</f>
        <v>Bùi Thanh Tùng</v>
      </c>
      <c r="D148" s="3" t="str">
        <f ca="1">IFERROR(__xludf.DUMMYFUNCTION("""COMPUTED_VALUE"""),"ICT")</f>
        <v>ICT</v>
      </c>
      <c r="E148" s="3" t="str">
        <f ca="1">IFERROR(__xludf.DUMMYFUNCTION("""COMPUTED_VALUE"""),"Check MDA")</f>
        <v>Check MDA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2:37">
      <c r="B149" s="3">
        <f ca="1">IFERROR(__xludf.DUMMYFUNCTION("""COMPUTED_VALUE"""),146)</f>
        <v>146</v>
      </c>
      <c r="C149" s="3" t="str">
        <f ca="1">IFERROR(__xludf.DUMMYFUNCTION("""COMPUTED_VALUE"""),"Nguyễn Xuân Đức")</f>
        <v>Nguyễn Xuân Đức</v>
      </c>
      <c r="D149" s="3" t="str">
        <f ca="1">IFERROR(__xludf.DUMMYFUNCTION("""COMPUTED_VALUE"""),"ICT")</f>
        <v>ICT</v>
      </c>
      <c r="E149" s="3" t="str">
        <f ca="1">IFERROR(__xludf.DUMMYFUNCTION("""COMPUTED_VALUE"""),"Check MDA")</f>
        <v>Check MDA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2:37">
      <c r="B150" s="3">
        <f ca="1">IFERROR(__xludf.DUMMYFUNCTION("""COMPUTED_VALUE"""),147)</f>
        <v>147</v>
      </c>
      <c r="C150" s="3" t="str">
        <f ca="1">IFERROR(__xludf.DUMMYFUNCTION("""COMPUTED_VALUE"""),"Hà Danh Trung")</f>
        <v>Hà Danh Trung</v>
      </c>
      <c r="D150" s="3" t="str">
        <f ca="1">IFERROR(__xludf.DUMMYFUNCTION("""COMPUTED_VALUE"""),"AGV")</f>
        <v>AGV</v>
      </c>
      <c r="E150" s="3" t="str">
        <f ca="1">IFERROR(__xludf.DUMMYFUNCTION("""COMPUTED_VALUE"""),"Check MDA")</f>
        <v>Check MDA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2:37">
      <c r="B151" s="3">
        <f ca="1">IFERROR(__xludf.DUMMYFUNCTION("""COMPUTED_VALUE"""),148)</f>
        <v>148</v>
      </c>
      <c r="C151" s="3" t="str">
        <f ca="1">IFERROR(__xludf.DUMMYFUNCTION("""COMPUTED_VALUE"""),"Nguyễn Tấn Thịnh")</f>
        <v>Nguyễn Tấn Thịnh</v>
      </c>
      <c r="D151" s="3" t="str">
        <f ca="1">IFERROR(__xludf.DUMMYFUNCTION("""COMPUTED_VALUE"""),"AGV")</f>
        <v>AGV</v>
      </c>
      <c r="E151" s="3" t="str">
        <f ca="1">IFERROR(__xludf.DUMMYFUNCTION("""COMPUTED_VALUE"""),"Check MDA")</f>
        <v>Check MDA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2:37">
      <c r="B152" s="3">
        <f ca="1">IFERROR(__xludf.DUMMYFUNCTION("""COMPUTED_VALUE"""),149)</f>
        <v>149</v>
      </c>
      <c r="C152" s="3" t="str">
        <f ca="1">IFERROR(__xludf.DUMMYFUNCTION("""COMPUTED_VALUE"""),"Nguyễn Khắc Trung")</f>
        <v>Nguyễn Khắc Trung</v>
      </c>
      <c r="D152" s="3" t="str">
        <f ca="1">IFERROR(__xludf.DUMMYFUNCTION("""COMPUTED_VALUE"""),"Trung Hưng")</f>
        <v>Trung Hưng</v>
      </c>
      <c r="E152" s="3" t="str">
        <f ca="1">IFERROR(__xludf.DUMMYFUNCTION("""COMPUTED_VALUE"""),"Check MDA")</f>
        <v>Check MDA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2:37">
      <c r="B153" s="3">
        <f ca="1">IFERROR(__xludf.DUMMYFUNCTION("""COMPUTED_VALUE"""),150)</f>
        <v>150</v>
      </c>
      <c r="C153" s="3" t="str">
        <f ca="1">IFERROR(__xludf.DUMMYFUNCTION("""COMPUTED_VALUE"""),"Nguyễn Văn Đăng")</f>
        <v>Nguyễn Văn Đăng</v>
      </c>
      <c r="D153" s="3" t="str">
        <f ca="1">IFERROR(__xludf.DUMMYFUNCTION("""COMPUTED_VALUE"""),"Trung Hưng")</f>
        <v>Trung Hưng</v>
      </c>
      <c r="E153" s="3" t="str">
        <f ca="1">IFERROR(__xludf.DUMMYFUNCTION("""COMPUTED_VALUE"""),"Check MDA")</f>
        <v>Check MDA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2:37">
      <c r="B154" s="3">
        <f ca="1">IFERROR(__xludf.DUMMYFUNCTION("""COMPUTED_VALUE"""),151)</f>
        <v>151</v>
      </c>
      <c r="C154" s="3" t="str">
        <f ca="1">IFERROR(__xludf.DUMMYFUNCTION("""COMPUTED_VALUE"""),"Đỗ Đình Dũng")</f>
        <v>Đỗ Đình Dũng</v>
      </c>
      <c r="D154" s="3" t="str">
        <f ca="1">IFERROR(__xludf.DUMMYFUNCTION("""COMPUTED_VALUE"""),"Trung Hưng")</f>
        <v>Trung Hưng</v>
      </c>
      <c r="E154" s="3" t="str">
        <f ca="1">IFERROR(__xludf.DUMMYFUNCTION("""COMPUTED_VALUE"""),"Check MDA")</f>
        <v>Check MDA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2:37">
      <c r="B155" s="3">
        <f ca="1">IFERROR(__xludf.DUMMYFUNCTION("""COMPUTED_VALUE"""),152)</f>
        <v>152</v>
      </c>
      <c r="C155" s="3" t="str">
        <f ca="1">IFERROR(__xludf.DUMMYFUNCTION("""COMPUTED_VALUE"""),"Nguyễn Khắc Bão")</f>
        <v>Nguyễn Khắc Bão</v>
      </c>
      <c r="D155" s="3" t="str">
        <f ca="1">IFERROR(__xludf.DUMMYFUNCTION("""COMPUTED_VALUE"""),"AGV")</f>
        <v>AGV</v>
      </c>
      <c r="E155" s="3" t="str">
        <f ca="1">IFERROR(__xludf.DUMMYFUNCTION("""COMPUTED_VALUE"""),"Check MDA")</f>
        <v>Check MDA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2:37">
      <c r="B156" s="3">
        <f ca="1">IFERROR(__xludf.DUMMYFUNCTION("""COMPUTED_VALUE"""),153)</f>
        <v>153</v>
      </c>
      <c r="C156" s="3" t="str">
        <f ca="1">IFERROR(__xludf.DUMMYFUNCTION("""COMPUTED_VALUE"""),"Nguyễn Đức Hải")</f>
        <v>Nguyễn Đức Hải</v>
      </c>
      <c r="D156" s="3" t="str">
        <f ca="1">IFERROR(__xludf.DUMMYFUNCTION("""COMPUTED_VALUE"""),"IOT")</f>
        <v>IOT</v>
      </c>
      <c r="E156" s="3" t="str">
        <f ca="1">IFERROR(__xludf.DUMMYFUNCTION("""COMPUTED_VALUE"""),"Check MDA")</f>
        <v>Check MDA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2:37">
      <c r="B157" s="3">
        <f ca="1">IFERROR(__xludf.DUMMYFUNCTION("""COMPUTED_VALUE"""),154)</f>
        <v>154</v>
      </c>
      <c r="C157" s="3" t="str">
        <f ca="1">IFERROR(__xludf.DUMMYFUNCTION("""COMPUTED_VALUE"""),"Ngô Thái Khang")</f>
        <v>Ngô Thái Khang</v>
      </c>
      <c r="D157" s="3" t="str">
        <f ca="1">IFERROR(__xludf.DUMMYFUNCTION("""COMPUTED_VALUE"""),"IOT")</f>
        <v>IOT</v>
      </c>
      <c r="E157" s="3" t="str">
        <f ca="1">IFERROR(__xludf.DUMMYFUNCTION("""COMPUTED_VALUE"""),"Check MDA")</f>
        <v>Check MDA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2:37">
      <c r="B158" s="3">
        <f ca="1">IFERROR(__xludf.DUMMYFUNCTION("""COMPUTED_VALUE"""),155)</f>
        <v>155</v>
      </c>
      <c r="C158" s="3" t="str">
        <f ca="1">IFERROR(__xludf.DUMMYFUNCTION("""COMPUTED_VALUE"""),"Đỗ Xuân Bắc")</f>
        <v>Đỗ Xuân Bắc</v>
      </c>
      <c r="D158" s="3" t="str">
        <f ca="1">IFERROR(__xludf.DUMMYFUNCTION("""COMPUTED_VALUE"""),"AUTO_LR")</f>
        <v>AUTO_LR</v>
      </c>
      <c r="E158" s="3" t="str">
        <f ca="1">IFERROR(__xludf.DUMMYFUNCTION("""COMPUTED_VALUE"""),"Check MDA")</f>
        <v>Check MDA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2:37">
      <c r="B159" s="3">
        <f ca="1">IFERROR(__xludf.DUMMYFUNCTION("""COMPUTED_VALUE"""),156)</f>
        <v>156</v>
      </c>
      <c r="C159" s="3" t="str">
        <f ca="1">IFERROR(__xludf.DUMMYFUNCTION("""COMPUTED_VALUE"""),"Nguyễn Trung Đức")</f>
        <v>Nguyễn Trung Đức</v>
      </c>
      <c r="D159" s="3"/>
      <c r="E159" s="3" t="str">
        <f ca="1">IFERROR(__xludf.DUMMYFUNCTION("""COMPUTED_VALUE"""),"Check MDA")</f>
        <v>Check MDA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2:37">
      <c r="B160" s="3">
        <f ca="1">IFERROR(__xludf.DUMMYFUNCTION("""COMPUTED_VALUE"""),157)</f>
        <v>157</v>
      </c>
      <c r="C160" s="3" t="str">
        <f ca="1">IFERROR(__xludf.DUMMYFUNCTION("""COMPUTED_VALUE"""),"Phạm Gia Khánh")</f>
        <v>Phạm Gia Khánh</v>
      </c>
      <c r="D160" s="3" t="str">
        <f ca="1">IFERROR(__xludf.DUMMYFUNCTION("""COMPUTED_VALUE"""),"ICT")</f>
        <v>ICT</v>
      </c>
      <c r="E160" s="3" t="str">
        <f ca="1">IFERROR(__xludf.DUMMYFUNCTION("""COMPUTED_VALUE"""),"Check MDA")</f>
        <v>Check MDA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2:37">
      <c r="B161" s="3">
        <f ca="1">IFERROR(__xludf.DUMMYFUNCTION("""COMPUTED_VALUE"""),158)</f>
        <v>158</v>
      </c>
      <c r="C161" s="3" t="str">
        <f ca="1">IFERROR(__xludf.DUMMYFUNCTION("""COMPUTED_VALUE"""),"Nguyễn Vũ Quỳnh Mai")</f>
        <v>Nguyễn Vũ Quỳnh Mai</v>
      </c>
      <c r="D161" s="3" t="str">
        <f ca="1">IFERROR(__xludf.DUMMYFUNCTION("""COMPUTED_VALUE"""),"ICT")</f>
        <v>ICT</v>
      </c>
      <c r="E161" s="3" t="str">
        <f ca="1">IFERROR(__xludf.DUMMYFUNCTION("""COMPUTED_VALUE"""),"Check MDA")</f>
        <v>Check MDA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2:37">
      <c r="B162" s="3">
        <f ca="1">IFERROR(__xludf.DUMMYFUNCTION("""COMPUTED_VALUE"""),159)</f>
        <v>159</v>
      </c>
      <c r="C162" s="3" t="str">
        <f ca="1">IFERROR(__xludf.DUMMYFUNCTION("""COMPUTED_VALUE"""),"Kiều Anh Sơn")</f>
        <v>Kiều Anh Sơn</v>
      </c>
      <c r="D162" s="3" t="str">
        <f ca="1">IFERROR(__xludf.DUMMYFUNCTION("""COMPUTED_VALUE"""),"ICT")</f>
        <v>ICT</v>
      </c>
      <c r="E162" s="3" t="str">
        <f ca="1">IFERROR(__xludf.DUMMYFUNCTION("""COMPUTED_VALUE"""),"Check MDA")</f>
        <v>Check MDA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2:37">
      <c r="B163" s="3">
        <f ca="1">IFERROR(__xludf.DUMMYFUNCTION("""COMPUTED_VALUE"""),160)</f>
        <v>160</v>
      </c>
      <c r="C163" s="3" t="str">
        <f ca="1">IFERROR(__xludf.DUMMYFUNCTION("""COMPUTED_VALUE"""),"Nguyễn Thị Bích Phượng")</f>
        <v>Nguyễn Thị Bích Phượng</v>
      </c>
      <c r="D163" s="3" t="str">
        <f ca="1">IFERROR(__xludf.DUMMYFUNCTION("""COMPUTED_VALUE"""),"ICT")</f>
        <v>ICT</v>
      </c>
      <c r="E163" s="3" t="str">
        <f ca="1">IFERROR(__xludf.DUMMYFUNCTION("""COMPUTED_VALUE"""),"Check MDA")</f>
        <v>Check MDA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2:37">
      <c r="B164" s="3">
        <f ca="1">IFERROR(__xludf.DUMMYFUNCTION("""COMPUTED_VALUE"""),161)</f>
        <v>161</v>
      </c>
      <c r="C164" s="3" t="str">
        <f ca="1">IFERROR(__xludf.DUMMYFUNCTION("""COMPUTED_VALUE"""),"Phạm Văn Tuyển")</f>
        <v>Phạm Văn Tuyển</v>
      </c>
      <c r="D164" s="3" t="str">
        <f ca="1">IFERROR(__xludf.DUMMYFUNCTION("""COMPUTED_VALUE"""),"AUTO_LR")</f>
        <v>AUTO_LR</v>
      </c>
      <c r="E164" s="3" t="str">
        <f ca="1">IFERROR(__xludf.DUMMYFUNCTION("""COMPUTED_VALUE"""),"Check MDA")</f>
        <v>Check MDA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2:37">
      <c r="B165" s="3">
        <f ca="1">IFERROR(__xludf.DUMMYFUNCTION("""COMPUTED_VALUE"""),162)</f>
        <v>162</v>
      </c>
      <c r="C165" s="3" t="str">
        <f ca="1">IFERROR(__xludf.DUMMYFUNCTION("""COMPUTED_VALUE"""),"Nguyễn An Bình")</f>
        <v>Nguyễn An Bình</v>
      </c>
      <c r="D165" s="3" t="str">
        <f ca="1">IFERROR(__xludf.DUMMYFUNCTION("""COMPUTED_VALUE"""),"AUTO_LR")</f>
        <v>AUTO_LR</v>
      </c>
      <c r="E165" s="3" t="str">
        <f ca="1">IFERROR(__xludf.DUMMYFUNCTION("""COMPUTED_VALUE"""),"Check MDA")</f>
        <v>Check MDA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2:37">
      <c r="B166" s="3">
        <f ca="1">IFERROR(__xludf.DUMMYFUNCTION("""COMPUTED_VALUE"""),163)</f>
        <v>163</v>
      </c>
      <c r="C166" s="3" t="str">
        <f ca="1">IFERROR(__xludf.DUMMYFUNCTION("""COMPUTED_VALUE"""),"Nguyễn Mạnh Tiến")</f>
        <v>Nguyễn Mạnh Tiến</v>
      </c>
      <c r="D166" s="3" t="str">
        <f ca="1">IFERROR(__xludf.DUMMYFUNCTION("""COMPUTED_VALUE"""),"AUTO_LR")</f>
        <v>AUTO_LR</v>
      </c>
      <c r="E166" s="3" t="str">
        <f ca="1">IFERROR(__xludf.DUMMYFUNCTION("""COMPUTED_VALUE"""),"Check MDA")</f>
        <v>Check MDA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2:37">
      <c r="B167" s="3">
        <f ca="1">IFERROR(__xludf.DUMMYFUNCTION("""COMPUTED_VALUE"""),164)</f>
        <v>164</v>
      </c>
      <c r="C167" s="3" t="str">
        <f ca="1">IFERROR(__xludf.DUMMYFUNCTION("""COMPUTED_VALUE"""),"Hoàng Trường Giang")</f>
        <v>Hoàng Trường Giang</v>
      </c>
      <c r="D167" s="3" t="str">
        <f ca="1">IFERROR(__xludf.DUMMYFUNCTION("""COMPUTED_VALUE"""),"ADD")</f>
        <v>ADD</v>
      </c>
      <c r="E167" s="3" t="str">
        <f ca="1">IFERROR(__xludf.DUMMYFUNCTION("""COMPUTED_VALUE"""),"Check MDA")</f>
        <v>Check MDA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2:37">
      <c r="B168" s="3">
        <f ca="1">IFERROR(__xludf.DUMMYFUNCTION("""COMPUTED_VALUE"""),165)</f>
        <v>165</v>
      </c>
      <c r="C168" s="3" t="str">
        <f ca="1">IFERROR(__xludf.DUMMYFUNCTION("""COMPUTED_VALUE"""),"Nguyễn Ngọc Việt")</f>
        <v>Nguyễn Ngọc Việt</v>
      </c>
      <c r="D168" s="3" t="str">
        <f ca="1">IFERROR(__xludf.DUMMYFUNCTION("""COMPUTED_VALUE"""),"ADD")</f>
        <v>ADD</v>
      </c>
      <c r="E168" s="3" t="str">
        <f ca="1">IFERROR(__xludf.DUMMYFUNCTION("""COMPUTED_VALUE"""),"Check MDA")</f>
        <v>Check MDA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2:37">
      <c r="B169" s="3">
        <f ca="1">IFERROR(__xludf.DUMMYFUNCTION("""COMPUTED_VALUE"""),166)</f>
        <v>166</v>
      </c>
      <c r="C169" s="3" t="str">
        <f ca="1">IFERROR(__xludf.DUMMYFUNCTION("""COMPUTED_VALUE"""),"Nguyễn Đức Duy")</f>
        <v>Nguyễn Đức Duy</v>
      </c>
      <c r="D169" s="3" t="str">
        <f ca="1">IFERROR(__xludf.DUMMYFUNCTION("""COMPUTED_VALUE"""),"ADD")</f>
        <v>ADD</v>
      </c>
      <c r="E169" s="3" t="str">
        <f ca="1">IFERROR(__xludf.DUMMYFUNCTION("""COMPUTED_VALUE"""),"Check MDA")</f>
        <v>Check MDA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2:37">
      <c r="B170" s="3">
        <f ca="1">IFERROR(__xludf.DUMMYFUNCTION("""COMPUTED_VALUE"""),167)</f>
        <v>167</v>
      </c>
      <c r="C170" s="3" t="str">
        <f ca="1">IFERROR(__xludf.DUMMYFUNCTION("""COMPUTED_VALUE"""),"La Văn Định")</f>
        <v>La Văn Định</v>
      </c>
      <c r="D170" s="3" t="str">
        <f ca="1">IFERROR(__xludf.DUMMYFUNCTION("""COMPUTED_VALUE"""),"ADD")</f>
        <v>ADD</v>
      </c>
      <c r="E170" s="3" t="str">
        <f ca="1">IFERROR(__xludf.DUMMYFUNCTION("""COMPUTED_VALUE"""),"Check MDA")</f>
        <v>Check MDA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2:37">
      <c r="B171" s="3">
        <f ca="1">IFERROR(__xludf.DUMMYFUNCTION("""COMPUTED_VALUE"""),168)</f>
        <v>168</v>
      </c>
      <c r="C171" s="3" t="str">
        <f ca="1">IFERROR(__xludf.DUMMYFUNCTION("""COMPUTED_VALUE"""),"Cao Tiến Quỳnh")</f>
        <v>Cao Tiến Quỳnh</v>
      </c>
      <c r="D171" s="3" t="str">
        <f ca="1">IFERROR(__xludf.DUMMYFUNCTION("""COMPUTED_VALUE"""),"ADD")</f>
        <v>ADD</v>
      </c>
      <c r="E171" s="3" t="str">
        <f ca="1">IFERROR(__xludf.DUMMYFUNCTION("""COMPUTED_VALUE"""),"Check MDA")</f>
        <v>Check MDA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2:37">
      <c r="B172" s="3">
        <f ca="1">IFERROR(__xludf.DUMMYFUNCTION("""COMPUTED_VALUE"""),169)</f>
        <v>169</v>
      </c>
      <c r="C172" s="3" t="str">
        <f ca="1">IFERROR(__xludf.DUMMYFUNCTION("""COMPUTED_VALUE"""),"Nguyễn Văn Nghĩa")</f>
        <v>Nguyễn Văn Nghĩa</v>
      </c>
      <c r="D172" s="3" t="str">
        <f ca="1">IFERROR(__xludf.DUMMYFUNCTION("""COMPUTED_VALUE"""),"TINPHAT")</f>
        <v>TINPHAT</v>
      </c>
      <c r="E172" s="3" t="str">
        <f ca="1">IFERROR(__xludf.DUMMYFUNCTION("""COMPUTED_VALUE"""),"Check MDA")</f>
        <v>Check MDA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Y999"/>
  <sheetViews>
    <sheetView workbookViewId="0"/>
  </sheetViews>
  <sheetFormatPr defaultColWidth="14.44140625" defaultRowHeight="15" customHeight="1"/>
  <cols>
    <col min="1" max="1" width="21.88671875" customWidth="1"/>
    <col min="2" max="2" width="34.33203125" customWidth="1"/>
    <col min="3" max="5" width="14.44140625" customWidth="1"/>
  </cols>
  <sheetData>
    <row r="1" spans="1:25" ht="14.4">
      <c r="A1" s="88" t="s">
        <v>5934</v>
      </c>
      <c r="B1" s="89" t="s">
        <v>6323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2"/>
      <c r="W1" s="2"/>
      <c r="X1" s="2"/>
      <c r="Y1" s="2"/>
    </row>
    <row r="2" spans="1:25" ht="14.4">
      <c r="A2" s="90" t="s">
        <v>132</v>
      </c>
      <c r="B2" s="91" t="s">
        <v>5935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>
      <c r="A3" s="90" t="s">
        <v>138</v>
      </c>
      <c r="B3" s="91" t="s">
        <v>6324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90" t="s">
        <v>6325</v>
      </c>
      <c r="B4" s="91" t="s">
        <v>6326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90" t="s">
        <v>2</v>
      </c>
      <c r="B5" s="91" t="s">
        <v>5936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0" t="s">
        <v>3</v>
      </c>
      <c r="B6" s="91" t="s">
        <v>5937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90" t="s">
        <v>4</v>
      </c>
      <c r="B7" s="91" t="s">
        <v>5938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90" t="s">
        <v>6327</v>
      </c>
      <c r="B8" s="91" t="s">
        <v>6328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>
      <c r="A9" s="90" t="s">
        <v>5</v>
      </c>
      <c r="B9" s="91" t="s">
        <v>5939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90" t="s">
        <v>6329</v>
      </c>
      <c r="B10" s="91" t="s">
        <v>6330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90" t="s">
        <v>7</v>
      </c>
      <c r="B11" s="91" t="s">
        <v>5940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90" t="s">
        <v>8</v>
      </c>
      <c r="B12" s="91" t="s">
        <v>6331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90" t="s">
        <v>6332</v>
      </c>
      <c r="B13" s="91" t="s">
        <v>6333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90"/>
      <c r="B14" s="9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90" t="s">
        <v>6334</v>
      </c>
      <c r="B15" s="91" t="s">
        <v>6335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0" t="s">
        <v>11</v>
      </c>
      <c r="B16" s="91" t="s">
        <v>5941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90" t="s">
        <v>6336</v>
      </c>
      <c r="B17" s="91" t="s">
        <v>6337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90" t="s">
        <v>17</v>
      </c>
      <c r="B18" s="91" t="s">
        <v>5942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90" t="s">
        <v>19</v>
      </c>
      <c r="B19" s="91" t="s">
        <v>5943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90" t="s">
        <v>18</v>
      </c>
      <c r="B20" s="91" t="s">
        <v>6338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0" t="s">
        <v>6339</v>
      </c>
      <c r="B21" s="91" t="s">
        <v>6340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90" t="s">
        <v>146</v>
      </c>
      <c r="B22" s="91" t="s">
        <v>6341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90" t="s">
        <v>21</v>
      </c>
      <c r="B23" s="91" t="s">
        <v>5944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90" t="s">
        <v>22</v>
      </c>
      <c r="B24" s="91" t="s">
        <v>6342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90" t="s">
        <v>6343</v>
      </c>
      <c r="B25" s="91" t="s">
        <v>6344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90" t="s">
        <v>6345</v>
      </c>
      <c r="B26" s="91" t="s">
        <v>6346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90" t="s">
        <v>6347</v>
      </c>
      <c r="B27" s="91" t="s">
        <v>6348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90" t="s">
        <v>23</v>
      </c>
      <c r="B28" s="91" t="s">
        <v>6349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90" t="s">
        <v>6350</v>
      </c>
      <c r="B29" s="91" t="s">
        <v>6351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0" t="s">
        <v>24</v>
      </c>
      <c r="B30" s="91" t="s">
        <v>6352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90" t="s">
        <v>25</v>
      </c>
      <c r="B31" s="91" t="s">
        <v>6353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90" t="s">
        <v>6354</v>
      </c>
      <c r="B32" s="91" t="s">
        <v>6355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90" t="s">
        <v>6356</v>
      </c>
      <c r="B33" s="91" t="s">
        <v>6357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90" t="s">
        <v>6358</v>
      </c>
      <c r="B34" s="91" t="s">
        <v>6359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90" t="s">
        <v>6360</v>
      </c>
      <c r="B35" s="91" t="s">
        <v>6361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90" t="s">
        <v>6362</v>
      </c>
      <c r="B36" s="91" t="s">
        <v>6363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90" t="s">
        <v>6364</v>
      </c>
      <c r="B37" s="91" t="s">
        <v>6365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90" t="s">
        <v>6366</v>
      </c>
      <c r="B38" s="91" t="s">
        <v>6367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90" t="s">
        <v>28</v>
      </c>
      <c r="B39" s="91" t="s">
        <v>5946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90" t="s">
        <v>6368</v>
      </c>
      <c r="B40" s="91" t="s">
        <v>6369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92" t="s">
        <v>6370</v>
      </c>
      <c r="B41" s="93" t="s">
        <v>6371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92" t="s">
        <v>26</v>
      </c>
      <c r="B42" s="94" t="s">
        <v>6372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92" t="s">
        <v>27</v>
      </c>
      <c r="B43" s="93" t="s">
        <v>5945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5" t="s">
        <v>6373</v>
      </c>
      <c r="B44" s="91" t="s">
        <v>6374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95" t="s">
        <v>6375</v>
      </c>
      <c r="B45" s="91" t="s">
        <v>6376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5" t="s">
        <v>6377</v>
      </c>
      <c r="B46" s="91" t="s">
        <v>6378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90" t="s">
        <v>6379</v>
      </c>
      <c r="B47" s="91" t="s">
        <v>6380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0" t="s">
        <v>6381</v>
      </c>
      <c r="B48" s="91" t="s">
        <v>6382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90" t="s">
        <v>6383</v>
      </c>
      <c r="B49" s="91" t="s">
        <v>6384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96" t="s">
        <v>159</v>
      </c>
      <c r="B50" s="91" t="s">
        <v>6385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97"/>
      <c r="B51" s="9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97"/>
      <c r="B52" s="9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97"/>
      <c r="B53" s="9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97"/>
      <c r="B54" s="9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97"/>
      <c r="B55" s="9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97"/>
      <c r="B56" s="9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97"/>
      <c r="B57" s="9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97"/>
      <c r="B58" s="9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97"/>
      <c r="B59" s="9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97"/>
      <c r="B60" s="9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9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9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9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9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9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9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9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9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9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9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9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9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9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9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9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9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9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9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9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9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9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9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9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9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9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9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9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9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9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9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9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9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9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9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9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9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9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9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9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9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9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9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9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9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9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9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9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9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9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9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9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9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9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9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9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9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9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9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9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9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9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9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9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9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9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9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9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9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9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9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9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9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9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9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9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9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9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9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9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9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9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9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9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9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9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9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9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9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9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9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9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9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9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9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9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9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9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9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9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9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9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9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9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9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9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9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9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9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9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9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9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9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9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9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9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9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9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9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9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9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9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9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9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9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9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9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9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9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9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9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9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9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9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9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9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9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9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9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9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9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9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9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9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9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9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9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9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9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9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9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9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9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9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9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9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9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9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9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9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9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9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9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9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9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9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9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9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9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9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9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9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9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9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9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9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9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9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9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9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9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9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9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9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9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9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9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9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9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9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9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9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9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9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9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9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9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9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9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9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9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9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9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9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9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9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9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9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9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9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9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9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9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9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9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9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9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9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9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9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9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9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9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9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9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9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9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9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9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9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9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9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9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9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9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9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9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9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9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9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9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9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9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9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9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9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9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9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9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9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9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9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9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9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9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9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9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9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9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9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9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9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9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9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9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9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9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9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9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9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9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9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9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9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9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9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9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9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9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9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9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9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9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9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9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9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9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9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9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9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9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9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9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9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9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9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9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9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9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9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9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9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9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9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9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9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9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9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9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9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9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9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9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9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9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9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9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9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9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9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9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9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9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9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9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9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9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9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9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9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9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9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9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9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9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9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9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9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9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9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9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9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9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9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9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9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9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9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9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9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9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9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9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9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9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9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9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9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9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9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9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9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9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9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9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9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9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9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9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9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9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9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9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9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9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9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9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9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9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9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9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9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9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9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9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9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9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9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9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9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9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9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9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9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9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9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9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9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9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9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9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9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9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9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9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9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9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9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9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9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9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9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9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9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9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9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9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9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9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9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9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9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9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9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9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9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9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9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9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9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9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9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9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9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9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9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9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9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9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9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9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9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9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9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9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9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9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9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9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9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9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9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9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9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9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9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9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9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9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9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9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9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9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9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9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9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9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9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9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9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9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9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9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9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9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9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9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9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9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9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9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9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9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9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9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9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9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9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9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9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9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9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9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9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9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9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9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9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9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9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9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9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9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9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9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9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9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9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9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9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9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9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9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9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9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9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9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9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9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9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9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9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9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9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9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9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9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9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9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9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9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9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9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9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9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9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9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9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9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9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9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9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9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9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9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9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9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9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9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9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9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9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9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9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9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9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9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9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9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9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9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9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9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9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9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9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9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9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9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9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9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9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9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9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9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9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9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9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9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9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9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9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9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9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9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9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9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9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9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9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9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9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9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9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9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9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9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9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9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9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9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9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9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9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9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9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9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9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9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9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9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9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9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9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9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9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9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9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9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9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9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9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9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9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9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9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9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9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9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9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9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9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9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9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9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9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9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9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9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9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9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9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9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9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9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9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9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9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9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9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9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9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9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9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9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9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9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9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9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9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9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9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9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9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9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9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9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9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9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9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9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9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9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9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9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9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9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9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9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9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9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9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9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9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9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9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9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9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9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9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9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9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9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9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9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9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9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9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9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9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9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9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9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9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9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9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9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9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9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9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9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9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9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9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9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9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9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9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9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9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9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9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9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9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9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9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9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9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9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9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9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9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9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9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9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9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9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9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9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9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9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9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9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9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9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9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9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9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9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9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9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9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9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9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9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9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9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9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9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9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9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9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9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9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9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9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9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9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9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9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9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9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9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9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9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9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9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9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9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9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9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9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9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9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9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9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9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9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9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9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9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9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9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9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9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9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9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9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9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9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9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9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9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9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9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9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9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9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9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9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9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9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9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9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9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9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9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9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9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9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9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9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9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9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9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9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9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9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9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9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9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9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9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9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9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9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9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9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9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9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9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9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9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9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9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9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9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9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9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9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9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9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9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9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9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9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9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9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9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9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9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9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9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9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9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9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9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9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9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9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9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9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9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9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9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9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9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9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9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9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9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9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9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9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9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9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9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9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9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9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9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9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9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9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9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9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9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9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9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9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9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9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9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9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9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9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9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9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9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9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9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9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9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9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9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9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9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9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9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9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9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9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9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9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9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9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9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9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9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9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9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9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9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9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9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9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9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9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>
      <c r="A998" s="2"/>
      <c r="B998" s="9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>
      <c r="A999" s="2"/>
      <c r="B999" s="9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autoFilter ref="A1:U50" xr:uid="{00000000-0009-0000-0000-00000F000000}"/>
  <hyperlinks>
    <hyperlink ref="B41" r:id="rId1" xr:uid="{00000000-0004-0000-0F00-000000000000}"/>
    <hyperlink ref="B43" r:id="rId2" xr:uid="{00000000-0004-0000-0F00-000001000000}"/>
    <hyperlink ref="A44" r:id="rId3" location="gid=69227050&amp;range=A730:A741" xr:uid="{00000000-0004-0000-0F00-000002000000}"/>
    <hyperlink ref="A45" r:id="rId4" location="gid=69227050&amp;range=A742:A753" xr:uid="{00000000-0004-0000-0F00-000003000000}"/>
    <hyperlink ref="A46" r:id="rId5" location="gid=69227050&amp;range=A754:A765" xr:uid="{00000000-0004-0000-0F00-00000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Phòng</vt:lpstr>
      <vt:lpstr>Job code</vt:lpstr>
      <vt:lpstr>JOB DONE</vt:lpstr>
      <vt:lpstr>Hướng dẫn_KT</vt:lpstr>
      <vt:lpstr>KT Check</vt:lpstr>
      <vt:lpstr>FORM TẠM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Nguyễn Trí Việt</dc:creator>
  <cp:lastModifiedBy>Anh Nguyễn Trí Việt</cp:lastModifiedBy>
  <dcterms:created xsi:type="dcterms:W3CDTF">2026-08-19T09:32:54Z</dcterms:created>
  <dcterms:modified xsi:type="dcterms:W3CDTF">2026-08-19T09:33:08Z</dcterms:modified>
</cp:coreProperties>
</file>