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0490" windowHeight="7755" activeTab="4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5" l="1"/>
  <c r="R13" i="5"/>
  <c r="Q13" i="5"/>
  <c r="S12" i="5"/>
  <c r="R12" i="5"/>
  <c r="Q12" i="5"/>
  <c r="S11" i="5"/>
  <c r="R11" i="5"/>
  <c r="Q11" i="5"/>
  <c r="S5" i="5"/>
  <c r="R5" i="5"/>
  <c r="Q5" i="5"/>
  <c r="S4" i="5"/>
  <c r="R4" i="5"/>
  <c r="Q4" i="5"/>
  <c r="S3" i="5"/>
  <c r="R3" i="5"/>
  <c r="Q3" i="5"/>
  <c r="N13" i="5"/>
  <c r="M13" i="5"/>
  <c r="L13" i="5"/>
  <c r="N12" i="5"/>
  <c r="M12" i="5"/>
  <c r="L12" i="5"/>
  <c r="N11" i="5"/>
  <c r="M11" i="5"/>
  <c r="L11" i="5"/>
  <c r="N5" i="5"/>
  <c r="M5" i="5"/>
  <c r="L5" i="5"/>
  <c r="N4" i="5"/>
  <c r="M4" i="5"/>
  <c r="L4" i="5"/>
  <c r="N3" i="5"/>
  <c r="M3" i="5"/>
  <c r="L3" i="5"/>
  <c r="I13" i="5"/>
  <c r="H13" i="5"/>
  <c r="G13" i="5"/>
  <c r="I12" i="5"/>
  <c r="H12" i="5"/>
  <c r="G12" i="5"/>
  <c r="I11" i="5"/>
  <c r="H11" i="5"/>
  <c r="G11" i="5"/>
  <c r="D13" i="5"/>
  <c r="C13" i="5"/>
  <c r="B13" i="5"/>
  <c r="D12" i="5"/>
  <c r="C12" i="5"/>
  <c r="B12" i="5"/>
  <c r="D11" i="5"/>
  <c r="C11" i="5"/>
  <c r="B11" i="5"/>
  <c r="I5" i="5"/>
  <c r="H5" i="5"/>
  <c r="G5" i="5"/>
  <c r="I4" i="5"/>
  <c r="H4" i="5"/>
  <c r="G4" i="5"/>
  <c r="I3" i="5"/>
  <c r="H3" i="5"/>
  <c r="G3" i="5"/>
  <c r="D5" i="5"/>
  <c r="C5" i="5"/>
  <c r="B5" i="5"/>
  <c r="D4" i="5"/>
  <c r="C4" i="5"/>
  <c r="B4" i="5"/>
  <c r="D3" i="5"/>
  <c r="C3" i="5"/>
  <c r="B3" i="5"/>
  <c r="AB7" i="4" l="1"/>
  <c r="AA7" i="4"/>
  <c r="Y7" i="4"/>
  <c r="X7" i="4"/>
  <c r="V7" i="4"/>
  <c r="U7" i="4"/>
  <c r="S7" i="4"/>
  <c r="R7" i="4"/>
  <c r="P7" i="4"/>
  <c r="O7" i="4"/>
  <c r="M7" i="4"/>
  <c r="L7" i="4"/>
  <c r="J7" i="4"/>
  <c r="I7" i="4"/>
  <c r="G7" i="4"/>
  <c r="F7" i="4"/>
  <c r="D7" i="4"/>
  <c r="AB6" i="4"/>
  <c r="AA6" i="4"/>
  <c r="Y6" i="4"/>
  <c r="X6" i="4"/>
  <c r="V6" i="4"/>
  <c r="U6" i="4"/>
  <c r="S6" i="4"/>
  <c r="R6" i="4"/>
  <c r="P6" i="4"/>
  <c r="O6" i="4"/>
  <c r="M6" i="4"/>
  <c r="L6" i="4"/>
  <c r="J6" i="4"/>
  <c r="I6" i="4"/>
  <c r="G6" i="4"/>
  <c r="F6" i="4"/>
  <c r="D6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5" i="4"/>
  <c r="AB4" i="4"/>
  <c r="AA4" i="4"/>
  <c r="Y4" i="4"/>
  <c r="X4" i="4"/>
  <c r="V4" i="4"/>
  <c r="U4" i="4"/>
  <c r="S4" i="4"/>
  <c r="R4" i="4"/>
  <c r="P4" i="4"/>
  <c r="O4" i="4"/>
  <c r="M4" i="4"/>
  <c r="L4" i="4"/>
  <c r="J4" i="4"/>
  <c r="I4" i="4"/>
  <c r="G4" i="4"/>
  <c r="F4" i="4"/>
  <c r="D4" i="4"/>
  <c r="AB3" i="4"/>
  <c r="AA3" i="4"/>
  <c r="Y3" i="4"/>
  <c r="X3" i="4"/>
  <c r="V3" i="4"/>
  <c r="U3" i="4"/>
  <c r="S3" i="4"/>
  <c r="R3" i="4"/>
  <c r="P3" i="4"/>
  <c r="O3" i="4"/>
  <c r="M3" i="4"/>
  <c r="L3" i="4"/>
  <c r="J3" i="4"/>
  <c r="I3" i="4"/>
  <c r="G3" i="4"/>
  <c r="F3" i="4"/>
  <c r="D3" i="4"/>
  <c r="D12" i="3"/>
  <c r="D13" i="3"/>
  <c r="D14" i="3"/>
  <c r="D15" i="3"/>
  <c r="D16" i="3"/>
  <c r="D7" i="3"/>
  <c r="D6" i="3"/>
  <c r="D4" i="3"/>
  <c r="D3" i="3"/>
  <c r="D5" i="3"/>
  <c r="T7" i="3"/>
  <c r="R7" i="3"/>
  <c r="P7" i="3"/>
  <c r="N7" i="3"/>
  <c r="L7" i="3"/>
  <c r="J7" i="3"/>
  <c r="H7" i="3"/>
  <c r="F7" i="3"/>
  <c r="T6" i="3"/>
  <c r="R6" i="3"/>
  <c r="P6" i="3"/>
  <c r="N6" i="3"/>
  <c r="L6" i="3"/>
  <c r="J6" i="3"/>
  <c r="H6" i="3"/>
  <c r="F6" i="3"/>
  <c r="T4" i="3"/>
  <c r="R4" i="3"/>
  <c r="P4" i="3"/>
  <c r="N4" i="3"/>
  <c r="L4" i="3"/>
  <c r="J4" i="3"/>
  <c r="H4" i="3"/>
  <c r="F4" i="3"/>
  <c r="T3" i="3"/>
  <c r="R3" i="3"/>
  <c r="P3" i="3"/>
  <c r="N3" i="3"/>
  <c r="L3" i="3"/>
  <c r="J3" i="3"/>
  <c r="H3" i="3"/>
  <c r="F3" i="3"/>
  <c r="T5" i="3"/>
  <c r="R5" i="3"/>
  <c r="P5" i="3"/>
  <c r="N5" i="3"/>
  <c r="L5" i="3"/>
  <c r="J5" i="3"/>
  <c r="H5" i="3"/>
  <c r="F5" i="3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H7" i="2" l="1"/>
  <c r="H6" i="2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D7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D6" i="1"/>
  <c r="AB5" i="1"/>
  <c r="AA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D5" i="1"/>
  <c r="AB4" i="1"/>
  <c r="AA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D4" i="1"/>
  <c r="AB3" i="1"/>
  <c r="AA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  <c r="D3" i="1"/>
</calcChain>
</file>

<file path=xl/sharedStrings.xml><?xml version="1.0" encoding="utf-8"?>
<sst xmlns="http://schemas.openxmlformats.org/spreadsheetml/2006/main" count="313" uniqueCount="92">
  <si>
    <t>Naïve</t>
  </si>
  <si>
    <t>Base</t>
  </si>
  <si>
    <t>Move To Front</t>
  </si>
  <si>
    <t>Transpose</t>
  </si>
  <si>
    <t>Access Count</t>
  </si>
  <si>
    <t>Binary Search</t>
  </si>
  <si>
    <t>Sort At End</t>
  </si>
  <si>
    <t>Map Words</t>
  </si>
  <si>
    <t>computer</t>
  </si>
  <si>
    <t>germany</t>
  </si>
  <si>
    <t>rome</t>
  </si>
  <si>
    <t>buddhism</t>
  </si>
  <si>
    <t>big</t>
  </si>
  <si>
    <t>wc</t>
  </si>
  <si>
    <t>uc</t>
  </si>
  <si>
    <t>file</t>
  </si>
  <si>
    <t>wc/t</t>
  </si>
  <si>
    <t>uc/t</t>
  </si>
  <si>
    <t>Data</t>
  </si>
  <si>
    <t>Worst Case Run-Time</t>
  </si>
  <si>
    <t>com</t>
  </si>
  <si>
    <t>ger</t>
  </si>
  <si>
    <t>rom</t>
  </si>
  <si>
    <t>m</t>
  </si>
  <si>
    <t>n</t>
  </si>
  <si>
    <t>t</t>
  </si>
  <si>
    <t>wc/uc</t>
  </si>
  <si>
    <t xml:space="preserve"> 448 the</t>
  </si>
  <si>
    <t xml:space="preserve"> 280 of</t>
  </si>
  <si>
    <t xml:space="preserve"> 213 a</t>
  </si>
  <si>
    <t xml:space="preserve"> 192 and</t>
  </si>
  <si>
    <t xml:space="preserve"> 189 to</t>
  </si>
  <si>
    <t xml:space="preserve"> 168 computer</t>
  </si>
  <si>
    <t xml:space="preserve"> 138 in</t>
  </si>
  <si>
    <t xml:space="preserve"> 113 computers</t>
  </si>
  <si>
    <t xml:space="preserve"> 102 is</t>
  </si>
  <si>
    <t xml:space="preserve">  80 are</t>
  </si>
  <si>
    <t>1344 the</t>
  </si>
  <si>
    <t xml:space="preserve"> 707 of</t>
  </si>
  <si>
    <t xml:space="preserve"> 540 and</t>
  </si>
  <si>
    <t xml:space="preserve"> 415 in</t>
  </si>
  <si>
    <t xml:space="preserve"> 375 rome</t>
  </si>
  <si>
    <t xml:space="preserve"> 212 to</t>
  </si>
  <si>
    <t xml:space="preserve"> 205 a</t>
  </si>
  <si>
    <t xml:space="preserve"> 179 city</t>
  </si>
  <si>
    <t xml:space="preserve"> 172 is</t>
  </si>
  <si>
    <t xml:space="preserve"> 140 s</t>
  </si>
  <si>
    <t>1032 the</t>
  </si>
  <si>
    <t xml:space="preserve"> 529 of</t>
  </si>
  <si>
    <t xml:space="preserve"> 444 and</t>
  </si>
  <si>
    <t xml:space="preserve"> 441 in</t>
  </si>
  <si>
    <t xml:space="preserve"> 283 germany</t>
  </si>
  <si>
    <t xml:space="preserve"> 233 a</t>
  </si>
  <si>
    <t xml:space="preserve"> 190 german</t>
  </si>
  <si>
    <t xml:space="preserve"> 181 to</t>
  </si>
  <si>
    <t xml:space="preserve"> 156 is</t>
  </si>
  <si>
    <t xml:space="preserve"> 114 by</t>
  </si>
  <si>
    <t>1503 the</t>
  </si>
  <si>
    <t xml:space="preserve"> 967 of</t>
  </si>
  <si>
    <t xml:space="preserve"> 619 and</t>
  </si>
  <si>
    <t xml:space="preserve"> 531 to</t>
  </si>
  <si>
    <t xml:space="preserve"> 481 in</t>
  </si>
  <si>
    <t xml:space="preserve"> 435 a</t>
  </si>
  <si>
    <t xml:space="preserve"> 390 buddhism</t>
  </si>
  <si>
    <t xml:space="preserve"> 303 is</t>
  </si>
  <si>
    <t xml:space="preserve"> 280 up</t>
  </si>
  <si>
    <t xml:space="preserve"> 272 jump</t>
  </si>
  <si>
    <t>4970 the</t>
  </si>
  <si>
    <t>2937 of</t>
  </si>
  <si>
    <t>2287 and</t>
  </si>
  <si>
    <t>1889 in</t>
  </si>
  <si>
    <t>1366 up</t>
  </si>
  <si>
    <t>1330 jump</t>
  </si>
  <si>
    <t xml:space="preserve"> 944 s</t>
  </si>
  <si>
    <t xml:space="preserve"> 942 a</t>
  </si>
  <si>
    <t xml:space="preserve"> 931 to</t>
  </si>
  <si>
    <t xml:space="preserve"> 824 retrieved</t>
  </si>
  <si>
    <t>the</t>
  </si>
  <si>
    <t>of</t>
  </si>
  <si>
    <t>and</t>
  </si>
  <si>
    <t>in</t>
  </si>
  <si>
    <t>to</t>
  </si>
  <si>
    <t>a</t>
  </si>
  <si>
    <t>is</t>
  </si>
  <si>
    <t>you</t>
  </si>
  <si>
    <t>that</t>
  </si>
  <si>
    <t>it</t>
  </si>
  <si>
    <t>english language</t>
  </si>
  <si>
    <t>city</t>
  </si>
  <si>
    <t>s</t>
  </si>
  <si>
    <t>Move to Front</t>
  </si>
  <si>
    <t>Comparisons Per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</si>
</sst>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" fontId="1" fillId="2" borderId="0" xfId="0" applyNumberFormat="1" applyFont="1" applyFill="1"/>
    <xf numFmtId="1" fontId="1" fillId="3" borderId="0" xfId="0" applyNumberFormat="1" applyFont="1" applyFill="1"/>
    <xf numFmtId="1" fontId="1" fillId="4" borderId="0" xfId="0" applyNumberFormat="1" applyFont="1" applyFill="1"/>
    <xf numFmtId="1" fontId="1" fillId="7" borderId="0" xfId="0" applyNumberFormat="1" applyFont="1" applyFill="1"/>
    <xf numFmtId="1" fontId="1" fillId="6" borderId="0" xfId="0" applyNumberFormat="1" applyFont="1" applyFill="1"/>
    <xf numFmtId="1" fontId="1" fillId="5" borderId="0" xfId="0" applyNumberFormat="1" applyFont="1" applyFill="1"/>
    <xf numFmtId="1" fontId="2" fillId="5" borderId="0" xfId="0" applyNumberFormat="1" applyFont="1" applyFill="1"/>
    <xf numFmtId="1" fontId="2" fillId="8" borderId="0" xfId="0" applyNumberFormat="1" applyFont="1" applyFill="1"/>
    <xf numFmtId="0" fontId="2" fillId="0" borderId="0" xfId="0" applyFont="1"/>
    <xf numFmtId="1" fontId="2" fillId="2" borderId="0" xfId="0" applyNumberFormat="1" applyFont="1" applyFill="1"/>
    <xf numFmtId="1" fontId="2" fillId="3" borderId="0" xfId="0" applyNumberFormat="1" applyFont="1" applyFill="1"/>
    <xf numFmtId="1" fontId="2" fillId="4" borderId="0" xfId="0" applyNumberFormat="1" applyFont="1" applyFill="1"/>
    <xf numFmtId="1" fontId="2" fillId="7" borderId="0" xfId="0" applyNumberFormat="1" applyFont="1" applyFill="1"/>
    <xf numFmtId="2" fontId="0" fillId="8" borderId="0" xfId="0" applyNumberFormat="1" applyFill="1"/>
    <xf numFmtId="2" fontId="3" fillId="8" borderId="0" xfId="0" applyNumberFormat="1" applyFont="1" applyFill="1"/>
    <xf numFmtId="1" fontId="4" fillId="2" borderId="0" xfId="0" applyNumberFormat="1" applyFont="1" applyFill="1"/>
    <xf numFmtId="1" fontId="5" fillId="6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0" borderId="0" xfId="0" applyNumberFormat="1"/>
    <xf numFmtId="2" fontId="2" fillId="2" borderId="0" xfId="0" applyNumberFormat="1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2" fontId="5" fillId="6" borderId="0" xfId="0" applyNumberFormat="1" applyFont="1" applyFill="1"/>
    <xf numFmtId="2" fontId="4" fillId="5" borderId="0" xfId="0" applyNumberFormat="1" applyFont="1" applyFill="1"/>
    <xf numFmtId="2" fontId="4" fillId="2" borderId="0" xfId="0" applyNumberFormat="1" applyFont="1" applyFill="1"/>
    <xf numFmtId="2" fontId="2" fillId="7" borderId="0" xfId="0" applyNumberFormat="1" applyFont="1" applyFill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7" borderId="0" xfId="0" applyFill="1" applyAlignment="1"/>
    <xf numFmtId="0" fontId="0" fillId="6" borderId="0" xfId="0" applyFill="1" applyAlignment="1"/>
    <xf numFmtId="0" fontId="0" fillId="5" borderId="0" xfId="0" applyFill="1" applyAlignment="1"/>
    <xf numFmtId="0" fontId="0" fillId="8" borderId="0" xfId="0" applyFill="1" applyAlignment="1"/>
    <xf numFmtId="0" fontId="0" fillId="2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6" fillId="9" borderId="0" xfId="0" applyFont="1" applyFill="1"/>
    <xf numFmtId="1" fontId="0" fillId="8" borderId="0" xfId="0" applyNumberFormat="1" applyFont="1" applyFill="1"/>
    <xf numFmtId="1" fontId="0" fillId="0" borderId="0" xfId="0" applyNumberFormat="1"/>
    <xf numFmtId="0" fontId="0" fillId="15" borderId="0" xfId="0" applyFill="1"/>
    <xf numFmtId="0" fontId="0" fillId="16" borderId="0" xfId="0" applyFill="1"/>
    <xf numFmtId="0" fontId="0" fillId="0" borderId="0" xfId="0" applyFill="1"/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</a:t>
            </a:r>
            <a:r>
              <a:rPr lang="en-US" baseline="0"/>
              <a:t> Run-Time - Total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Sheet1!$E$16:$G$23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Sheet1!$H$16:$H$23</c:f>
              <c:numCache>
                <c:formatCode>0</c:formatCode>
                <c:ptCount val="8"/>
                <c:pt idx="0">
                  <c:v>31.297397769516728</c:v>
                </c:pt>
                <c:pt idx="1">
                  <c:v>21.093023255813954</c:v>
                </c:pt>
                <c:pt idx="2">
                  <c:v>27.905325443786982</c:v>
                </c:pt>
                <c:pt idx="3">
                  <c:v>29.142857142857142</c:v>
                </c:pt>
                <c:pt idx="4">
                  <c:v>28.551282051282051</c:v>
                </c:pt>
                <c:pt idx="5">
                  <c:v>135.79032258064515</c:v>
                </c:pt>
                <c:pt idx="6">
                  <c:v>23.660869565217393</c:v>
                </c:pt>
                <c:pt idx="7">
                  <c:v>80.982142857142861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246624"/>
        <c:axId val="316248192"/>
      </c:barChart>
      <c:catAx>
        <c:axId val="31624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48192"/>
        <c:crosses val="autoZero"/>
        <c:auto val="1"/>
        <c:lblAlgn val="ctr"/>
        <c:lblOffset val="100"/>
        <c:noMultiLvlLbl val="0"/>
      </c:catAx>
      <c:valAx>
        <c:axId val="3162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 Run-Time</a:t>
            </a:r>
            <a:r>
              <a:rPr lang="en-US" baseline="0"/>
              <a:t> - </a:t>
            </a:r>
            <a:r>
              <a:rPr lang="en-US"/>
              <a:t>Distinct Words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Sheet1!$E$16:$E$23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Sheet1!$I$16:$I$23</c:f>
              <c:numCache>
                <c:formatCode>0.00</c:formatCode>
                <c:ptCount val="8"/>
                <c:pt idx="0">
                  <c:v>0.31283422459893045</c:v>
                </c:pt>
                <c:pt idx="1">
                  <c:v>0.18139534883720931</c:v>
                </c:pt>
                <c:pt idx="2">
                  <c:v>0.47368421052631576</c:v>
                </c:pt>
                <c:pt idx="3">
                  <c:v>0.42086330935251798</c:v>
                </c:pt>
                <c:pt idx="4">
                  <c:v>0.5</c:v>
                </c:pt>
                <c:pt idx="5">
                  <c:v>1.5394736842105263</c:v>
                </c:pt>
                <c:pt idx="6">
                  <c:v>0.20347826086956522</c:v>
                </c:pt>
                <c:pt idx="7">
                  <c:v>0.6964285714285714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45056"/>
        <c:axId val="316245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Sheet1!$E$16:$E$23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Sheet1!$F$16:$F$23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Sheet1!$E$16:$E$23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Sheet1!$G$16:$G$23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3162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45448"/>
        <c:crosses val="autoZero"/>
        <c:auto val="1"/>
        <c:lblAlgn val="ctr"/>
        <c:lblOffset val="100"/>
        <c:noMultiLvlLbl val="0"/>
      </c:catAx>
      <c:valAx>
        <c:axId val="3162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Total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Sheet1!$F$3:$F$7</c:f>
              <c:numCache>
                <c:formatCode>0</c:formatCode>
                <c:ptCount val="5"/>
                <c:pt idx="0">
                  <c:v>31.297397769516728</c:v>
                </c:pt>
                <c:pt idx="1">
                  <c:v>36.377005347593581</c:v>
                </c:pt>
                <c:pt idx="2">
                  <c:v>36.480295566502463</c:v>
                </c:pt>
                <c:pt idx="3">
                  <c:v>45.747553816046967</c:v>
                </c:pt>
                <c:pt idx="4">
                  <c:v>98.977777777777774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Sheet1!$I$3:$I$7</c:f>
              <c:numCache>
                <c:formatCode>0</c:formatCode>
                <c:ptCount val="5"/>
                <c:pt idx="0">
                  <c:v>22.331564986737401</c:v>
                </c:pt>
                <c:pt idx="1">
                  <c:v>21.093023255813954</c:v>
                </c:pt>
                <c:pt idx="2">
                  <c:v>24.562189054726367</c:v>
                </c:pt>
                <c:pt idx="3">
                  <c:v>32.971791255289141</c:v>
                </c:pt>
                <c:pt idx="4">
                  <c:v>32.107328794553467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Sheet1!$L$3:$L$7</c:f>
              <c:numCache>
                <c:formatCode>0</c:formatCode>
                <c:ptCount val="5"/>
                <c:pt idx="0">
                  <c:v>54.316129032258061</c:v>
                </c:pt>
                <c:pt idx="1">
                  <c:v>55.08097165991903</c:v>
                </c:pt>
                <c:pt idx="2">
                  <c:v>70.528571428571425</c:v>
                </c:pt>
                <c:pt idx="3">
                  <c:v>46.567729083665341</c:v>
                </c:pt>
                <c:pt idx="4">
                  <c:v>27.905325443786982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Sheet1!$R$2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Sheet1!$R$3:$R$7</c:f>
              <c:numCache>
                <c:formatCode>0</c:formatCode>
                <c:ptCount val="5"/>
                <c:pt idx="0">
                  <c:v>81.737864077669897</c:v>
                </c:pt>
                <c:pt idx="1">
                  <c:v>58.141025641025642</c:v>
                </c:pt>
                <c:pt idx="2">
                  <c:v>77.140625</c:v>
                </c:pt>
                <c:pt idx="3">
                  <c:v>48.600831600831604</c:v>
                </c:pt>
                <c:pt idx="4">
                  <c:v>28.551282051282051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Sheet1!$N$2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Sheet1!$O$3:$O$7</c:f>
              <c:numCache>
                <c:formatCode>0</c:formatCode>
                <c:ptCount val="5"/>
                <c:pt idx="0">
                  <c:v>84.19</c:v>
                </c:pt>
                <c:pt idx="1">
                  <c:v>48.938848920863308</c:v>
                </c:pt>
                <c:pt idx="2">
                  <c:v>77.952631578947361</c:v>
                </c:pt>
                <c:pt idx="3">
                  <c:v>46.567729083665341</c:v>
                </c:pt>
                <c:pt idx="4">
                  <c:v>29.142857142857142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Sheet1!$U$3:$U$7</c:f>
              <c:numCache>
                <c:formatCode>0</c:formatCode>
                <c:ptCount val="5"/>
                <c:pt idx="0">
                  <c:v>135.79032258064515</c:v>
                </c:pt>
                <c:pt idx="1">
                  <c:v>179.01315789473685</c:v>
                </c:pt>
                <c:pt idx="2">
                  <c:v>231.421875</c:v>
                </c:pt>
                <c:pt idx="3">
                  <c:v>169.39855072463769</c:v>
                </c:pt>
                <c:pt idx="4">
                  <c:v>318.14285714285717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Sheet1!$W$2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Sheet1!$X$3:$X$7</c:f>
              <c:numCache>
                <c:formatCode>0</c:formatCode>
                <c:ptCount val="5"/>
                <c:pt idx="0">
                  <c:v>42.306532663316581</c:v>
                </c:pt>
                <c:pt idx="1">
                  <c:v>23.660869565217393</c:v>
                </c:pt>
                <c:pt idx="2">
                  <c:v>34.849411764705884</c:v>
                </c:pt>
                <c:pt idx="3">
                  <c:v>46.017716535433074</c:v>
                </c:pt>
                <c:pt idx="4" formatCode="0.00">
                  <c:v>97.651644336175394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Sheet1!$Z$2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Sheet1!$AA$3:$AA$7</c:f>
              <c:numCache>
                <c:formatCode>0</c:formatCode>
                <c:ptCount val="5"/>
                <c:pt idx="0">
                  <c:v>84.19</c:v>
                </c:pt>
                <c:pt idx="1">
                  <c:v>80.982142857142861</c:v>
                </c:pt>
                <c:pt idx="2">
                  <c:v>132.24107142857142</c:v>
                </c:pt>
                <c:pt idx="3">
                  <c:v>212.51818181818183</c:v>
                </c:pt>
                <c:pt idx="4">
                  <c:v>359.51569506726457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47408"/>
        <c:axId val="317483152"/>
      </c:lineChart>
      <c:catAx>
        <c:axId val="3162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3152"/>
        <c:crosses val="autoZero"/>
        <c:auto val="1"/>
        <c:lblAlgn val="ctr"/>
        <c:lblOffset val="100"/>
        <c:noMultiLvlLbl val="0"/>
      </c:catAx>
      <c:valAx>
        <c:axId val="3174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Unique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Sheet3!$F$3:$F$7</c:f>
              <c:numCache>
                <c:formatCode>0</c:formatCode>
                <c:ptCount val="5"/>
                <c:pt idx="0" formatCode="0.00">
                  <c:v>0.31283422459893045</c:v>
                </c:pt>
                <c:pt idx="1">
                  <c:v>1.0960591133004927</c:v>
                </c:pt>
                <c:pt idx="2">
                  <c:v>7.1710037174721188</c:v>
                </c:pt>
                <c:pt idx="3">
                  <c:v>9.0215264187866921</c:v>
                </c:pt>
                <c:pt idx="4">
                  <c:v>14.082716049382716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Sheet3!$G$3:$G$7</c:f>
            </c:numRef>
          </c:val>
          <c:smooth val="0"/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Sheet3!$H$3:$H$7</c:f>
              <c:numCache>
                <c:formatCode>0</c:formatCode>
                <c:ptCount val="5"/>
                <c:pt idx="0" formatCode="0.00">
                  <c:v>0.18139534883720931</c:v>
                </c:pt>
                <c:pt idx="1">
                  <c:v>0.73797678275290213</c:v>
                </c:pt>
                <c:pt idx="2">
                  <c:v>5.1167108753315649</c:v>
                </c:pt>
                <c:pt idx="3">
                  <c:v>6.5021156558533146</c:v>
                </c:pt>
                <c:pt idx="4">
                  <c:v>4.5682819383259909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Sheet3!$I$2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Sheet3!$I$3:$I$7</c:f>
            </c:numRef>
          </c:val>
          <c:smooth val="0"/>
        </c:ser>
        <c:ser>
          <c:idx val="3"/>
          <c:order val="4"/>
          <c:tx>
            <c:strRef>
              <c:f>Sheet3!$J$2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Sheet3!$J$3:$J$7</c:f>
              <c:numCache>
                <c:formatCode>0</c:formatCode>
                <c:ptCount val="5"/>
                <c:pt idx="0" formatCode="0.00">
                  <c:v>0.47368421052631576</c:v>
                </c:pt>
                <c:pt idx="1">
                  <c:v>2.1190476190476191</c:v>
                </c:pt>
                <c:pt idx="2">
                  <c:v>12.445161290322581</c:v>
                </c:pt>
                <c:pt idx="3">
                  <c:v>9.1832669322709162</c:v>
                </c:pt>
                <c:pt idx="4">
                  <c:v>3.970414201183432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Sheet3!$K$2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Sheet3!$K$3:$K$7</c:f>
            </c:numRef>
          </c:val>
          <c:smooth val="0"/>
        </c:ser>
        <c:ser>
          <c:idx val="4"/>
          <c:order val="6"/>
          <c:tx>
            <c:strRef>
              <c:f>Sheet3!$L$2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Sheet3!$L$3:$L$7</c:f>
              <c:numCache>
                <c:formatCode>0</c:formatCode>
                <c:ptCount val="5"/>
                <c:pt idx="0" formatCode="0.00">
                  <c:v>0.42086330935251798</c:v>
                </c:pt>
                <c:pt idx="1">
                  <c:v>2.3421052631578947</c:v>
                </c:pt>
                <c:pt idx="2">
                  <c:v>19.29</c:v>
                </c:pt>
                <c:pt idx="3">
                  <c:v>9.1832669322709162</c:v>
                </c:pt>
                <c:pt idx="4">
                  <c:v>4.1464921846601239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Sheet3!$M$2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Sheet3!$M$3:$M$7</c:f>
            </c:numRef>
          </c:val>
          <c:smooth val="0"/>
        </c:ser>
        <c:ser>
          <c:idx val="7"/>
          <c:order val="8"/>
          <c:tx>
            <c:strRef>
              <c:f>Sheet3!$N$2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Sheet3!$N$3:$N$7</c:f>
              <c:numCache>
                <c:formatCode>0</c:formatCode>
                <c:ptCount val="5"/>
                <c:pt idx="0" formatCode="0.00">
                  <c:v>0.5</c:v>
                </c:pt>
                <c:pt idx="1">
                  <c:v>2.3177083333333335</c:v>
                </c:pt>
                <c:pt idx="2">
                  <c:v>18.728155339805824</c:v>
                </c:pt>
                <c:pt idx="3">
                  <c:v>9.5841995841995846</c:v>
                </c:pt>
                <c:pt idx="4">
                  <c:v>4.0623219373219372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Sheet3!$O$2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Sheet3!$O$3:$O$7</c:f>
            </c:numRef>
          </c:val>
          <c:smooth val="0"/>
        </c:ser>
        <c:ser>
          <c:idx val="10"/>
          <c:order val="10"/>
          <c:tx>
            <c:strRef>
              <c:f>Sheet3!$P$2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Sheet3!$P$3:$P$7</c:f>
              <c:numCache>
                <c:formatCode>0</c:formatCode>
                <c:ptCount val="5"/>
                <c:pt idx="0" formatCode="0.00">
                  <c:v>1.5394736842105263</c:v>
                </c:pt>
                <c:pt idx="1">
                  <c:v>6.953125</c:v>
                </c:pt>
                <c:pt idx="2">
                  <c:v>31.112903225806452</c:v>
                </c:pt>
                <c:pt idx="3">
                  <c:v>33.405797101449274</c:v>
                </c:pt>
                <c:pt idx="4">
                  <c:v>45.265873015873019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Sheet3!$Q$2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Sheet3!$Q$3:$Q$7</c:f>
            </c:numRef>
          </c:val>
          <c:smooth val="0"/>
        </c:ser>
        <c:ser>
          <c:idx val="12"/>
          <c:order val="12"/>
          <c:tx>
            <c:strRef>
              <c:f>Sheet3!$R$2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Sheet3!$R$3:$R$7</c:f>
              <c:numCache>
                <c:formatCode>0.00</c:formatCode>
                <c:ptCount val="5"/>
                <c:pt idx="0">
                  <c:v>0.20347826086956522</c:v>
                </c:pt>
                <c:pt idx="1">
                  <c:v>1.0470588235294118</c:v>
                </c:pt>
                <c:pt idx="2" formatCode="0">
                  <c:v>9.6934673366834172</c:v>
                </c:pt>
                <c:pt idx="3">
                  <c:v>9.0748031496063</c:v>
                </c:pt>
                <c:pt idx="4">
                  <c:v>13.89403166869671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Sheet3!$S$2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Sheet3!$S$3:$S$7</c:f>
            </c:numRef>
          </c:val>
          <c:smooth val="0"/>
        </c:ser>
        <c:ser>
          <c:idx val="14"/>
          <c:order val="14"/>
          <c:tx>
            <c:strRef>
              <c:f>Sheet3!$T$2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Sheet3!$T$3:$T$7</c:f>
              <c:numCache>
                <c:formatCode>0</c:formatCode>
                <c:ptCount val="5"/>
                <c:pt idx="0" formatCode="0.00">
                  <c:v>0.6964285714285714</c:v>
                </c:pt>
                <c:pt idx="1">
                  <c:v>3.9732142857142856</c:v>
                </c:pt>
                <c:pt idx="2">
                  <c:v>19.29</c:v>
                </c:pt>
                <c:pt idx="3">
                  <c:v>41.909090909090907</c:v>
                </c:pt>
                <c:pt idx="4">
                  <c:v>51.152466367713004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79624"/>
        <c:axId val="317480800"/>
      </c:lineChart>
      <c:catAx>
        <c:axId val="31747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0800"/>
        <c:crosses val="autoZero"/>
        <c:auto val="1"/>
        <c:lblAlgn val="ctr"/>
        <c:lblOffset val="100"/>
        <c:noMultiLvlLbl val="0"/>
      </c:catAx>
      <c:valAx>
        <c:axId val="3174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Sheet3!$F$3:$F$7</c:f>
              <c:numCache>
                <c:formatCode>0</c:formatCode>
                <c:ptCount val="5"/>
                <c:pt idx="0" formatCode="0.00">
                  <c:v>0.31283422459893045</c:v>
                </c:pt>
                <c:pt idx="1">
                  <c:v>1.0960591133004927</c:v>
                </c:pt>
                <c:pt idx="2">
                  <c:v>7.1710037174721188</c:v>
                </c:pt>
                <c:pt idx="3">
                  <c:v>9.0215264187866921</c:v>
                </c:pt>
                <c:pt idx="4">
                  <c:v>14.082716049382716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Sheet3!$G$3:$G$7</c:f>
            </c:numRef>
          </c:val>
          <c:smooth val="0"/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Sheet3!$H$3:$H$7</c:f>
              <c:numCache>
                <c:formatCode>0</c:formatCode>
                <c:ptCount val="5"/>
                <c:pt idx="0" formatCode="0.00">
                  <c:v>0.18139534883720931</c:v>
                </c:pt>
                <c:pt idx="1">
                  <c:v>0.73797678275290213</c:v>
                </c:pt>
                <c:pt idx="2">
                  <c:v>5.1167108753315649</c:v>
                </c:pt>
                <c:pt idx="3">
                  <c:v>6.5021156558533146</c:v>
                </c:pt>
                <c:pt idx="4">
                  <c:v>4.5682819383259909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Sheet3!$I$2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Sheet3!$I$3:$I$7</c:f>
            </c:numRef>
          </c:val>
          <c:smooth val="0"/>
        </c:ser>
        <c:ser>
          <c:idx val="3"/>
          <c:order val="4"/>
          <c:tx>
            <c:strRef>
              <c:f>Sheet3!$J$2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Sheet3!$J$3:$J$7</c:f>
              <c:numCache>
                <c:formatCode>0</c:formatCode>
                <c:ptCount val="5"/>
                <c:pt idx="0" formatCode="0.00">
                  <c:v>0.47368421052631576</c:v>
                </c:pt>
                <c:pt idx="1">
                  <c:v>2.1190476190476191</c:v>
                </c:pt>
                <c:pt idx="2">
                  <c:v>12.445161290322581</c:v>
                </c:pt>
                <c:pt idx="3">
                  <c:v>9.1832669322709162</c:v>
                </c:pt>
                <c:pt idx="4">
                  <c:v>3.970414201183432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Sheet3!$K$2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Sheet3!$K$3:$K$7</c:f>
            </c:numRef>
          </c:val>
          <c:smooth val="0"/>
        </c:ser>
        <c:ser>
          <c:idx val="4"/>
          <c:order val="6"/>
          <c:tx>
            <c:strRef>
              <c:f>Sheet3!$L$2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Sheet3!$L$3:$L$7</c:f>
              <c:numCache>
                <c:formatCode>0</c:formatCode>
                <c:ptCount val="5"/>
                <c:pt idx="0" formatCode="0.00">
                  <c:v>0.42086330935251798</c:v>
                </c:pt>
                <c:pt idx="1">
                  <c:v>2.3421052631578947</c:v>
                </c:pt>
                <c:pt idx="2">
                  <c:v>19.29</c:v>
                </c:pt>
                <c:pt idx="3">
                  <c:v>9.1832669322709162</c:v>
                </c:pt>
                <c:pt idx="4">
                  <c:v>4.1464921846601239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Sheet3!$M$2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Sheet3!$M$3:$M$7</c:f>
            </c:numRef>
          </c:val>
          <c:smooth val="0"/>
        </c:ser>
        <c:ser>
          <c:idx val="7"/>
          <c:order val="8"/>
          <c:tx>
            <c:strRef>
              <c:f>Sheet3!$N$2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Sheet3!$N$3:$N$7</c:f>
              <c:numCache>
                <c:formatCode>0</c:formatCode>
                <c:ptCount val="5"/>
                <c:pt idx="0" formatCode="0.00">
                  <c:v>0.5</c:v>
                </c:pt>
                <c:pt idx="1">
                  <c:v>2.3177083333333335</c:v>
                </c:pt>
                <c:pt idx="2">
                  <c:v>18.728155339805824</c:v>
                </c:pt>
                <c:pt idx="3">
                  <c:v>9.5841995841995846</c:v>
                </c:pt>
                <c:pt idx="4">
                  <c:v>4.0623219373219372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Sheet3!$O$2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Sheet3!$O$3:$O$7</c:f>
            </c:numRef>
          </c:val>
          <c:smooth val="0"/>
        </c:ser>
        <c:ser>
          <c:idx val="10"/>
          <c:order val="10"/>
          <c:tx>
            <c:strRef>
              <c:f>Sheet3!$P$2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Sheet3!$P$3:$P$7</c:f>
              <c:numCache>
                <c:formatCode>0</c:formatCode>
                <c:ptCount val="5"/>
                <c:pt idx="0" formatCode="0.00">
                  <c:v>1.5394736842105263</c:v>
                </c:pt>
                <c:pt idx="1">
                  <c:v>6.953125</c:v>
                </c:pt>
                <c:pt idx="2">
                  <c:v>31.112903225806452</c:v>
                </c:pt>
                <c:pt idx="3">
                  <c:v>33.405797101449274</c:v>
                </c:pt>
                <c:pt idx="4">
                  <c:v>45.265873015873019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Sheet3!$Q$2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Sheet3!$Q$3:$Q$7</c:f>
            </c:numRef>
          </c:val>
          <c:smooth val="0"/>
        </c:ser>
        <c:ser>
          <c:idx val="12"/>
          <c:order val="12"/>
          <c:tx>
            <c:strRef>
              <c:f>Sheet3!$R$2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Sheet3!$R$3:$R$7</c:f>
              <c:numCache>
                <c:formatCode>0.00</c:formatCode>
                <c:ptCount val="5"/>
                <c:pt idx="0">
                  <c:v>0.20347826086956522</c:v>
                </c:pt>
                <c:pt idx="1">
                  <c:v>1.0470588235294118</c:v>
                </c:pt>
                <c:pt idx="2" formatCode="0">
                  <c:v>9.6934673366834172</c:v>
                </c:pt>
                <c:pt idx="3">
                  <c:v>9.0748031496063</c:v>
                </c:pt>
                <c:pt idx="4">
                  <c:v>13.89403166869671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Sheet3!$S$2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Sheet3!$S$3:$S$7</c:f>
            </c:numRef>
          </c:val>
          <c:smooth val="0"/>
        </c:ser>
        <c:ser>
          <c:idx val="14"/>
          <c:order val="14"/>
          <c:tx>
            <c:strRef>
              <c:f>Sheet3!$T$2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Sheet3!$T$3:$T$7</c:f>
              <c:numCache>
                <c:formatCode>0</c:formatCode>
                <c:ptCount val="5"/>
                <c:pt idx="0" formatCode="0.00">
                  <c:v>0.6964285714285714</c:v>
                </c:pt>
                <c:pt idx="1">
                  <c:v>3.9732142857142856</c:v>
                </c:pt>
                <c:pt idx="2">
                  <c:v>19.29</c:v>
                </c:pt>
                <c:pt idx="3">
                  <c:v>41.909090909090907</c:v>
                </c:pt>
                <c:pt idx="4">
                  <c:v>51.152466367713004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80016"/>
        <c:axId val="317483544"/>
      </c:lineChart>
      <c:catAx>
        <c:axId val="31748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3544"/>
        <c:crosses val="autoZero"/>
        <c:auto val="1"/>
        <c:lblAlgn val="ctr"/>
        <c:lblOffset val="100"/>
        <c:noMultiLvlLbl val="0"/>
      </c:catAx>
      <c:valAx>
        <c:axId val="3174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30000"/>
              <a:t>9</a:t>
            </a:r>
            <a:r>
              <a:rPr lang="en-US" baseline="0"/>
              <a:t>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Sheet5!$B$3:$B$5</c:f>
              <c:numCache>
                <c:formatCode>General</c:formatCode>
                <c:ptCount val="3"/>
                <c:pt idx="0">
                  <c:v>0.26300000000000001</c:v>
                </c:pt>
                <c:pt idx="1">
                  <c:v>0.60899999999999999</c:v>
                </c:pt>
                <c:pt idx="2">
                  <c:v>0.89500000000000002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Sheet5!$F$2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Sheet5!$G$3:$G$5</c:f>
              <c:numCache>
                <c:formatCode>General</c:formatCode>
                <c:ptCount val="3"/>
                <c:pt idx="0">
                  <c:v>0.28899999999999998</c:v>
                </c:pt>
                <c:pt idx="1">
                  <c:v>0.46600000000000003</c:v>
                </c:pt>
                <c:pt idx="2">
                  <c:v>0.73899999999999999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Sheet5!$K$2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Sheet5!$L$3:$L$5</c:f>
              <c:numCache>
                <c:formatCode>General</c:formatCode>
                <c:ptCount val="3"/>
                <c:pt idx="0">
                  <c:v>0.13600000000000001</c:v>
                </c:pt>
                <c:pt idx="1">
                  <c:v>0.25</c:v>
                </c:pt>
                <c:pt idx="2">
                  <c:v>0.91500000000000004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Sheet5!$P$2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Sheet5!$Q$3:$Q$5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0.20599999999999999</c:v>
                </c:pt>
                <c:pt idx="2">
                  <c:v>0.751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Sheet5!$A$10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Sheet5!$B$11:$B$13</c:f>
              <c:numCache>
                <c:formatCode>General</c:formatCode>
                <c:ptCount val="3"/>
                <c:pt idx="0">
                  <c:v>7.6999999999999999E-2</c:v>
                </c:pt>
                <c:pt idx="1">
                  <c:v>0.23100000000000001</c:v>
                </c:pt>
                <c:pt idx="2">
                  <c:v>0.81200000000000006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Sheet5!$F$10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Sheet5!$G$11:$G$13</c:f>
              <c:numCache>
                <c:formatCode>General</c:formatCode>
                <c:ptCount val="3"/>
                <c:pt idx="0">
                  <c:v>4.5999999999999999E-2</c:v>
                </c:pt>
                <c:pt idx="1">
                  <c:v>0.09</c:v>
                </c:pt>
                <c:pt idx="2">
                  <c:v>0.22600000000000001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Sheet5!$K$10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Sheet5!$L$11:$L$13</c:f>
              <c:numCache>
                <c:formatCode>General</c:formatCode>
                <c:ptCount val="3"/>
                <c:pt idx="0">
                  <c:v>0.20300000000000001</c:v>
                </c:pt>
                <c:pt idx="1">
                  <c:v>0.58199999999999996</c:v>
                </c:pt>
                <c:pt idx="2">
                  <c:v>1.008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Sheet5!$P$10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Sheet5!$Q$11:$Q$13</c:f>
              <c:numCache>
                <c:formatCode>General</c:formatCode>
                <c:ptCount val="3"/>
                <c:pt idx="0">
                  <c:v>6.4000000000000001E-2</c:v>
                </c:pt>
                <c:pt idx="1">
                  <c:v>0.10199999999999999</c:v>
                </c:pt>
                <c:pt idx="2">
                  <c:v>0.249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84720"/>
        <c:axId val="317481976"/>
      </c:lineChart>
      <c:catAx>
        <c:axId val="3174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in File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1976"/>
        <c:crosses val="autoZero"/>
        <c:auto val="1"/>
        <c:lblAlgn val="ctr"/>
        <c:lblOffset val="100"/>
        <c:noMultiLvlLbl val="0"/>
      </c:catAx>
      <c:valAx>
        <c:axId val="3174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30000"/>
              <a:t>11</a:t>
            </a:r>
            <a:r>
              <a:rPr lang="en-US" baseline="0"/>
              <a:t>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Sheet5!$C$3:$C$5</c:f>
              <c:numCache>
                <c:formatCode>General</c:formatCode>
                <c:ptCount val="3"/>
                <c:pt idx="0">
                  <c:v>0.373</c:v>
                </c:pt>
                <c:pt idx="1">
                  <c:v>0.81799999999999995</c:v>
                </c:pt>
                <c:pt idx="2">
                  <c:v>0.85699999999999998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Sheet5!$F$2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Sheet5!$H$3:$H$5</c:f>
              <c:numCache>
                <c:formatCode>General</c:formatCode>
                <c:ptCount val="3"/>
                <c:pt idx="0">
                  <c:v>0.59299999999999997</c:v>
                </c:pt>
                <c:pt idx="1">
                  <c:v>0.997</c:v>
                </c:pt>
                <c:pt idx="2">
                  <c:v>2.363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Sheet5!$K$2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Sheet5!$M$3:$M$5</c:f>
              <c:numCache>
                <c:formatCode>General</c:formatCode>
                <c:ptCount val="3"/>
                <c:pt idx="0">
                  <c:v>0.34599999999999997</c:v>
                </c:pt>
                <c:pt idx="1">
                  <c:v>0.98099999999999998</c:v>
                </c:pt>
                <c:pt idx="2">
                  <c:v>5.0709999999999997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Sheet5!$P$2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Sheet5!$R$3:$R$5</c:f>
              <c:numCache>
                <c:formatCode>General</c:formatCode>
                <c:ptCount val="3"/>
                <c:pt idx="0">
                  <c:v>0.26400000000000001</c:v>
                </c:pt>
                <c:pt idx="1">
                  <c:v>0.67400000000000004</c:v>
                </c:pt>
                <c:pt idx="2">
                  <c:v>2.847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Sheet5!$A$10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Sheet5!$C$11:$C$13</c:f>
              <c:numCache>
                <c:formatCode>General</c:formatCode>
                <c:ptCount val="3"/>
                <c:pt idx="0">
                  <c:v>0.26600000000000001</c:v>
                </c:pt>
                <c:pt idx="1">
                  <c:v>0.95199999999999996</c:v>
                </c:pt>
                <c:pt idx="2">
                  <c:v>4.32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Sheet5!$F$10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Sheet5!$H$11:$H$13</c:f>
              <c:numCache>
                <c:formatCode>General</c:formatCode>
                <c:ptCount val="3"/>
                <c:pt idx="0">
                  <c:v>5.5E-2</c:v>
                </c:pt>
                <c:pt idx="1">
                  <c:v>0.10299999999999999</c:v>
                </c:pt>
                <c:pt idx="2">
                  <c:v>0.309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Sheet5!$K$10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Sheet5!$M$11:$M$13</c:f>
              <c:numCache>
                <c:formatCode>General</c:formatCode>
                <c:ptCount val="3"/>
                <c:pt idx="0">
                  <c:v>0.23499999999999999</c:v>
                </c:pt>
                <c:pt idx="1">
                  <c:v>0.54200000000000004</c:v>
                </c:pt>
                <c:pt idx="2">
                  <c:v>0.95699999999999996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Sheet5!$P$10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Sheet5!$R$11:$R$13</c:f>
              <c:numCache>
                <c:formatCode>General</c:formatCode>
                <c:ptCount val="3"/>
                <c:pt idx="0">
                  <c:v>0.114</c:v>
                </c:pt>
                <c:pt idx="1">
                  <c:v>0.125</c:v>
                </c:pt>
                <c:pt idx="2">
                  <c:v>0.33700000000000002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87072"/>
        <c:axId val="317481192"/>
      </c:lineChart>
      <c:catAx>
        <c:axId val="3174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in File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1192"/>
        <c:crosses val="autoZero"/>
        <c:auto val="1"/>
        <c:lblAlgn val="ctr"/>
        <c:lblOffset val="100"/>
        <c:noMultiLvlLbl val="0"/>
      </c:catAx>
      <c:valAx>
        <c:axId val="3174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30000"/>
              <a:t>13</a:t>
            </a:r>
            <a:r>
              <a:rPr lang="en-US" baseline="0"/>
              <a:t>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Sheet5!$D$3:$D$5</c:f>
              <c:numCache>
                <c:formatCode>General</c:formatCode>
                <c:ptCount val="3"/>
                <c:pt idx="0">
                  <c:v>0.313</c:v>
                </c:pt>
                <c:pt idx="1">
                  <c:v>0.69</c:v>
                </c:pt>
                <c:pt idx="2">
                  <c:v>1.1339999999999999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Sheet5!$F$2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Sheet5!$I$3:$I$5</c:f>
              <c:numCache>
                <c:formatCode>General</c:formatCode>
                <c:ptCount val="3"/>
                <c:pt idx="0">
                  <c:v>0.89800000000000002</c:v>
                </c:pt>
                <c:pt idx="1">
                  <c:v>3.0249999999999999</c:v>
                </c:pt>
                <c:pt idx="2">
                  <c:v>9.798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Sheet5!$K$2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Sheet5!$N$3:$N$5</c:f>
              <c:numCache>
                <c:formatCode>General</c:formatCode>
                <c:ptCount val="3"/>
                <c:pt idx="0">
                  <c:v>0.83</c:v>
                </c:pt>
                <c:pt idx="1">
                  <c:v>7.9050000000000002</c:v>
                </c:pt>
                <c:pt idx="2">
                  <c:v>38.356000000000002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Sheet5!$P$2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Sheet5!$S$3:$S$5</c:f>
              <c:numCache>
                <c:formatCode>General</c:formatCode>
                <c:ptCount val="3"/>
                <c:pt idx="0">
                  <c:v>0.61899999999999999</c:v>
                </c:pt>
                <c:pt idx="1">
                  <c:v>3.7709999999999999</c:v>
                </c:pt>
                <c:pt idx="2">
                  <c:v>15.474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Sheet5!$A$10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Sheet5!$D$11:$D$13</c:f>
              <c:numCache>
                <c:formatCode>General</c:formatCode>
                <c:ptCount val="3"/>
                <c:pt idx="0">
                  <c:v>0.82599999999999996</c:v>
                </c:pt>
                <c:pt idx="1">
                  <c:v>7.71</c:v>
                </c:pt>
                <c:pt idx="2">
                  <c:v>34.19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Sheet5!$F$10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Sheet5!$I$11:$I$13</c:f>
              <c:numCache>
                <c:formatCode>General</c:formatCode>
                <c:ptCount val="3"/>
                <c:pt idx="0">
                  <c:v>6.9000000000000006E-2</c:v>
                </c:pt>
                <c:pt idx="1">
                  <c:v>0.27400000000000002</c:v>
                </c:pt>
                <c:pt idx="2">
                  <c:v>0.36499999999999999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Sheet5!$K$10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Sheet5!$N$11:$N$13</c:f>
              <c:numCache>
                <c:formatCode>General</c:formatCode>
                <c:ptCount val="3"/>
                <c:pt idx="0">
                  <c:v>0.217</c:v>
                </c:pt>
                <c:pt idx="1">
                  <c:v>0.60099999999999998</c:v>
                </c:pt>
                <c:pt idx="2">
                  <c:v>1.079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Sheet5!$P$10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Sheet5!$P$11:$P$13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17</c:v>
                </c:pt>
              </c:numCache>
            </c:numRef>
          </c:cat>
          <c:val>
            <c:numRef>
              <c:f>Sheet5!$S$11:$S$13</c:f>
              <c:numCache>
                <c:formatCode>General</c:formatCode>
                <c:ptCount val="3"/>
                <c:pt idx="0">
                  <c:v>0.11700000000000001</c:v>
                </c:pt>
                <c:pt idx="1">
                  <c:v>0.19400000000000001</c:v>
                </c:pt>
                <c:pt idx="2">
                  <c:v>0.32300000000000001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82368"/>
        <c:axId val="317482760"/>
      </c:lineChart>
      <c:catAx>
        <c:axId val="3174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in File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2760"/>
        <c:crosses val="autoZero"/>
        <c:auto val="1"/>
        <c:lblAlgn val="ctr"/>
        <c:lblOffset val="100"/>
        <c:noMultiLvlLbl val="0"/>
      </c:catAx>
      <c:valAx>
        <c:axId val="3174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per Lookup for varying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Sheet6!$F$14:$H$14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Sheet6!$B$3:$D$3</c:f>
              <c:numCache>
                <c:formatCode>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Sheet6!$F$14:$H$14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Sheet6!$F$3:$H$3</c:f>
              <c:numCache>
                <c:formatCode>0</c:formatCode>
                <c:ptCount val="3"/>
                <c:pt idx="0">
                  <c:v>250.81</c:v>
                </c:pt>
                <c:pt idx="1">
                  <c:v>900.65</c:v>
                </c:pt>
                <c:pt idx="2">
                  <c:v>2330.85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Sheet6!$A$6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Sheet6!$F$14:$H$14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Sheet6!$B$7:$D$7</c:f>
              <c:numCache>
                <c:formatCode>0</c:formatCode>
                <c:ptCount val="3"/>
                <c:pt idx="0">
                  <c:v>249.49</c:v>
                </c:pt>
                <c:pt idx="1">
                  <c:v>905.84</c:v>
                </c:pt>
                <c:pt idx="2">
                  <c:v>2337.54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Sheet6!$E$6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Sheet6!$F$14:$H$14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Sheet6!$F$7:$H$7</c:f>
              <c:numCache>
                <c:formatCode>0</c:formatCode>
                <c:ptCount val="3"/>
                <c:pt idx="0">
                  <c:v>250.81</c:v>
                </c:pt>
                <c:pt idx="1">
                  <c:v>900.71</c:v>
                </c:pt>
                <c:pt idx="2">
                  <c:v>2330.85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Sheet6!$A$10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Sheet6!$F$14:$H$14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Sheet6!$B$11:$D$11</c:f>
              <c:numCache>
                <c:formatCode>0</c:formatCode>
                <c:ptCount val="3"/>
                <c:pt idx="0">
                  <c:v>249.9</c:v>
                </c:pt>
                <c:pt idx="1">
                  <c:v>907.15</c:v>
                </c:pt>
                <c:pt idx="2">
                  <c:v>2335.87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Sheet6!$E$10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Sheet6!$F$14:$H$14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Sheet6!$F$11:$H$11</c:f>
              <c:numCache>
                <c:formatCode>0</c:formatCode>
                <c:ptCount val="3"/>
                <c:pt idx="0">
                  <c:v>11.43</c:v>
                </c:pt>
                <c:pt idx="1">
                  <c:v>14.07</c:v>
                </c:pt>
                <c:pt idx="2">
                  <c:v>15.74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Sheet6!$A$14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Sheet6!$F$14:$H$14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Sheet6!$B$15:$D$15</c:f>
              <c:numCache>
                <c:formatCode>0</c:formatCode>
                <c:ptCount val="3"/>
                <c:pt idx="0">
                  <c:v>12.73</c:v>
                </c:pt>
                <c:pt idx="1">
                  <c:v>12.74</c:v>
                </c:pt>
                <c:pt idx="2">
                  <c:v>12.74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Sheet6!$E$14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Sheet6!$F$14:$H$14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Sheet6!$F$15:$H$15</c:f>
              <c:numCache>
                <c:formatCode>0</c:formatCode>
                <c:ptCount val="3"/>
                <c:pt idx="0">
                  <c:v>16.5</c:v>
                </c:pt>
                <c:pt idx="1">
                  <c:v>20.05</c:v>
                </c:pt>
                <c:pt idx="2">
                  <c:v>22.26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17728"/>
        <c:axId val="407328312"/>
      </c:lineChart>
      <c:catAx>
        <c:axId val="407317728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3378257184936525"/>
              <c:y val="0.40190736273572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28312"/>
        <c:crosses val="autoZero"/>
        <c:auto val="1"/>
        <c:lblAlgn val="ctr"/>
        <c:lblOffset val="100"/>
        <c:noMultiLvlLbl val="0"/>
      </c:catAx>
      <c:valAx>
        <c:axId val="4073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177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24</xdr:row>
      <xdr:rowOff>157161</xdr:rowOff>
    </xdr:from>
    <xdr:to>
      <xdr:col>14</xdr:col>
      <xdr:colOff>185737</xdr:colOff>
      <xdr:row>41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26</xdr:row>
      <xdr:rowOff>14287</xdr:rowOff>
    </xdr:from>
    <xdr:to>
      <xdr:col>29</xdr:col>
      <xdr:colOff>447675</xdr:colOff>
      <xdr:row>40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57150</xdr:colOff>
      <xdr:row>1</xdr:row>
      <xdr:rowOff>123825</xdr:rowOff>
    </xdr:from>
    <xdr:to>
      <xdr:col>39</xdr:col>
      <xdr:colOff>371475</xdr:colOff>
      <xdr:row>17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600075</xdr:colOff>
      <xdr:row>19</xdr:row>
      <xdr:rowOff>57150</xdr:rowOff>
    </xdr:from>
    <xdr:to>
      <xdr:col>39</xdr:col>
      <xdr:colOff>476251</xdr:colOff>
      <xdr:row>35</xdr:row>
      <xdr:rowOff>142876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18</xdr:row>
      <xdr:rowOff>133350</xdr:rowOff>
    </xdr:from>
    <xdr:to>
      <xdr:col>17</xdr:col>
      <xdr:colOff>581025</xdr:colOff>
      <xdr:row>35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16</xdr:row>
      <xdr:rowOff>65086</xdr:rowOff>
    </xdr:from>
    <xdr:to>
      <xdr:col>7</xdr:col>
      <xdr:colOff>119062</xdr:colOff>
      <xdr:row>30</xdr:row>
      <xdr:rowOff>141286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525463</xdr:colOff>
      <xdr:row>16</xdr:row>
      <xdr:rowOff>65088</xdr:rowOff>
    </xdr:from>
    <xdr:to>
      <xdr:col>15</xdr:col>
      <xdr:colOff>144463</xdr:colOff>
      <xdr:row>30</xdr:row>
      <xdr:rowOff>141288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544513</xdr:colOff>
      <xdr:row>16</xdr:row>
      <xdr:rowOff>31750</xdr:rowOff>
    </xdr:from>
    <xdr:to>
      <xdr:col>23</xdr:col>
      <xdr:colOff>227013</xdr:colOff>
      <xdr:row>30</xdr:row>
      <xdr:rowOff>107950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36</xdr:row>
      <xdr:rowOff>171450</xdr:rowOff>
    </xdr:from>
    <xdr:to>
      <xdr:col>10</xdr:col>
      <xdr:colOff>361950</xdr:colOff>
      <xdr:row>54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y 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FFFF00"/>
      </a:accent3>
      <a:accent4>
        <a:srgbClr val="92D050"/>
      </a:accent4>
      <a:accent5>
        <a:srgbClr val="00B0F0"/>
      </a:accent5>
      <a:accent6>
        <a:srgbClr val="7030A0"/>
      </a:accent6>
      <a:hlink>
        <a:srgbClr val="FF0000"/>
      </a:hlink>
      <a:folHlink>
        <a:srgbClr val="00B05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V21" sqref="V21"/>
    </sheetView>
  </sheetViews>
  <sheetFormatPr defaultRowHeight="15" x14ac:dyDescent="0.25"/>
  <cols>
    <col min="1" max="1" width="9.85546875" bestFit="1" customWidth="1"/>
    <col min="2" max="3" width="6" bestFit="1" customWidth="1"/>
    <col min="4" max="4" width="6" customWidth="1"/>
    <col min="5" max="5" width="4" bestFit="1" customWidth="1"/>
    <col min="6" max="6" width="4.85546875" customWidth="1"/>
    <col min="7" max="9" width="5.5703125" bestFit="1" customWidth="1"/>
    <col min="10" max="10" width="4.5703125" bestFit="1" customWidth="1"/>
    <col min="11" max="12" width="5" bestFit="1" customWidth="1"/>
    <col min="13" max="13" width="5.7109375" customWidth="1"/>
    <col min="14" max="15" width="5" bestFit="1" customWidth="1"/>
    <col min="16" max="16" width="4.5703125" bestFit="1" customWidth="1"/>
    <col min="17" max="18" width="5" bestFit="1" customWidth="1"/>
    <col min="19" max="19" width="4.5703125" customWidth="1"/>
    <col min="20" max="20" width="4.85546875" customWidth="1"/>
    <col min="21" max="21" width="5" bestFit="1" customWidth="1"/>
    <col min="22" max="22" width="4.5703125" bestFit="1" customWidth="1"/>
    <col min="23" max="23" width="7" bestFit="1" customWidth="1"/>
    <col min="24" max="24" width="6.140625" customWidth="1"/>
    <col min="25" max="25" width="6.7109375" customWidth="1"/>
    <col min="26" max="26" width="4" bestFit="1" customWidth="1"/>
    <col min="27" max="27" width="5" bestFit="1" customWidth="1"/>
    <col min="28" max="28" width="4.5703125" bestFit="1" customWidth="1"/>
  </cols>
  <sheetData>
    <row r="1" spans="1:28" x14ac:dyDescent="0.25">
      <c r="E1" s="76" t="s">
        <v>18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customHeight="1" x14ac:dyDescent="0.25">
      <c r="A2" t="s">
        <v>15</v>
      </c>
      <c r="B2" t="s">
        <v>13</v>
      </c>
      <c r="C2" t="s">
        <v>14</v>
      </c>
      <c r="D2" t="s">
        <v>26</v>
      </c>
      <c r="E2" s="48" t="s">
        <v>1</v>
      </c>
      <c r="F2" s="48" t="s">
        <v>1</v>
      </c>
      <c r="G2" s="48" t="s">
        <v>1</v>
      </c>
      <c r="H2" s="49" t="s">
        <v>0</v>
      </c>
      <c r="I2" s="49" t="s">
        <v>0</v>
      </c>
      <c r="J2" s="49" t="s">
        <v>0</v>
      </c>
      <c r="K2" s="50" t="s">
        <v>2</v>
      </c>
      <c r="L2" s="50" t="s">
        <v>2</v>
      </c>
      <c r="M2" s="50" t="s">
        <v>2</v>
      </c>
      <c r="N2" s="51" t="s">
        <v>3</v>
      </c>
      <c r="O2" s="51" t="s">
        <v>3</v>
      </c>
      <c r="P2" s="51" t="s">
        <v>3</v>
      </c>
      <c r="Q2" s="52" t="s">
        <v>4</v>
      </c>
      <c r="R2" s="52" t="s">
        <v>4</v>
      </c>
      <c r="S2" s="52" t="s">
        <v>4</v>
      </c>
      <c r="T2" s="53" t="s">
        <v>5</v>
      </c>
      <c r="U2" s="53" t="s">
        <v>5</v>
      </c>
      <c r="V2" s="53" t="s">
        <v>5</v>
      </c>
      <c r="W2" s="54" t="s">
        <v>6</v>
      </c>
      <c r="X2" s="54" t="s">
        <v>6</v>
      </c>
      <c r="Y2" s="54" t="s">
        <v>6</v>
      </c>
      <c r="Z2" s="55" t="s">
        <v>7</v>
      </c>
      <c r="AA2" s="55" t="s">
        <v>7</v>
      </c>
      <c r="AB2" s="55" t="s">
        <v>7</v>
      </c>
    </row>
    <row r="3" spans="1:28" x14ac:dyDescent="0.25">
      <c r="A3" t="s">
        <v>8</v>
      </c>
      <c r="B3">
        <v>8419</v>
      </c>
      <c r="C3">
        <v>1929</v>
      </c>
      <c r="D3">
        <f>B3/C3</f>
        <v>4.3644375324002072</v>
      </c>
      <c r="E3" s="1">
        <v>269</v>
      </c>
      <c r="F3" s="24">
        <f>B3/E3</f>
        <v>31.297397769516728</v>
      </c>
      <c r="G3" s="2">
        <f>C3/E3</f>
        <v>7.1710037174721188</v>
      </c>
      <c r="H3" s="3">
        <v>377</v>
      </c>
      <c r="I3" s="4">
        <f>B3/H3</f>
        <v>22.331564986737401</v>
      </c>
      <c r="J3" s="4">
        <f>C3/H3</f>
        <v>5.1167108753315649</v>
      </c>
      <c r="K3" s="5">
        <v>155</v>
      </c>
      <c r="L3" s="6">
        <f>B3/K3</f>
        <v>54.316129032258061</v>
      </c>
      <c r="M3" s="17">
        <f>C3/K3</f>
        <v>12.445161290322581</v>
      </c>
      <c r="N3" s="11">
        <v>100</v>
      </c>
      <c r="O3" s="18">
        <f>B3/N3</f>
        <v>84.19</v>
      </c>
      <c r="P3" s="18">
        <f>C3/N3</f>
        <v>19.29</v>
      </c>
      <c r="Q3" s="9">
        <v>103</v>
      </c>
      <c r="R3" s="19">
        <f>B3/Q3</f>
        <v>81.737864077669897</v>
      </c>
      <c r="S3" s="19">
        <f>C3/Q3</f>
        <v>18.728155339805824</v>
      </c>
      <c r="T3" s="7">
        <v>62</v>
      </c>
      <c r="U3" s="8">
        <f>B3/T3</f>
        <v>135.79032258064515</v>
      </c>
      <c r="V3" s="8">
        <f>C3/T3</f>
        <v>31.112903225806452</v>
      </c>
      <c r="W3" s="13">
        <v>199</v>
      </c>
      <c r="X3" s="22">
        <f>B3/W3</f>
        <v>42.306532663316581</v>
      </c>
      <c r="Y3" s="63">
        <f>C3/W3</f>
        <v>9.6934673366834172</v>
      </c>
      <c r="Z3" s="1">
        <v>100</v>
      </c>
      <c r="AA3" s="30">
        <f>B3/Z3</f>
        <v>84.19</v>
      </c>
      <c r="AB3" s="2">
        <f>C3/Z3</f>
        <v>19.29</v>
      </c>
    </row>
    <row r="4" spans="1:28" x14ac:dyDescent="0.25">
      <c r="A4" t="s">
        <v>9</v>
      </c>
      <c r="B4">
        <v>13605</v>
      </c>
      <c r="C4">
        <v>117</v>
      </c>
      <c r="D4">
        <f>B4/C4</f>
        <v>116.28205128205128</v>
      </c>
      <c r="E4" s="1">
        <v>374</v>
      </c>
      <c r="F4" s="2">
        <f>B4/E4</f>
        <v>36.377005347593581</v>
      </c>
      <c r="G4" s="41">
        <f>C4/E4</f>
        <v>0.31283422459893045</v>
      </c>
      <c r="H4" s="3">
        <v>645</v>
      </c>
      <c r="I4" s="25">
        <f>B4/H4</f>
        <v>21.093023255813954</v>
      </c>
      <c r="J4" s="42">
        <f>C4/H4</f>
        <v>0.18139534883720931</v>
      </c>
      <c r="K4" s="5">
        <v>247</v>
      </c>
      <c r="L4" s="6">
        <f>B4/K4</f>
        <v>55.08097165991903</v>
      </c>
      <c r="M4" s="43">
        <f>C4/K4</f>
        <v>0.47368421052631576</v>
      </c>
      <c r="N4" s="11">
        <v>278</v>
      </c>
      <c r="O4" s="12">
        <f>B4/N4</f>
        <v>48.938848920863308</v>
      </c>
      <c r="P4" s="47">
        <f>C4/N4</f>
        <v>0.42086330935251798</v>
      </c>
      <c r="Q4" s="9">
        <v>234</v>
      </c>
      <c r="R4" s="10">
        <f>B4/Q4</f>
        <v>58.141025641025642</v>
      </c>
      <c r="S4" s="44">
        <f>C4/Q4</f>
        <v>0.5</v>
      </c>
      <c r="T4" s="7">
        <v>76</v>
      </c>
      <c r="U4" s="8">
        <f>B4/T4</f>
        <v>179.01315789473685</v>
      </c>
      <c r="V4" s="45">
        <f>C4/T4</f>
        <v>1.5394736842105263</v>
      </c>
      <c r="W4" s="13">
        <v>575</v>
      </c>
      <c r="X4" s="14">
        <f>B4/W4</f>
        <v>23.660869565217393</v>
      </c>
      <c r="Y4" s="29">
        <f>C4/W4</f>
        <v>0.20347826086956522</v>
      </c>
      <c r="Z4" s="1">
        <v>168</v>
      </c>
      <c r="AA4" s="2">
        <f>B4/Z4</f>
        <v>80.982142857142861</v>
      </c>
      <c r="AB4" s="46">
        <f>C4/Z4</f>
        <v>0.6964285714285714</v>
      </c>
    </row>
    <row r="5" spans="1:28" x14ac:dyDescent="0.25">
      <c r="A5" t="s">
        <v>10</v>
      </c>
      <c r="B5">
        <v>14811</v>
      </c>
      <c r="C5">
        <v>445</v>
      </c>
      <c r="D5">
        <f>B5/C5</f>
        <v>33.283146067415728</v>
      </c>
      <c r="E5" s="1">
        <v>406</v>
      </c>
      <c r="F5" s="2">
        <f>B5/E5</f>
        <v>36.480295566502463</v>
      </c>
      <c r="G5" s="2">
        <f>C5/E5</f>
        <v>1.0960591133004927</v>
      </c>
      <c r="H5" s="3">
        <v>603</v>
      </c>
      <c r="I5" s="4">
        <f>B5/H5</f>
        <v>24.562189054726367</v>
      </c>
      <c r="J5" s="4">
        <f>C5/H5</f>
        <v>0.73797678275290213</v>
      </c>
      <c r="K5" s="5">
        <v>210</v>
      </c>
      <c r="L5" s="17">
        <f>B5/K5</f>
        <v>70.528571428571425</v>
      </c>
      <c r="M5" s="6">
        <f>C5/K5</f>
        <v>2.1190476190476191</v>
      </c>
      <c r="N5" s="11">
        <v>190</v>
      </c>
      <c r="O5" s="12">
        <f>B5/N5</f>
        <v>77.952631578947361</v>
      </c>
      <c r="P5" s="12">
        <f>C5/N5</f>
        <v>2.3421052631578947</v>
      </c>
      <c r="Q5" s="9">
        <v>192</v>
      </c>
      <c r="R5" s="10">
        <f>B5/Q5</f>
        <v>77.140625</v>
      </c>
      <c r="S5" s="10">
        <f>C5/Q5</f>
        <v>2.3177083333333335</v>
      </c>
      <c r="T5" s="7">
        <v>64</v>
      </c>
      <c r="U5" s="21">
        <f>B5/T5</f>
        <v>231.421875</v>
      </c>
      <c r="V5" s="8">
        <f>C5/T5</f>
        <v>6.953125</v>
      </c>
      <c r="W5" s="13">
        <v>425</v>
      </c>
      <c r="X5" s="14">
        <f>B5/W5</f>
        <v>34.849411764705884</v>
      </c>
      <c r="Y5" s="28">
        <f>C5/W5</f>
        <v>1.0470588235294118</v>
      </c>
      <c r="Z5" s="1">
        <v>112</v>
      </c>
      <c r="AA5" s="2">
        <f>B5/Z5</f>
        <v>132.24107142857142</v>
      </c>
      <c r="AB5" s="2">
        <f>C5/Z5</f>
        <v>3.9732142857142856</v>
      </c>
    </row>
    <row r="6" spans="1:28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511</v>
      </c>
      <c r="F6" s="2">
        <f>B6/E6</f>
        <v>45.747553816046967</v>
      </c>
      <c r="G6" s="2">
        <f>C6/E6</f>
        <v>9.0215264187866921</v>
      </c>
      <c r="H6" s="3">
        <v>709</v>
      </c>
      <c r="I6" s="16">
        <f>B6/H6</f>
        <v>32.971791255289141</v>
      </c>
      <c r="J6" s="16">
        <f>C6/H6</f>
        <v>6.5021156558533146</v>
      </c>
      <c r="K6" s="5">
        <v>502</v>
      </c>
      <c r="L6" s="6">
        <f>B6/K6</f>
        <v>46.567729083665341</v>
      </c>
      <c r="M6" s="6">
        <f>C6/K6</f>
        <v>9.1832669322709162</v>
      </c>
      <c r="N6" s="11">
        <v>502</v>
      </c>
      <c r="O6" s="12">
        <f>B6/N6</f>
        <v>46.567729083665341</v>
      </c>
      <c r="P6" s="12">
        <f>C6/N6</f>
        <v>9.1832669322709162</v>
      </c>
      <c r="Q6" s="9">
        <v>481</v>
      </c>
      <c r="R6" s="10">
        <f>B6/Q6</f>
        <v>48.600831600831604</v>
      </c>
      <c r="S6" s="10">
        <f>C6/Q6</f>
        <v>9.5841995841995846</v>
      </c>
      <c r="T6" s="7">
        <v>138</v>
      </c>
      <c r="U6" s="8">
        <f>B6/T6</f>
        <v>169.39855072463769</v>
      </c>
      <c r="V6" s="8">
        <f>C6/T6</f>
        <v>33.405797101449274</v>
      </c>
      <c r="W6" s="13">
        <v>508</v>
      </c>
      <c r="X6" s="14">
        <f>B6/W6</f>
        <v>46.017716535433074</v>
      </c>
      <c r="Y6" s="28">
        <f>C6/W6</f>
        <v>9.0748031496063</v>
      </c>
      <c r="Z6" s="1">
        <v>110</v>
      </c>
      <c r="AA6" s="2">
        <f>B6/Z6</f>
        <v>212.51818181818183</v>
      </c>
      <c r="AB6" s="2">
        <f>C6/Z6</f>
        <v>41.909090909090907</v>
      </c>
    </row>
    <row r="7" spans="1:28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810</v>
      </c>
      <c r="F7" s="15">
        <f>B7/E7</f>
        <v>98.977777777777774</v>
      </c>
      <c r="G7" s="15">
        <f>C7/E7</f>
        <v>14.082716049382716</v>
      </c>
      <c r="H7" s="3">
        <v>2497</v>
      </c>
      <c r="I7" s="4">
        <f>B7/H7</f>
        <v>32.107328794553467</v>
      </c>
      <c r="J7" s="4">
        <f>C7/H7</f>
        <v>4.5682819383259909</v>
      </c>
      <c r="K7" s="5">
        <v>2873</v>
      </c>
      <c r="L7" s="26">
        <f>B7/K7</f>
        <v>27.905325443786982</v>
      </c>
      <c r="M7" s="6">
        <f>C7/K7</f>
        <v>3.970414201183432</v>
      </c>
      <c r="N7" s="11">
        <v>2751</v>
      </c>
      <c r="O7" s="27">
        <f>B7/N7</f>
        <v>29.142857142857142</v>
      </c>
      <c r="P7" s="12">
        <f>C7/N7</f>
        <v>4.1464921846601239</v>
      </c>
      <c r="Q7" s="9">
        <v>2808</v>
      </c>
      <c r="R7" s="31">
        <f>B7/Q7</f>
        <v>28.551282051282051</v>
      </c>
      <c r="S7" s="10">
        <f>C7/Q7</f>
        <v>4.0623219373219372</v>
      </c>
      <c r="T7" s="7">
        <v>252</v>
      </c>
      <c r="U7" s="20">
        <f>B7/T7</f>
        <v>318.14285714285717</v>
      </c>
      <c r="V7" s="20">
        <f>C7/T7</f>
        <v>45.265873015873019</v>
      </c>
      <c r="W7" s="13">
        <v>821</v>
      </c>
      <c r="X7" s="29">
        <f>B7/W7</f>
        <v>97.651644336175394</v>
      </c>
      <c r="Y7" s="28">
        <f>C7/W7</f>
        <v>13.89403166869671</v>
      </c>
      <c r="Z7" s="1">
        <v>223</v>
      </c>
      <c r="AA7" s="15">
        <f>B7/Z7</f>
        <v>359.51569506726457</v>
      </c>
      <c r="AB7" s="15">
        <f>C7/Z7</f>
        <v>51.152466367713004</v>
      </c>
    </row>
    <row r="8" spans="1:28" ht="15" customHeight="1" x14ac:dyDescent="0.25">
      <c r="E8" s="48" t="s">
        <v>25</v>
      </c>
      <c r="F8" t="s">
        <v>16</v>
      </c>
      <c r="G8" t="s">
        <v>17</v>
      </c>
      <c r="H8" t="s">
        <v>25</v>
      </c>
      <c r="I8" t="s">
        <v>16</v>
      </c>
      <c r="J8" t="s">
        <v>17</v>
      </c>
      <c r="K8" t="s">
        <v>25</v>
      </c>
      <c r="L8" t="s">
        <v>16</v>
      </c>
      <c r="M8" t="s">
        <v>17</v>
      </c>
      <c r="N8" t="s">
        <v>25</v>
      </c>
      <c r="O8" t="s">
        <v>16</v>
      </c>
      <c r="P8" t="s">
        <v>17</v>
      </c>
      <c r="Q8" t="s">
        <v>25</v>
      </c>
      <c r="R8" t="s">
        <v>16</v>
      </c>
      <c r="S8" t="s">
        <v>17</v>
      </c>
      <c r="T8" t="s">
        <v>25</v>
      </c>
      <c r="U8" t="s">
        <v>16</v>
      </c>
      <c r="V8" t="s">
        <v>17</v>
      </c>
      <c r="W8" t="s">
        <v>25</v>
      </c>
      <c r="X8" t="s">
        <v>16</v>
      </c>
      <c r="Y8" t="s">
        <v>17</v>
      </c>
      <c r="Z8" t="s">
        <v>25</v>
      </c>
      <c r="AA8" t="s">
        <v>16</v>
      </c>
      <c r="AB8" t="s">
        <v>17</v>
      </c>
    </row>
    <row r="10" spans="1:28" x14ac:dyDescent="0.25">
      <c r="N10" s="23"/>
      <c r="O10" t="s">
        <v>19</v>
      </c>
    </row>
    <row r="11" spans="1:28" x14ac:dyDescent="0.25">
      <c r="A11" t="s">
        <v>15</v>
      </c>
      <c r="B11" t="s">
        <v>13</v>
      </c>
      <c r="C11" t="s">
        <v>14</v>
      </c>
      <c r="E11" s="75" t="s">
        <v>1</v>
      </c>
      <c r="F11" s="75"/>
      <c r="G11" s="75"/>
      <c r="H11" s="74" t="s">
        <v>0</v>
      </c>
      <c r="I11" s="74"/>
      <c r="J11" s="74"/>
      <c r="K11" s="69" t="s">
        <v>2</v>
      </c>
      <c r="L11" s="69"/>
      <c r="M11" s="69"/>
      <c r="N11" s="70" t="s">
        <v>3</v>
      </c>
      <c r="O11" s="70"/>
      <c r="P11" s="70"/>
      <c r="Q11" s="71" t="s">
        <v>4</v>
      </c>
      <c r="R11" s="71"/>
      <c r="S11" s="71"/>
      <c r="T11" s="72" t="s">
        <v>5</v>
      </c>
      <c r="U11" s="72"/>
      <c r="V11" s="72"/>
      <c r="W11" s="73" t="s">
        <v>6</v>
      </c>
      <c r="X11" s="73"/>
      <c r="Y11" s="73"/>
      <c r="Z11" s="68" t="s">
        <v>7</v>
      </c>
      <c r="AA11" s="68"/>
      <c r="AB11" s="68"/>
    </row>
    <row r="12" spans="1:28" x14ac:dyDescent="0.25">
      <c r="E12" s="32"/>
      <c r="F12" s="32" t="s">
        <v>23</v>
      </c>
      <c r="G12" s="32" t="s">
        <v>24</v>
      </c>
      <c r="H12" s="33"/>
      <c r="I12" s="33" t="s">
        <v>23</v>
      </c>
      <c r="J12" s="33" t="s">
        <v>24</v>
      </c>
      <c r="K12" s="34"/>
      <c r="L12" s="34" t="s">
        <v>23</v>
      </c>
      <c r="M12" s="34" t="s">
        <v>24</v>
      </c>
      <c r="N12" s="35"/>
      <c r="O12" s="35" t="s">
        <v>23</v>
      </c>
      <c r="P12" s="35" t="s">
        <v>24</v>
      </c>
      <c r="Q12" s="36"/>
      <c r="R12" s="36" t="s">
        <v>23</v>
      </c>
      <c r="S12" s="36" t="s">
        <v>24</v>
      </c>
      <c r="T12" s="37"/>
      <c r="U12" s="37" t="s">
        <v>23</v>
      </c>
      <c r="V12" s="37" t="s">
        <v>24</v>
      </c>
      <c r="W12" s="38"/>
      <c r="X12" s="38" t="s">
        <v>23</v>
      </c>
      <c r="Y12" s="38" t="s">
        <v>24</v>
      </c>
      <c r="Z12" s="39"/>
      <c r="AA12" s="39" t="s">
        <v>23</v>
      </c>
      <c r="AB12" s="39" t="s">
        <v>24</v>
      </c>
    </row>
    <row r="13" spans="1:28" x14ac:dyDescent="0.25">
      <c r="F13">
        <v>99</v>
      </c>
      <c r="G13" s="40">
        <v>14</v>
      </c>
      <c r="I13">
        <v>26</v>
      </c>
      <c r="J13" s="40">
        <v>0.22</v>
      </c>
      <c r="L13">
        <v>37</v>
      </c>
      <c r="M13">
        <v>0.71</v>
      </c>
      <c r="O13">
        <v>47</v>
      </c>
      <c r="P13" s="40">
        <v>0.59</v>
      </c>
      <c r="R13">
        <v>44</v>
      </c>
      <c r="S13" s="40">
        <v>0.68</v>
      </c>
      <c r="U13">
        <v>224</v>
      </c>
      <c r="V13" s="40">
        <v>2.54</v>
      </c>
      <c r="X13" s="40">
        <v>0.23</v>
      </c>
      <c r="Y13" s="40">
        <v>0.02</v>
      </c>
      <c r="AA13">
        <v>222</v>
      </c>
      <c r="AB13" s="40">
        <v>2.25</v>
      </c>
    </row>
    <row r="14" spans="1:28" x14ac:dyDescent="0.25">
      <c r="F14" t="s">
        <v>20</v>
      </c>
      <c r="G14" t="s">
        <v>21</v>
      </c>
      <c r="I14" t="s">
        <v>21</v>
      </c>
      <c r="J14" t="s">
        <v>21</v>
      </c>
      <c r="L14" t="s">
        <v>12</v>
      </c>
      <c r="M14" t="s">
        <v>21</v>
      </c>
      <c r="O14" t="s">
        <v>12</v>
      </c>
      <c r="P14" t="s">
        <v>21</v>
      </c>
      <c r="R14" t="s">
        <v>12</v>
      </c>
      <c r="S14" t="s">
        <v>21</v>
      </c>
      <c r="U14" t="s">
        <v>22</v>
      </c>
      <c r="V14" t="s">
        <v>21</v>
      </c>
      <c r="X14" t="s">
        <v>12</v>
      </c>
      <c r="Y14" t="s">
        <v>21</v>
      </c>
      <c r="AA14" t="s">
        <v>20</v>
      </c>
      <c r="AB14" t="s">
        <v>21</v>
      </c>
    </row>
    <row r="15" spans="1:28" x14ac:dyDescent="0.25">
      <c r="H15" t="s">
        <v>23</v>
      </c>
      <c r="I15" t="s">
        <v>24</v>
      </c>
    </row>
    <row r="16" spans="1:28" x14ac:dyDescent="0.25">
      <c r="C16" s="40"/>
      <c r="D16" s="40"/>
      <c r="E16" s="75" t="s">
        <v>1</v>
      </c>
      <c r="F16" s="75"/>
      <c r="G16" s="75"/>
      <c r="H16" s="64">
        <f>F3</f>
        <v>31.297397769516728</v>
      </c>
      <c r="I16" s="40">
        <f>G4</f>
        <v>0.31283422459893045</v>
      </c>
    </row>
    <row r="17" spans="3:9" x14ac:dyDescent="0.25">
      <c r="C17" s="40"/>
      <c r="D17" s="40"/>
      <c r="E17" s="74" t="s">
        <v>0</v>
      </c>
      <c r="F17" s="74"/>
      <c r="G17" s="74"/>
      <c r="H17" s="64">
        <f>I4</f>
        <v>21.093023255813954</v>
      </c>
      <c r="I17" s="40">
        <f>J4</f>
        <v>0.18139534883720931</v>
      </c>
    </row>
    <row r="18" spans="3:9" x14ac:dyDescent="0.25">
      <c r="E18" s="69" t="s">
        <v>2</v>
      </c>
      <c r="F18" s="69"/>
      <c r="G18" s="69"/>
      <c r="H18" s="64">
        <f>L7</f>
        <v>27.905325443786982</v>
      </c>
      <c r="I18" s="40">
        <f>M4</f>
        <v>0.47368421052631576</v>
      </c>
    </row>
    <row r="19" spans="3:9" x14ac:dyDescent="0.25">
      <c r="C19" s="40"/>
      <c r="D19" s="40"/>
      <c r="E19" s="70" t="s">
        <v>3</v>
      </c>
      <c r="F19" s="70"/>
      <c r="G19" s="70"/>
      <c r="H19" s="64">
        <f>O7</f>
        <v>29.142857142857142</v>
      </c>
      <c r="I19" s="40">
        <f>P4</f>
        <v>0.42086330935251798</v>
      </c>
    </row>
    <row r="20" spans="3:9" x14ac:dyDescent="0.25">
      <c r="C20" s="40"/>
      <c r="D20" s="40"/>
      <c r="E20" s="71" t="s">
        <v>4</v>
      </c>
      <c r="F20" s="71"/>
      <c r="G20" s="71"/>
      <c r="H20" s="64">
        <f>R7</f>
        <v>28.551282051282051</v>
      </c>
      <c r="I20" s="40">
        <f>S4</f>
        <v>0.5</v>
      </c>
    </row>
    <row r="21" spans="3:9" x14ac:dyDescent="0.25">
      <c r="C21" s="40"/>
      <c r="D21" s="40"/>
      <c r="E21" s="72" t="s">
        <v>5</v>
      </c>
      <c r="F21" s="72"/>
      <c r="G21" s="72"/>
      <c r="H21" s="64">
        <f>U3</f>
        <v>135.79032258064515</v>
      </c>
      <c r="I21" s="40">
        <f>V4</f>
        <v>1.5394736842105263</v>
      </c>
    </row>
    <row r="22" spans="3:9" x14ac:dyDescent="0.25">
      <c r="C22" s="40"/>
      <c r="D22" s="40"/>
      <c r="E22" s="73" t="s">
        <v>6</v>
      </c>
      <c r="F22" s="73"/>
      <c r="G22" s="73"/>
      <c r="H22" s="64">
        <f>X4</f>
        <v>23.660869565217393</v>
      </c>
      <c r="I22" s="40">
        <f>Y4</f>
        <v>0.20347826086956522</v>
      </c>
    </row>
    <row r="23" spans="3:9" x14ac:dyDescent="0.25">
      <c r="C23" s="40"/>
      <c r="D23" s="40"/>
      <c r="E23" s="68" t="s">
        <v>7</v>
      </c>
      <c r="F23" s="68"/>
      <c r="G23" s="68"/>
      <c r="H23" s="64">
        <f>AA4</f>
        <v>80.982142857142861</v>
      </c>
      <c r="I23" s="40">
        <f>AB4</f>
        <v>0.6964285714285714</v>
      </c>
    </row>
  </sheetData>
  <mergeCells count="17">
    <mergeCell ref="E1:Z1"/>
    <mergeCell ref="N11:P11"/>
    <mergeCell ref="Q11:S11"/>
    <mergeCell ref="T11:V11"/>
    <mergeCell ref="W11:Y11"/>
    <mergeCell ref="Z11:AB11"/>
    <mergeCell ref="E17:G17"/>
    <mergeCell ref="E16:G16"/>
    <mergeCell ref="E11:G11"/>
    <mergeCell ref="H11:J11"/>
    <mergeCell ref="K11:M11"/>
    <mergeCell ref="E23:G23"/>
    <mergeCell ref="E18:G18"/>
    <mergeCell ref="E19:G19"/>
    <mergeCell ref="E20:G20"/>
    <mergeCell ref="E21:G21"/>
    <mergeCell ref="E22:G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D30" sqref="D30"/>
    </sheetView>
  </sheetViews>
  <sheetFormatPr defaultRowHeight="15" x14ac:dyDescent="0.25"/>
  <sheetData>
    <row r="1" spans="1:28" x14ac:dyDescent="0.25">
      <c r="E1" s="76" t="s">
        <v>18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30" x14ac:dyDescent="0.25">
      <c r="A2" t="s">
        <v>15</v>
      </c>
      <c r="B2" t="s">
        <v>13</v>
      </c>
      <c r="C2" t="s">
        <v>14</v>
      </c>
      <c r="D2" t="s">
        <v>26</v>
      </c>
      <c r="E2" s="48" t="s">
        <v>1</v>
      </c>
      <c r="F2" s="48" t="s">
        <v>1</v>
      </c>
      <c r="G2" s="48" t="s">
        <v>1</v>
      </c>
      <c r="H2" s="49" t="s">
        <v>0</v>
      </c>
      <c r="I2" s="49" t="s">
        <v>0</v>
      </c>
      <c r="J2" s="49" t="s">
        <v>0</v>
      </c>
      <c r="K2" s="50" t="s">
        <v>2</v>
      </c>
      <c r="L2" s="50" t="s">
        <v>2</v>
      </c>
      <c r="M2" s="50" t="s">
        <v>2</v>
      </c>
      <c r="N2" s="51" t="s">
        <v>3</v>
      </c>
      <c r="O2" s="51" t="s">
        <v>3</v>
      </c>
      <c r="P2" s="51" t="s">
        <v>3</v>
      </c>
      <c r="Q2" s="52" t="s">
        <v>4</v>
      </c>
      <c r="R2" s="52" t="s">
        <v>4</v>
      </c>
      <c r="S2" s="52" t="s">
        <v>4</v>
      </c>
      <c r="T2" s="53" t="s">
        <v>5</v>
      </c>
      <c r="U2" s="53" t="s">
        <v>5</v>
      </c>
      <c r="V2" s="53" t="s">
        <v>5</v>
      </c>
      <c r="W2" s="54" t="s">
        <v>6</v>
      </c>
      <c r="X2" s="54" t="s">
        <v>6</v>
      </c>
      <c r="Y2" s="54" t="s">
        <v>6</v>
      </c>
      <c r="Z2" s="55" t="s">
        <v>7</v>
      </c>
      <c r="AA2" s="55" t="s">
        <v>7</v>
      </c>
      <c r="AB2" s="55" t="s">
        <v>7</v>
      </c>
    </row>
    <row r="3" spans="1:28" x14ac:dyDescent="0.25">
      <c r="A3" t="s">
        <v>8</v>
      </c>
      <c r="B3">
        <v>8419</v>
      </c>
      <c r="C3">
        <v>1929</v>
      </c>
      <c r="D3">
        <f>B3/C3</f>
        <v>4.3644375324002072</v>
      </c>
      <c r="E3" s="1">
        <v>269</v>
      </c>
      <c r="F3" s="24">
        <f>B3/E3</f>
        <v>31.297397769516728</v>
      </c>
      <c r="G3" s="2">
        <f>C3/E3</f>
        <v>7.1710037174721188</v>
      </c>
      <c r="H3" s="3">
        <v>377</v>
      </c>
      <c r="I3" s="4">
        <f>B3/H3</f>
        <v>22.331564986737401</v>
      </c>
      <c r="J3" s="4">
        <f>C3/H3</f>
        <v>5.1167108753315649</v>
      </c>
      <c r="K3" s="5">
        <v>155</v>
      </c>
      <c r="L3" s="6">
        <f>B3/K3</f>
        <v>54.316129032258061</v>
      </c>
      <c r="M3" s="17">
        <f>C3/K3</f>
        <v>12.445161290322581</v>
      </c>
      <c r="N3" s="11">
        <v>100</v>
      </c>
      <c r="O3" s="18">
        <f>B3/N3</f>
        <v>84.19</v>
      </c>
      <c r="P3" s="18">
        <f>C3/N3</f>
        <v>19.29</v>
      </c>
      <c r="Q3" s="9">
        <v>103</v>
      </c>
      <c r="R3" s="19">
        <f>B3/Q3</f>
        <v>81.737864077669897</v>
      </c>
      <c r="S3" s="19">
        <f>C3/Q3</f>
        <v>18.728155339805824</v>
      </c>
      <c r="T3" s="7">
        <v>62</v>
      </c>
      <c r="U3" s="8">
        <f>B3/T3</f>
        <v>135.79032258064515</v>
      </c>
      <c r="V3" s="8">
        <f>C3/T3</f>
        <v>31.112903225806452</v>
      </c>
      <c r="W3" s="13">
        <v>199</v>
      </c>
      <c r="X3" s="22">
        <f>B3/W3</f>
        <v>42.306532663316581</v>
      </c>
      <c r="Y3" s="63">
        <f>C3/W3</f>
        <v>9.6934673366834172</v>
      </c>
      <c r="Z3" s="1">
        <v>100</v>
      </c>
      <c r="AA3" s="30">
        <f>B3/Z3</f>
        <v>84.19</v>
      </c>
      <c r="AB3" s="2">
        <f>C3/Z3</f>
        <v>19.29</v>
      </c>
    </row>
    <row r="4" spans="1:28" x14ac:dyDescent="0.25">
      <c r="A4" t="s">
        <v>9</v>
      </c>
      <c r="B4">
        <v>13605</v>
      </c>
      <c r="C4">
        <v>117</v>
      </c>
      <c r="D4">
        <f>B4/C4</f>
        <v>116.28205128205128</v>
      </c>
      <c r="E4" s="1">
        <v>374</v>
      </c>
      <c r="F4" s="2">
        <f>B4/E4</f>
        <v>36.377005347593581</v>
      </c>
      <c r="G4" s="41">
        <f>C4/E4</f>
        <v>0.31283422459893045</v>
      </c>
      <c r="H4" s="3">
        <v>645</v>
      </c>
      <c r="I4" s="25">
        <f>B4/H4</f>
        <v>21.093023255813954</v>
      </c>
      <c r="J4" s="42">
        <f>C4/H4</f>
        <v>0.18139534883720931</v>
      </c>
      <c r="K4" s="5">
        <v>247</v>
      </c>
      <c r="L4" s="6">
        <f>B4/K4</f>
        <v>55.08097165991903</v>
      </c>
      <c r="M4" s="43">
        <f>C4/K4</f>
        <v>0.47368421052631576</v>
      </c>
      <c r="N4" s="11">
        <v>278</v>
      </c>
      <c r="O4" s="12">
        <f>B4/N4</f>
        <v>48.938848920863308</v>
      </c>
      <c r="P4" s="47">
        <f>C4/N4</f>
        <v>0.42086330935251798</v>
      </c>
      <c r="Q4" s="9">
        <v>234</v>
      </c>
      <c r="R4" s="10">
        <f>B4/Q4</f>
        <v>58.141025641025642</v>
      </c>
      <c r="S4" s="44">
        <f>C4/Q4</f>
        <v>0.5</v>
      </c>
      <c r="T4" s="7">
        <v>76</v>
      </c>
      <c r="U4" s="8">
        <f>B4/T4</f>
        <v>179.01315789473685</v>
      </c>
      <c r="V4" s="45">
        <f>C4/T4</f>
        <v>1.5394736842105263</v>
      </c>
      <c r="W4" s="13">
        <v>575</v>
      </c>
      <c r="X4" s="14">
        <f>B4/W4</f>
        <v>23.660869565217393</v>
      </c>
      <c r="Y4" s="29">
        <f>C4/W4</f>
        <v>0.20347826086956522</v>
      </c>
      <c r="Z4" s="1">
        <v>168</v>
      </c>
      <c r="AA4" s="2">
        <f>B4/Z4</f>
        <v>80.982142857142861</v>
      </c>
      <c r="AB4" s="46">
        <f>C4/Z4</f>
        <v>0.6964285714285714</v>
      </c>
    </row>
    <row r="5" spans="1:28" x14ac:dyDescent="0.25">
      <c r="A5" t="s">
        <v>10</v>
      </c>
      <c r="B5">
        <v>14811</v>
      </c>
      <c r="C5">
        <v>445</v>
      </c>
      <c r="D5">
        <f>B5/C5</f>
        <v>33.283146067415728</v>
      </c>
      <c r="E5" s="1">
        <v>406</v>
      </c>
      <c r="F5" s="2">
        <f>B5/E5</f>
        <v>36.480295566502463</v>
      </c>
      <c r="G5" s="2">
        <f>C5/E5</f>
        <v>1.0960591133004927</v>
      </c>
      <c r="H5" s="3">
        <v>603</v>
      </c>
      <c r="I5" s="4">
        <f>B5/H5</f>
        <v>24.562189054726367</v>
      </c>
      <c r="J5" s="4">
        <f>C5/H5</f>
        <v>0.73797678275290213</v>
      </c>
      <c r="K5" s="5">
        <v>210</v>
      </c>
      <c r="L5" s="17">
        <f>B5/K5</f>
        <v>70.528571428571425</v>
      </c>
      <c r="M5" s="6">
        <f>C5/K5</f>
        <v>2.1190476190476191</v>
      </c>
      <c r="N5" s="11">
        <v>190</v>
      </c>
      <c r="O5" s="12">
        <f>B5/N5</f>
        <v>77.952631578947361</v>
      </c>
      <c r="P5" s="12">
        <f>C5/N5</f>
        <v>2.3421052631578947</v>
      </c>
      <c r="Q5" s="9">
        <v>192</v>
      </c>
      <c r="R5" s="10">
        <f>B5/Q5</f>
        <v>77.140625</v>
      </c>
      <c r="S5" s="10">
        <f>C5/Q5</f>
        <v>2.3177083333333335</v>
      </c>
      <c r="T5" s="7">
        <v>64</v>
      </c>
      <c r="U5" s="21">
        <f>B5/T5</f>
        <v>231.421875</v>
      </c>
      <c r="V5" s="8">
        <f>C5/T5</f>
        <v>6.953125</v>
      </c>
      <c r="W5" s="13">
        <v>425</v>
      </c>
      <c r="X5" s="14">
        <f>B5/W5</f>
        <v>34.849411764705884</v>
      </c>
      <c r="Y5" s="28">
        <f>C5/W5</f>
        <v>1.0470588235294118</v>
      </c>
      <c r="Z5" s="1">
        <v>112</v>
      </c>
      <c r="AA5" s="2">
        <f>B5/Z5</f>
        <v>132.24107142857142</v>
      </c>
      <c r="AB5" s="2">
        <f>C5/Z5</f>
        <v>3.9732142857142856</v>
      </c>
    </row>
    <row r="6" spans="1:28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511</v>
      </c>
      <c r="F6" s="2">
        <f>B6/E6</f>
        <v>45.747553816046967</v>
      </c>
      <c r="G6" s="2">
        <f>C6/E6</f>
        <v>9.0215264187866921</v>
      </c>
      <c r="H6" s="3">
        <v>709</v>
      </c>
      <c r="I6" s="16">
        <f>B6/H6</f>
        <v>32.971791255289141</v>
      </c>
      <c r="J6" s="16">
        <f>C6/H6</f>
        <v>6.5021156558533146</v>
      </c>
      <c r="K6" s="5">
        <v>502</v>
      </c>
      <c r="L6" s="6">
        <f>B6/K6</f>
        <v>46.567729083665341</v>
      </c>
      <c r="M6" s="6">
        <f>C6/K6</f>
        <v>9.1832669322709162</v>
      </c>
      <c r="N6" s="11">
        <v>502</v>
      </c>
      <c r="O6" s="12">
        <f>B6/N6</f>
        <v>46.567729083665341</v>
      </c>
      <c r="P6" s="12">
        <f>C6/N6</f>
        <v>9.1832669322709162</v>
      </c>
      <c r="Q6" s="9">
        <v>481</v>
      </c>
      <c r="R6" s="10">
        <f>B6/Q6</f>
        <v>48.600831600831604</v>
      </c>
      <c r="S6" s="10">
        <f>C6/Q6</f>
        <v>9.5841995841995846</v>
      </c>
      <c r="T6" s="7">
        <v>138</v>
      </c>
      <c r="U6" s="8">
        <f>B6/T6</f>
        <v>169.39855072463769</v>
      </c>
      <c r="V6" s="8">
        <f>C6/T6</f>
        <v>33.405797101449274</v>
      </c>
      <c r="W6" s="13">
        <v>508</v>
      </c>
      <c r="X6" s="14">
        <f>B6/W6</f>
        <v>46.017716535433074</v>
      </c>
      <c r="Y6" s="28">
        <f>C6/W6</f>
        <v>9.0748031496063</v>
      </c>
      <c r="Z6" s="1">
        <v>110</v>
      </c>
      <c r="AA6" s="2">
        <f>B6/Z6</f>
        <v>212.51818181818183</v>
      </c>
      <c r="AB6" s="2">
        <f>C6/Z6</f>
        <v>41.909090909090907</v>
      </c>
    </row>
    <row r="7" spans="1:28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810</v>
      </c>
      <c r="F7" s="15">
        <f>B7/E7</f>
        <v>98.977777777777774</v>
      </c>
      <c r="G7" s="15">
        <f>C7/E7</f>
        <v>14.082716049382716</v>
      </c>
      <c r="H7" s="3">
        <v>2497</v>
      </c>
      <c r="I7" s="4">
        <f>B7/H7</f>
        <v>32.107328794553467</v>
      </c>
      <c r="J7" s="4">
        <f>C7/H7</f>
        <v>4.5682819383259909</v>
      </c>
      <c r="K7" s="5">
        <v>2873</v>
      </c>
      <c r="L7" s="26">
        <f>B7/K7</f>
        <v>27.905325443786982</v>
      </c>
      <c r="M7" s="6">
        <f>C7/K7</f>
        <v>3.970414201183432</v>
      </c>
      <c r="N7" s="11">
        <v>2751</v>
      </c>
      <c r="O7" s="27">
        <f>B7/N7</f>
        <v>29.142857142857142</v>
      </c>
      <c r="P7" s="12">
        <f>C7/N7</f>
        <v>4.1464921846601239</v>
      </c>
      <c r="Q7" s="9">
        <v>2808</v>
      </c>
      <c r="R7" s="31">
        <f>B7/Q7</f>
        <v>28.551282051282051</v>
      </c>
      <c r="S7" s="10">
        <f>C7/Q7</f>
        <v>4.0623219373219372</v>
      </c>
      <c r="T7" s="7">
        <v>252</v>
      </c>
      <c r="U7" s="20">
        <f>B7/T7</f>
        <v>318.14285714285717</v>
      </c>
      <c r="V7" s="20">
        <f>C7/T7</f>
        <v>45.265873015873019</v>
      </c>
      <c r="W7" s="13">
        <v>821</v>
      </c>
      <c r="X7" s="29">
        <f>B7/W7</f>
        <v>97.651644336175394</v>
      </c>
      <c r="Y7" s="28">
        <f>C7/W7</f>
        <v>13.89403166869671</v>
      </c>
      <c r="Z7" s="1">
        <v>223</v>
      </c>
      <c r="AA7" s="15">
        <f>B7/Z7</f>
        <v>359.51569506726457</v>
      </c>
      <c r="AB7" s="15">
        <f>C7/Z7</f>
        <v>51.152466367713004</v>
      </c>
    </row>
    <row r="8" spans="1:28" x14ac:dyDescent="0.25">
      <c r="E8" s="48" t="s">
        <v>25</v>
      </c>
      <c r="F8" t="s">
        <v>16</v>
      </c>
      <c r="G8" t="s">
        <v>17</v>
      </c>
      <c r="H8" t="s">
        <v>25</v>
      </c>
      <c r="I8" t="s">
        <v>16</v>
      </c>
      <c r="J8" t="s">
        <v>17</v>
      </c>
      <c r="K8" t="s">
        <v>25</v>
      </c>
      <c r="L8" t="s">
        <v>16</v>
      </c>
      <c r="M8" t="s">
        <v>17</v>
      </c>
      <c r="N8" t="s">
        <v>25</v>
      </c>
      <c r="O8" t="s">
        <v>16</v>
      </c>
      <c r="P8" t="s">
        <v>17</v>
      </c>
      <c r="Q8" t="s">
        <v>25</v>
      </c>
      <c r="R8" t="s">
        <v>16</v>
      </c>
      <c r="S8" t="s">
        <v>17</v>
      </c>
      <c r="T8" t="s">
        <v>25</v>
      </c>
      <c r="U8" t="s">
        <v>16</v>
      </c>
      <c r="V8" t="s">
        <v>17</v>
      </c>
      <c r="W8" t="s">
        <v>25</v>
      </c>
      <c r="X8" t="s">
        <v>16</v>
      </c>
      <c r="Y8" t="s">
        <v>17</v>
      </c>
      <c r="Z8" t="s">
        <v>25</v>
      </c>
      <c r="AA8" t="s">
        <v>16</v>
      </c>
      <c r="AB8" t="s">
        <v>17</v>
      </c>
    </row>
  </sheetData>
  <mergeCells count="1">
    <mergeCell ref="E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0" sqref="G20"/>
    </sheetView>
  </sheetViews>
  <sheetFormatPr defaultRowHeight="15" x14ac:dyDescent="0.25"/>
  <cols>
    <col min="1" max="1" width="14.42578125" bestFit="1" customWidth="1"/>
    <col min="2" max="2" width="12.5703125" bestFit="1" customWidth="1"/>
    <col min="3" max="3" width="9.5703125" bestFit="1" customWidth="1"/>
    <col min="4" max="4" width="13.85546875" bestFit="1" customWidth="1"/>
    <col min="5" max="5" width="13.28515625" bestFit="1" customWidth="1"/>
    <col min="9" max="9" width="16" bestFit="1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I1" t="s">
        <v>87</v>
      </c>
    </row>
    <row r="2" spans="1:9" x14ac:dyDescent="0.25">
      <c r="A2" s="1" t="s">
        <v>27</v>
      </c>
      <c r="B2" s="1" t="s">
        <v>47</v>
      </c>
      <c r="C2" s="1" t="s">
        <v>37</v>
      </c>
      <c r="D2" s="1" t="s">
        <v>57</v>
      </c>
      <c r="E2" s="1" t="s">
        <v>67</v>
      </c>
      <c r="G2" s="1" t="s">
        <v>77</v>
      </c>
      <c r="I2" s="1" t="s">
        <v>77</v>
      </c>
    </row>
    <row r="3" spans="1:9" x14ac:dyDescent="0.25">
      <c r="A3" s="57" t="s">
        <v>28</v>
      </c>
      <c r="B3" s="57" t="s">
        <v>48</v>
      </c>
      <c r="C3" s="57" t="s">
        <v>38</v>
      </c>
      <c r="D3" s="57" t="s">
        <v>58</v>
      </c>
      <c r="E3" s="57" t="s">
        <v>68</v>
      </c>
      <c r="G3" s="57" t="s">
        <v>78</v>
      </c>
      <c r="I3" s="57" t="s">
        <v>78</v>
      </c>
    </row>
    <row r="4" spans="1:9" x14ac:dyDescent="0.25">
      <c r="A4" s="60" t="s">
        <v>29</v>
      </c>
      <c r="B4" s="58" t="s">
        <v>49</v>
      </c>
      <c r="C4" s="58" t="s">
        <v>39</v>
      </c>
      <c r="D4" s="58" t="s">
        <v>59</v>
      </c>
      <c r="E4" s="58" t="s">
        <v>69</v>
      </c>
      <c r="G4" s="58" t="s">
        <v>79</v>
      </c>
      <c r="I4" s="58" t="s">
        <v>79</v>
      </c>
    </row>
    <row r="5" spans="1:9" x14ac:dyDescent="0.25">
      <c r="A5" s="58" t="s">
        <v>30</v>
      </c>
      <c r="B5" s="59" t="s">
        <v>50</v>
      </c>
      <c r="C5" s="59" t="s">
        <v>40</v>
      </c>
      <c r="D5" s="61" t="s">
        <v>60</v>
      </c>
      <c r="E5" s="59" t="s">
        <v>70</v>
      </c>
      <c r="G5" s="59" t="s">
        <v>80</v>
      </c>
      <c r="I5" t="s">
        <v>82</v>
      </c>
    </row>
    <row r="6" spans="1:9" x14ac:dyDescent="0.25">
      <c r="A6" s="61" t="s">
        <v>31</v>
      </c>
      <c r="B6" t="s">
        <v>51</v>
      </c>
      <c r="C6" t="s">
        <v>41</v>
      </c>
      <c r="D6" s="59" t="s">
        <v>61</v>
      </c>
      <c r="E6" s="56" t="s">
        <v>71</v>
      </c>
      <c r="G6" s="60" t="s">
        <v>82</v>
      </c>
      <c r="H6">
        <f>6+9+7+5+10</f>
        <v>37</v>
      </c>
      <c r="I6" t="s">
        <v>81</v>
      </c>
    </row>
    <row r="7" spans="1:9" x14ac:dyDescent="0.25">
      <c r="A7" t="s">
        <v>32</v>
      </c>
      <c r="B7" s="60" t="s">
        <v>52</v>
      </c>
      <c r="C7" s="61" t="s">
        <v>42</v>
      </c>
      <c r="D7" s="60" t="s">
        <v>62</v>
      </c>
      <c r="E7" s="62" t="s">
        <v>72</v>
      </c>
      <c r="G7" s="61" t="s">
        <v>81</v>
      </c>
      <c r="H7">
        <f>4+7+8+7+9</f>
        <v>35</v>
      </c>
      <c r="I7" t="s">
        <v>80</v>
      </c>
    </row>
    <row r="8" spans="1:9" x14ac:dyDescent="0.25">
      <c r="A8" s="59" t="s">
        <v>33</v>
      </c>
      <c r="B8" t="s">
        <v>53</v>
      </c>
      <c r="C8" s="60" t="s">
        <v>43</v>
      </c>
      <c r="D8" t="s">
        <v>63</v>
      </c>
      <c r="E8" t="s">
        <v>73</v>
      </c>
      <c r="G8" s="5" t="s">
        <v>83</v>
      </c>
      <c r="I8" t="s">
        <v>83</v>
      </c>
    </row>
    <row r="9" spans="1:9" x14ac:dyDescent="0.25">
      <c r="A9" t="s">
        <v>34</v>
      </c>
      <c r="B9" s="61" t="s">
        <v>54</v>
      </c>
      <c r="C9" t="s">
        <v>44</v>
      </c>
      <c r="D9" s="5" t="s">
        <v>64</v>
      </c>
      <c r="E9" s="60" t="s">
        <v>74</v>
      </c>
      <c r="I9" s="56" t="s">
        <v>84</v>
      </c>
    </row>
    <row r="10" spans="1:9" x14ac:dyDescent="0.25">
      <c r="A10" s="5" t="s">
        <v>35</v>
      </c>
      <c r="B10" s="5" t="s">
        <v>55</v>
      </c>
      <c r="C10" s="5" t="s">
        <v>45</v>
      </c>
      <c r="D10" s="56" t="s">
        <v>65</v>
      </c>
      <c r="E10" s="61" t="s">
        <v>75</v>
      </c>
      <c r="I10" s="56" t="s">
        <v>85</v>
      </c>
    </row>
    <row r="11" spans="1:9" x14ac:dyDescent="0.25">
      <c r="A11" t="s">
        <v>36</v>
      </c>
      <c r="B11" t="s">
        <v>56</v>
      </c>
      <c r="C11" t="s">
        <v>46</v>
      </c>
      <c r="D11" s="62" t="s">
        <v>66</v>
      </c>
      <c r="E11" s="56" t="s">
        <v>76</v>
      </c>
      <c r="I11" s="56" t="s">
        <v>86</v>
      </c>
    </row>
    <row r="13" spans="1:9" x14ac:dyDescent="0.25">
      <c r="B13" t="s">
        <v>8</v>
      </c>
    </row>
    <row r="14" spans="1:9" x14ac:dyDescent="0.25">
      <c r="B14" t="s">
        <v>9</v>
      </c>
    </row>
    <row r="15" spans="1:9" x14ac:dyDescent="0.25">
      <c r="B15" t="s">
        <v>10</v>
      </c>
    </row>
    <row r="16" spans="1:9" x14ac:dyDescent="0.25">
      <c r="B16" t="s">
        <v>88</v>
      </c>
    </row>
    <row r="17" spans="2:2" x14ac:dyDescent="0.25">
      <c r="B17" t="s">
        <v>11</v>
      </c>
    </row>
    <row r="18" spans="2:2" x14ac:dyDescent="0.25">
      <c r="B18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L3" sqref="L3"/>
    </sheetView>
  </sheetViews>
  <sheetFormatPr defaultRowHeight="15" x14ac:dyDescent="0.25"/>
  <cols>
    <col min="5" max="5" width="9.140625" hidden="1" customWidth="1"/>
    <col min="7" max="7" width="9.140625" hidden="1" customWidth="1"/>
    <col min="9" max="9" width="9.140625" hidden="1" customWidth="1"/>
    <col min="10" max="10" width="13.85546875" bestFit="1" customWidth="1"/>
    <col min="11" max="11" width="9.140625" hidden="1" customWidth="1"/>
    <col min="13" max="13" width="9.140625" hidden="1" customWidth="1"/>
    <col min="15" max="15" width="12.85546875" hidden="1" customWidth="1"/>
    <col min="16" max="16" width="12.85546875" bestFit="1" customWidth="1"/>
    <col min="17" max="17" width="10.7109375" hidden="1" customWidth="1"/>
    <col min="18" max="18" width="10.7109375" bestFit="1" customWidth="1"/>
    <col min="19" max="19" width="11" hidden="1" customWidth="1"/>
  </cols>
  <sheetData>
    <row r="1" spans="1:27" x14ac:dyDescent="0.25">
      <c r="E1" s="76" t="s">
        <v>18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</row>
    <row r="2" spans="1:27" ht="15" customHeight="1" x14ac:dyDescent="0.25">
      <c r="A2" t="s">
        <v>15</v>
      </c>
      <c r="B2" t="s">
        <v>13</v>
      </c>
      <c r="C2" t="s">
        <v>14</v>
      </c>
      <c r="D2" t="s">
        <v>26</v>
      </c>
      <c r="E2" s="48" t="s">
        <v>1</v>
      </c>
      <c r="F2" s="48" t="s">
        <v>1</v>
      </c>
      <c r="G2" s="49" t="s">
        <v>0</v>
      </c>
      <c r="H2" s="49" t="s">
        <v>0</v>
      </c>
      <c r="I2" s="50" t="s">
        <v>2</v>
      </c>
      <c r="J2" s="50" t="s">
        <v>2</v>
      </c>
      <c r="K2" s="51" t="s">
        <v>3</v>
      </c>
      <c r="L2" s="51" t="s">
        <v>3</v>
      </c>
      <c r="M2" s="52" t="s">
        <v>4</v>
      </c>
      <c r="N2" s="52" t="s">
        <v>4</v>
      </c>
      <c r="O2" s="53" t="s">
        <v>5</v>
      </c>
      <c r="P2" s="53" t="s">
        <v>5</v>
      </c>
      <c r="Q2" s="54" t="s">
        <v>6</v>
      </c>
      <c r="R2" s="54" t="s">
        <v>6</v>
      </c>
      <c r="S2" s="55" t="s">
        <v>7</v>
      </c>
      <c r="T2" s="55" t="s">
        <v>7</v>
      </c>
    </row>
    <row r="3" spans="1:27" x14ac:dyDescent="0.25">
      <c r="A3" t="s">
        <v>9</v>
      </c>
      <c r="B3">
        <v>13605</v>
      </c>
      <c r="C3">
        <v>117</v>
      </c>
      <c r="D3">
        <f>B3/C3</f>
        <v>116.28205128205128</v>
      </c>
      <c r="E3" s="1">
        <v>374</v>
      </c>
      <c r="F3" s="41">
        <f>C13/E3</f>
        <v>0.31283422459893045</v>
      </c>
      <c r="G3" s="3">
        <v>645</v>
      </c>
      <c r="H3" s="42">
        <f>C13/G3</f>
        <v>0.18139534883720931</v>
      </c>
      <c r="I3" s="5">
        <v>247</v>
      </c>
      <c r="J3" s="43">
        <f>C13/I3</f>
        <v>0.47368421052631576</v>
      </c>
      <c r="K3" s="11">
        <v>278</v>
      </c>
      <c r="L3" s="47">
        <f>C13/K3</f>
        <v>0.42086330935251798</v>
      </c>
      <c r="M3" s="9">
        <v>234</v>
      </c>
      <c r="N3" s="44">
        <f>C13/M3</f>
        <v>0.5</v>
      </c>
      <c r="O3" s="7">
        <v>76</v>
      </c>
      <c r="P3" s="45">
        <f>C13/O3</f>
        <v>1.5394736842105263</v>
      </c>
      <c r="Q3" s="13">
        <v>575</v>
      </c>
      <c r="R3" s="29">
        <f>C13/Q3</f>
        <v>0.20347826086956522</v>
      </c>
      <c r="S3" s="1">
        <v>168</v>
      </c>
      <c r="T3" s="46">
        <f>C13/S3</f>
        <v>0.6964285714285714</v>
      </c>
      <c r="U3" s="45"/>
      <c r="V3" s="13"/>
      <c r="W3" s="14"/>
      <c r="X3" s="29"/>
      <c r="Y3" s="1"/>
      <c r="Z3" s="2"/>
      <c r="AA3" s="46"/>
    </row>
    <row r="4" spans="1:27" x14ac:dyDescent="0.25">
      <c r="A4" t="s">
        <v>10</v>
      </c>
      <c r="B4">
        <v>14811</v>
      </c>
      <c r="C4">
        <v>445</v>
      </c>
      <c r="D4">
        <f>B4/C4</f>
        <v>33.283146067415728</v>
      </c>
      <c r="E4" s="1">
        <v>406</v>
      </c>
      <c r="F4" s="2">
        <f>C14/E4</f>
        <v>1.0960591133004927</v>
      </c>
      <c r="G4" s="3">
        <v>603</v>
      </c>
      <c r="H4" s="4">
        <f>C14/G4</f>
        <v>0.73797678275290213</v>
      </c>
      <c r="I4" s="5">
        <v>210</v>
      </c>
      <c r="J4" s="6">
        <f>C14/I4</f>
        <v>2.1190476190476191</v>
      </c>
      <c r="K4" s="11">
        <v>190</v>
      </c>
      <c r="L4" s="12">
        <f>C14/K4</f>
        <v>2.3421052631578947</v>
      </c>
      <c r="M4" s="9">
        <v>192</v>
      </c>
      <c r="N4" s="10">
        <f>C14/M4</f>
        <v>2.3177083333333335</v>
      </c>
      <c r="O4" s="7">
        <v>64</v>
      </c>
      <c r="P4" s="8">
        <f>C14/O4</f>
        <v>6.953125</v>
      </c>
      <c r="Q4" s="13">
        <v>425</v>
      </c>
      <c r="R4" s="28">
        <f>C14/Q4</f>
        <v>1.0470588235294118</v>
      </c>
      <c r="S4" s="1">
        <v>112</v>
      </c>
      <c r="T4" s="2">
        <f>C14/S4</f>
        <v>3.9732142857142856</v>
      </c>
    </row>
    <row r="5" spans="1:27" x14ac:dyDescent="0.25">
      <c r="A5" t="s">
        <v>8</v>
      </c>
      <c r="B5">
        <v>8419</v>
      </c>
      <c r="C5">
        <v>1929</v>
      </c>
      <c r="D5">
        <f>B5/C5</f>
        <v>4.3644375324002072</v>
      </c>
      <c r="E5" s="1">
        <v>269</v>
      </c>
      <c r="F5" s="2">
        <f>C12/E5</f>
        <v>7.1710037174721188</v>
      </c>
      <c r="G5" s="3">
        <v>377</v>
      </c>
      <c r="H5" s="4">
        <f>C12/G5</f>
        <v>5.1167108753315649</v>
      </c>
      <c r="I5" s="5">
        <v>155</v>
      </c>
      <c r="J5" s="17">
        <f>C12/I5</f>
        <v>12.445161290322581</v>
      </c>
      <c r="K5" s="11">
        <v>100</v>
      </c>
      <c r="L5" s="18">
        <f>C12/K5</f>
        <v>19.29</v>
      </c>
      <c r="M5" s="9">
        <v>103</v>
      </c>
      <c r="N5" s="19">
        <f>C12/M5</f>
        <v>18.728155339805824</v>
      </c>
      <c r="O5" s="7">
        <v>62</v>
      </c>
      <c r="P5" s="8">
        <f>C12/O5</f>
        <v>31.112903225806452</v>
      </c>
      <c r="Q5" s="13">
        <v>199</v>
      </c>
      <c r="R5" s="63">
        <f>C12/Q5</f>
        <v>9.6934673366834172</v>
      </c>
      <c r="S5" s="1">
        <v>100</v>
      </c>
      <c r="T5" s="2">
        <f>C12/S5</f>
        <v>19.29</v>
      </c>
    </row>
    <row r="6" spans="1:27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511</v>
      </c>
      <c r="F6" s="2">
        <f>C15/E6</f>
        <v>9.0215264187866921</v>
      </c>
      <c r="G6" s="3">
        <v>709</v>
      </c>
      <c r="H6" s="16">
        <f>C15/G6</f>
        <v>6.5021156558533146</v>
      </c>
      <c r="I6" s="5">
        <v>502</v>
      </c>
      <c r="J6" s="6">
        <f>C15/I6</f>
        <v>9.1832669322709162</v>
      </c>
      <c r="K6" s="11">
        <v>502</v>
      </c>
      <c r="L6" s="12">
        <f>C15/K6</f>
        <v>9.1832669322709162</v>
      </c>
      <c r="M6" s="9">
        <v>481</v>
      </c>
      <c r="N6" s="10">
        <f>C15/M6</f>
        <v>9.5841995841995846</v>
      </c>
      <c r="O6" s="7">
        <v>138</v>
      </c>
      <c r="P6" s="8">
        <f>C15/O6</f>
        <v>33.405797101449274</v>
      </c>
      <c r="Q6" s="13">
        <v>508</v>
      </c>
      <c r="R6" s="28">
        <f>C15/Q6</f>
        <v>9.0748031496063</v>
      </c>
      <c r="S6" s="1">
        <v>110</v>
      </c>
      <c r="T6" s="2">
        <f>C15/S6</f>
        <v>41.909090909090907</v>
      </c>
    </row>
    <row r="7" spans="1:27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810</v>
      </c>
      <c r="F7" s="15">
        <f>C16/E7</f>
        <v>14.082716049382716</v>
      </c>
      <c r="G7" s="3">
        <v>2497</v>
      </c>
      <c r="H7" s="4">
        <f>C16/G7</f>
        <v>4.5682819383259909</v>
      </c>
      <c r="I7" s="5">
        <v>2873</v>
      </c>
      <c r="J7" s="6">
        <f>C16/I7</f>
        <v>3.970414201183432</v>
      </c>
      <c r="K7" s="11">
        <v>2751</v>
      </c>
      <c r="L7" s="12">
        <f>C16/K7</f>
        <v>4.1464921846601239</v>
      </c>
      <c r="M7" s="9">
        <v>2808</v>
      </c>
      <c r="N7" s="10">
        <f>C16/M7</f>
        <v>4.0623219373219372</v>
      </c>
      <c r="O7" s="7">
        <v>252</v>
      </c>
      <c r="P7" s="20">
        <f>C16/O7</f>
        <v>45.265873015873019</v>
      </c>
      <c r="Q7" s="13">
        <v>821</v>
      </c>
      <c r="R7" s="28">
        <f>C16/Q7</f>
        <v>13.89403166869671</v>
      </c>
      <c r="S7" s="1">
        <v>223</v>
      </c>
      <c r="T7" s="15">
        <f>C16/S7</f>
        <v>51.152466367713004</v>
      </c>
    </row>
    <row r="8" spans="1:27" ht="15" customHeight="1" x14ac:dyDescent="0.25">
      <c r="E8" s="48" t="s">
        <v>25</v>
      </c>
      <c r="F8" t="s">
        <v>17</v>
      </c>
      <c r="G8" t="s">
        <v>25</v>
      </c>
      <c r="H8" t="s">
        <v>17</v>
      </c>
      <c r="I8" t="s">
        <v>25</v>
      </c>
      <c r="J8" t="s">
        <v>17</v>
      </c>
      <c r="K8" t="s">
        <v>25</v>
      </c>
      <c r="L8" t="s">
        <v>17</v>
      </c>
      <c r="M8" t="s">
        <v>25</v>
      </c>
      <c r="N8" t="s">
        <v>17</v>
      </c>
      <c r="O8" t="s">
        <v>25</v>
      </c>
      <c r="P8" t="s">
        <v>17</v>
      </c>
      <c r="Q8" t="s">
        <v>25</v>
      </c>
      <c r="R8" t="s">
        <v>17</v>
      </c>
      <c r="S8" t="s">
        <v>25</v>
      </c>
      <c r="T8" t="s">
        <v>17</v>
      </c>
    </row>
    <row r="11" spans="1:27" x14ac:dyDescent="0.25">
      <c r="E11" s="55"/>
    </row>
    <row r="12" spans="1:27" x14ac:dyDescent="0.25">
      <c r="A12" t="s">
        <v>8</v>
      </c>
      <c r="B12">
        <v>8419</v>
      </c>
      <c r="C12">
        <v>1929</v>
      </c>
      <c r="D12">
        <f>B12/C12</f>
        <v>4.3644375324002072</v>
      </c>
      <c r="E12" s="30"/>
    </row>
    <row r="13" spans="1:27" x14ac:dyDescent="0.25">
      <c r="A13" t="s">
        <v>9</v>
      </c>
      <c r="B13">
        <v>13605</v>
      </c>
      <c r="C13">
        <v>117</v>
      </c>
      <c r="D13">
        <f>B13/C13</f>
        <v>116.28205128205128</v>
      </c>
      <c r="E13" s="2"/>
    </row>
    <row r="14" spans="1:27" x14ac:dyDescent="0.25">
      <c r="A14" t="s">
        <v>10</v>
      </c>
      <c r="B14">
        <v>14811</v>
      </c>
      <c r="C14">
        <v>445</v>
      </c>
      <c r="D14">
        <f>B14/C14</f>
        <v>33.283146067415728</v>
      </c>
      <c r="E14" s="2"/>
    </row>
    <row r="15" spans="1:27" x14ac:dyDescent="0.25">
      <c r="A15" t="s">
        <v>11</v>
      </c>
      <c r="B15">
        <v>23377</v>
      </c>
      <c r="C15">
        <v>4610</v>
      </c>
      <c r="D15">
        <f>B15/C15</f>
        <v>5.0709327548806939</v>
      </c>
      <c r="E15" s="2"/>
    </row>
    <row r="16" spans="1:27" x14ac:dyDescent="0.25">
      <c r="A16" t="s">
        <v>12</v>
      </c>
      <c r="B16">
        <v>80172</v>
      </c>
      <c r="C16">
        <v>11407</v>
      </c>
      <c r="D16">
        <f>B16/C16</f>
        <v>7.0283159463487328</v>
      </c>
      <c r="E16" s="15"/>
    </row>
  </sheetData>
  <mergeCells count="1">
    <mergeCell ref="E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4"/>
  <sheetViews>
    <sheetView tabSelected="1" zoomScaleNormal="100" workbookViewId="0">
      <selection activeCell="J15" sqref="J15"/>
    </sheetView>
  </sheetViews>
  <sheetFormatPr defaultRowHeight="15" x14ac:dyDescent="0.25"/>
  <cols>
    <col min="1" max="1" width="13.85546875" style="66" bestFit="1" customWidth="1"/>
    <col min="5" max="5" width="12.42578125" customWidth="1"/>
    <col min="6" max="6" width="9.140625" style="66"/>
    <col min="11" max="11" width="10.140625" style="66" customWidth="1"/>
    <col min="16" max="16" width="9.140625" style="66"/>
  </cols>
  <sheetData>
    <row r="1" spans="1:20" s="67" customFormat="1" x14ac:dyDescent="0.25"/>
    <row r="2" spans="1:20" s="65" customFormat="1" x14ac:dyDescent="0.25">
      <c r="A2" s="57" t="s">
        <v>1</v>
      </c>
      <c r="B2" s="65">
        <v>9</v>
      </c>
      <c r="C2" s="65">
        <v>11</v>
      </c>
      <c r="D2" s="65">
        <v>13</v>
      </c>
      <c r="F2" s="57" t="s">
        <v>0</v>
      </c>
      <c r="G2" s="65">
        <v>9</v>
      </c>
      <c r="H2" s="65">
        <v>11</v>
      </c>
      <c r="I2" s="65">
        <v>13</v>
      </c>
      <c r="K2" s="57" t="s">
        <v>90</v>
      </c>
      <c r="L2" s="65">
        <v>9</v>
      </c>
      <c r="M2" s="65">
        <v>11</v>
      </c>
      <c r="N2" s="65">
        <v>13</v>
      </c>
      <c r="P2" s="57" t="s">
        <v>3</v>
      </c>
      <c r="Q2" s="65">
        <v>9</v>
      </c>
      <c r="R2" s="65">
        <v>11</v>
      </c>
      <c r="S2" s="65">
        <v>13</v>
      </c>
    </row>
    <row r="3" spans="1:20" x14ac:dyDescent="0.25">
      <c r="A3" s="66">
        <v>13</v>
      </c>
      <c r="B3" s="67">
        <f>(263)/1000</f>
        <v>0.26300000000000001</v>
      </c>
      <c r="C3" s="67">
        <f>(373)/1000</f>
        <v>0.373</v>
      </c>
      <c r="D3" s="67">
        <f>(313)/1000</f>
        <v>0.313</v>
      </c>
      <c r="F3" s="66">
        <v>13</v>
      </c>
      <c r="G3" s="67">
        <f>(289)/1000</f>
        <v>0.28899999999999998</v>
      </c>
      <c r="H3" s="67">
        <f>(593)/1000</f>
        <v>0.59299999999999997</v>
      </c>
      <c r="I3" s="67">
        <f>(898)/1000</f>
        <v>0.89800000000000002</v>
      </c>
      <c r="K3" s="66">
        <v>13</v>
      </c>
      <c r="L3" s="67">
        <f>(136)/1000</f>
        <v>0.13600000000000001</v>
      </c>
      <c r="M3" s="67">
        <f>(346)/1000</f>
        <v>0.34599999999999997</v>
      </c>
      <c r="N3" s="67">
        <f>(830)/1000</f>
        <v>0.83</v>
      </c>
      <c r="P3" s="66">
        <v>13</v>
      </c>
      <c r="Q3" s="67">
        <f>(72)/1000</f>
        <v>7.1999999999999995E-2</v>
      </c>
      <c r="R3" s="67">
        <f>(264)/1000</f>
        <v>0.26400000000000001</v>
      </c>
      <c r="S3" s="67">
        <f>(619)/1000</f>
        <v>0.61899999999999999</v>
      </c>
    </row>
    <row r="4" spans="1:20" x14ac:dyDescent="0.25">
      <c r="A4" s="66">
        <v>15</v>
      </c>
      <c r="B4" s="67">
        <f>(609)/1000</f>
        <v>0.60899999999999999</v>
      </c>
      <c r="C4" s="67">
        <f>(818)/1000</f>
        <v>0.81799999999999995</v>
      </c>
      <c r="D4" s="67">
        <f>(690)/1000</f>
        <v>0.69</v>
      </c>
      <c r="F4" s="66">
        <v>15</v>
      </c>
      <c r="G4" s="67">
        <f>(466)/1000</f>
        <v>0.46600000000000003</v>
      </c>
      <c r="H4" s="67">
        <f>(997)/1000</f>
        <v>0.997</v>
      </c>
      <c r="I4" s="67">
        <f>(3025)/1000</f>
        <v>3.0249999999999999</v>
      </c>
      <c r="K4" s="66">
        <v>15</v>
      </c>
      <c r="L4" s="67">
        <f>(250)/1000</f>
        <v>0.25</v>
      </c>
      <c r="M4" s="67">
        <f>(981)/1000</f>
        <v>0.98099999999999998</v>
      </c>
      <c r="N4" s="67">
        <f>(7905)/1000</f>
        <v>7.9050000000000002</v>
      </c>
      <c r="P4" s="66">
        <v>15</v>
      </c>
      <c r="Q4" s="67">
        <f>(206)/1000</f>
        <v>0.20599999999999999</v>
      </c>
      <c r="R4" s="67">
        <f>(674)/1000</f>
        <v>0.67400000000000004</v>
      </c>
      <c r="S4" s="67">
        <f>(3771)/1000</f>
        <v>3.7709999999999999</v>
      </c>
    </row>
    <row r="5" spans="1:20" x14ac:dyDescent="0.25">
      <c r="A5" s="66">
        <v>17</v>
      </c>
      <c r="B5" s="67">
        <f>(895)/1000</f>
        <v>0.89500000000000002</v>
      </c>
      <c r="C5" s="67">
        <f>(857)/1000</f>
        <v>0.85699999999999998</v>
      </c>
      <c r="D5" s="67">
        <f>(1134)/1000</f>
        <v>1.1339999999999999</v>
      </c>
      <c r="F5" s="66">
        <v>17</v>
      </c>
      <c r="G5" s="67">
        <f>(739)/1000</f>
        <v>0.73899999999999999</v>
      </c>
      <c r="H5" s="67">
        <f>(2363)/1000</f>
        <v>2.363</v>
      </c>
      <c r="I5" s="67">
        <f>(9798)/1000</f>
        <v>9.798</v>
      </c>
      <c r="K5" s="66">
        <v>17</v>
      </c>
      <c r="L5" s="67">
        <f>(915)/1000</f>
        <v>0.91500000000000004</v>
      </c>
      <c r="M5" s="67">
        <f>(5071)/1000</f>
        <v>5.0709999999999997</v>
      </c>
      <c r="N5" s="67">
        <f>(38356)/1000</f>
        <v>38.356000000000002</v>
      </c>
      <c r="P5" s="66">
        <v>17</v>
      </c>
      <c r="Q5" s="67">
        <f>(751)/1000</f>
        <v>0.751</v>
      </c>
      <c r="R5" s="67">
        <f>(2847)/1000</f>
        <v>2.847</v>
      </c>
      <c r="S5" s="67">
        <f>(15474)/1000</f>
        <v>15.474</v>
      </c>
    </row>
    <row r="6" spans="1:20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</row>
    <row r="7" spans="1:20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</row>
    <row r="8" spans="1:20" x14ac:dyDescent="0.2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</row>
    <row r="9" spans="1:20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</row>
    <row r="10" spans="1:20" s="65" customFormat="1" x14ac:dyDescent="0.25">
      <c r="A10" s="57" t="s">
        <v>4</v>
      </c>
      <c r="B10" s="65">
        <v>9</v>
      </c>
      <c r="C10" s="65">
        <v>11</v>
      </c>
      <c r="D10" s="65">
        <v>13</v>
      </c>
      <c r="F10" s="57" t="s">
        <v>5</v>
      </c>
      <c r="G10" s="65">
        <v>9</v>
      </c>
      <c r="H10" s="65">
        <v>11</v>
      </c>
      <c r="I10" s="65">
        <v>13</v>
      </c>
      <c r="K10" s="57" t="s">
        <v>6</v>
      </c>
      <c r="L10" s="65">
        <v>9</v>
      </c>
      <c r="M10" s="65">
        <v>11</v>
      </c>
      <c r="N10" s="65">
        <v>13</v>
      </c>
      <c r="P10" s="57" t="s">
        <v>7</v>
      </c>
      <c r="Q10" s="65">
        <v>9</v>
      </c>
      <c r="R10" s="65">
        <v>11</v>
      </c>
      <c r="S10" s="65">
        <v>13</v>
      </c>
    </row>
    <row r="11" spans="1:20" x14ac:dyDescent="0.25">
      <c r="A11" s="66">
        <v>13</v>
      </c>
      <c r="B11" s="67">
        <f>(77)/1000</f>
        <v>7.6999999999999999E-2</v>
      </c>
      <c r="C11" s="67">
        <f>(266)/1000</f>
        <v>0.26600000000000001</v>
      </c>
      <c r="D11" s="67">
        <f>(826)/1000</f>
        <v>0.82599999999999996</v>
      </c>
      <c r="E11" s="67"/>
      <c r="F11" s="66">
        <v>13</v>
      </c>
      <c r="G11" s="67">
        <f>(46)/1000</f>
        <v>4.5999999999999999E-2</v>
      </c>
      <c r="H11" s="67">
        <f>(55)/1000</f>
        <v>5.5E-2</v>
      </c>
      <c r="I11" s="67">
        <f>(69)/1000</f>
        <v>6.9000000000000006E-2</v>
      </c>
      <c r="K11" s="66">
        <v>13</v>
      </c>
      <c r="L11" s="67">
        <f>(203)/1000</f>
        <v>0.20300000000000001</v>
      </c>
      <c r="M11" s="67">
        <f>(235)/1000</f>
        <v>0.23499999999999999</v>
      </c>
      <c r="N11" s="67">
        <f>(217)/1000</f>
        <v>0.217</v>
      </c>
      <c r="P11" s="66">
        <v>13</v>
      </c>
      <c r="Q11" s="67">
        <f>(64)/1000</f>
        <v>6.4000000000000001E-2</v>
      </c>
      <c r="R11" s="67">
        <f>(114)/1000</f>
        <v>0.114</v>
      </c>
      <c r="S11" s="67">
        <f>(117)/1000</f>
        <v>0.11700000000000001</v>
      </c>
    </row>
    <row r="12" spans="1:20" x14ac:dyDescent="0.25">
      <c r="A12" s="66">
        <v>15</v>
      </c>
      <c r="B12" s="67">
        <f>(231)/1000</f>
        <v>0.23100000000000001</v>
      </c>
      <c r="C12" s="67">
        <f>(952)/1000</f>
        <v>0.95199999999999996</v>
      </c>
      <c r="D12" s="67">
        <f>(7710)/1000</f>
        <v>7.71</v>
      </c>
      <c r="F12" s="66">
        <v>15</v>
      </c>
      <c r="G12" s="67">
        <f>(90)/1000</f>
        <v>0.09</v>
      </c>
      <c r="H12" s="67">
        <f>(103)/1000</f>
        <v>0.10299999999999999</v>
      </c>
      <c r="I12" s="67">
        <f>(274)/1000</f>
        <v>0.27400000000000002</v>
      </c>
      <c r="K12" s="66">
        <v>15</v>
      </c>
      <c r="L12" s="67">
        <f>(582)/1000</f>
        <v>0.58199999999999996</v>
      </c>
      <c r="M12" s="67">
        <f>(542)/1000</f>
        <v>0.54200000000000004</v>
      </c>
      <c r="N12" s="67">
        <f>(601)/1000</f>
        <v>0.60099999999999998</v>
      </c>
      <c r="P12" s="66">
        <v>15</v>
      </c>
      <c r="Q12" s="67">
        <f>(102)/1000</f>
        <v>0.10199999999999999</v>
      </c>
      <c r="R12" s="67">
        <f>(125)/1000</f>
        <v>0.125</v>
      </c>
      <c r="S12" s="67">
        <f>(194)/1000</f>
        <v>0.19400000000000001</v>
      </c>
    </row>
    <row r="13" spans="1:20" x14ac:dyDescent="0.25">
      <c r="A13" s="66">
        <v>17</v>
      </c>
      <c r="B13" s="67">
        <f>(812)/1000</f>
        <v>0.81200000000000006</v>
      </c>
      <c r="C13" s="67">
        <f>(4320)/1000</f>
        <v>4.32</v>
      </c>
      <c r="D13" s="67">
        <f>(34190)/1000</f>
        <v>34.19</v>
      </c>
      <c r="F13" s="66">
        <v>17</v>
      </c>
      <c r="G13" s="67">
        <f>(226)/1000</f>
        <v>0.22600000000000001</v>
      </c>
      <c r="H13" s="67">
        <f>(309)/1000</f>
        <v>0.309</v>
      </c>
      <c r="I13" s="67">
        <f>(365)/1000</f>
        <v>0.36499999999999999</v>
      </c>
      <c r="K13" s="66">
        <v>17</v>
      </c>
      <c r="L13" s="67">
        <f>(1008)/1000</f>
        <v>1.008</v>
      </c>
      <c r="M13" s="67">
        <f>(957)/1000</f>
        <v>0.95699999999999996</v>
      </c>
      <c r="N13" s="67">
        <f>(1079)/1000</f>
        <v>1.079</v>
      </c>
      <c r="P13" s="66">
        <v>17</v>
      </c>
      <c r="Q13" s="67">
        <f>(249)/1000</f>
        <v>0.249</v>
      </c>
      <c r="R13" s="67">
        <f>(337)/1000</f>
        <v>0.33700000000000002</v>
      </c>
      <c r="S13" s="67">
        <f>(323)/1000</f>
        <v>0.32300000000000001</v>
      </c>
    </row>
    <row r="14" spans="1:20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</row>
    <row r="15" spans="1:20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pans="1:20" x14ac:dyDescent="0.25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 x14ac:dyDescent="0.2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</row>
    <row r="18" spans="1:20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0" x14ac:dyDescent="0.25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</row>
    <row r="20" spans="1:20" x14ac:dyDescent="0.2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0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 x14ac:dyDescent="0.2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0" x14ac:dyDescent="0.25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 x14ac:dyDescent="0.25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 x14ac:dyDescent="0.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 x14ac:dyDescent="0.25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0" x14ac:dyDescent="0.25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x14ac:dyDescent="0.25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0" x14ac:dyDescent="0.25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0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34" x14ac:dyDescent="0.25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34" x14ac:dyDescent="0.2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34" x14ac:dyDescent="0.2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34" x14ac:dyDescent="0.25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34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34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  <row r="39" spans="1:34" x14ac:dyDescent="0.25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</row>
    <row r="40" spans="1:34" x14ac:dyDescent="0.25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</row>
    <row r="41" spans="1:34" x14ac:dyDescent="0.2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</row>
    <row r="42" spans="1:34" x14ac:dyDescent="0.25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</row>
    <row r="43" spans="1:34" x14ac:dyDescent="0.25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x14ac:dyDescent="0.25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x14ac:dyDescent="0.2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x14ac:dyDescent="0.25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</row>
    <row r="48" spans="1:34" x14ac:dyDescent="0.25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</row>
    <row r="49" spans="1:34" x14ac:dyDescent="0.25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x14ac:dyDescent="0.25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</row>
    <row r="51" spans="1:34" x14ac:dyDescent="0.25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</row>
    <row r="52" spans="1:34" x14ac:dyDescent="0.2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 spans="1:34" x14ac:dyDescent="0.25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</row>
    <row r="54" spans="1:34" x14ac:dyDescent="0.25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</row>
    <row r="55" spans="1:34" x14ac:dyDescent="0.2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 spans="1:34" x14ac:dyDescent="0.25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</row>
    <row r="57" spans="1:34" x14ac:dyDescent="0.25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</row>
    <row r="58" spans="1:34" x14ac:dyDescent="0.25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</row>
    <row r="59" spans="1:34" x14ac:dyDescent="0.25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</row>
    <row r="60" spans="1:34" x14ac:dyDescent="0.25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</row>
    <row r="61" spans="1:34" x14ac:dyDescent="0.2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x14ac:dyDescent="0.25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</row>
    <row r="63" spans="1:34" x14ac:dyDescent="0.25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</row>
    <row r="64" spans="1:34" x14ac:dyDescent="0.25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</row>
    <row r="65" spans="1:34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</row>
    <row r="66" spans="1:34" x14ac:dyDescent="0.25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</row>
    <row r="67" spans="1:34" x14ac:dyDescent="0.25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</row>
    <row r="68" spans="1:34" x14ac:dyDescent="0.25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</row>
    <row r="69" spans="1:34" x14ac:dyDescent="0.25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</row>
    <row r="70" spans="1:34" x14ac:dyDescent="0.25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</row>
    <row r="71" spans="1:34" x14ac:dyDescent="0.25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</row>
    <row r="72" spans="1:34" x14ac:dyDescent="0.25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</row>
    <row r="73" spans="1:34" x14ac:dyDescent="0.25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</row>
    <row r="74" spans="1:34" x14ac:dyDescent="0.25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</row>
    <row r="75" spans="1:34" x14ac:dyDescent="0.2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</row>
    <row r="76" spans="1:34" x14ac:dyDescent="0.25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</row>
    <row r="77" spans="1:34" x14ac:dyDescent="0.25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</row>
    <row r="78" spans="1:34" x14ac:dyDescent="0.25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</row>
    <row r="79" spans="1:34" x14ac:dyDescent="0.25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</row>
    <row r="80" spans="1:34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</row>
    <row r="81" spans="1:34" x14ac:dyDescent="0.25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</row>
    <row r="82" spans="1:34" x14ac:dyDescent="0.25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</row>
    <row r="83" spans="1:34" x14ac:dyDescent="0.25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</row>
    <row r="84" spans="1:34" x14ac:dyDescent="0.25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</row>
    <row r="85" spans="1:34" x14ac:dyDescent="0.2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</row>
    <row r="86" spans="1:34" x14ac:dyDescent="0.25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</row>
    <row r="87" spans="1:34" x14ac:dyDescent="0.25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</row>
    <row r="88" spans="1:34" x14ac:dyDescent="0.25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</row>
    <row r="89" spans="1:34" x14ac:dyDescent="0.25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</row>
    <row r="90" spans="1:34" x14ac:dyDescent="0.25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</row>
    <row r="91" spans="1:34" x14ac:dyDescent="0.25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</row>
    <row r="92" spans="1:34" x14ac:dyDescent="0.25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</row>
    <row r="93" spans="1:34" x14ac:dyDescent="0.25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</row>
    <row r="94" spans="1:34" x14ac:dyDescent="0.25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</row>
    <row r="95" spans="1:34" x14ac:dyDescent="0.2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</row>
    <row r="96" spans="1:34" x14ac:dyDescent="0.25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</row>
    <row r="97" spans="1:34" x14ac:dyDescent="0.25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</row>
    <row r="98" spans="1:34" x14ac:dyDescent="0.25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</row>
    <row r="99" spans="1:34" x14ac:dyDescent="0.25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</row>
    <row r="100" spans="1:34" x14ac:dyDescent="0.25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</row>
    <row r="101" spans="1:34" x14ac:dyDescent="0.25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</row>
    <row r="102" spans="1:34" x14ac:dyDescent="0.25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</row>
    <row r="103" spans="1:34" x14ac:dyDescent="0.25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</row>
    <row r="104" spans="1:34" x14ac:dyDescent="0.25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</row>
    <row r="105" spans="1:34" x14ac:dyDescent="0.2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</row>
    <row r="106" spans="1:34" x14ac:dyDescent="0.25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</row>
    <row r="107" spans="1:34" x14ac:dyDescent="0.25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</row>
    <row r="108" spans="1:34" x14ac:dyDescent="0.25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</row>
    <row r="109" spans="1:34" x14ac:dyDescent="0.25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</row>
    <row r="110" spans="1:34" x14ac:dyDescent="0.25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</row>
    <row r="111" spans="1:34" x14ac:dyDescent="0.25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</row>
    <row r="112" spans="1:34" x14ac:dyDescent="0.25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13" spans="1:34" x14ac:dyDescent="0.25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</row>
    <row r="114" spans="1:34" x14ac:dyDescent="0.25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</row>
    <row r="115" spans="1:34" x14ac:dyDescent="0.2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</row>
    <row r="116" spans="1:34" x14ac:dyDescent="0.25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</row>
    <row r="117" spans="1:34" x14ac:dyDescent="0.25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</row>
    <row r="118" spans="1:34" x14ac:dyDescent="0.25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</row>
    <row r="119" spans="1:34" x14ac:dyDescent="0.25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</row>
    <row r="120" spans="1:34" x14ac:dyDescent="0.25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</row>
    <row r="121" spans="1:34" x14ac:dyDescent="0.25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</row>
    <row r="122" spans="1:34" x14ac:dyDescent="0.25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</row>
    <row r="123" spans="1:34" x14ac:dyDescent="0.25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</row>
    <row r="124" spans="1:34" x14ac:dyDescent="0.25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</row>
    <row r="125" spans="1:34" x14ac:dyDescent="0.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</row>
    <row r="126" spans="1:34" x14ac:dyDescent="0.25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</row>
    <row r="127" spans="1:34" x14ac:dyDescent="0.25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</row>
    <row r="128" spans="1:34" x14ac:dyDescent="0.25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</row>
    <row r="129" spans="1:34" x14ac:dyDescent="0.25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</row>
    <row r="130" spans="1:34" x14ac:dyDescent="0.25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</row>
    <row r="131" spans="1:34" x14ac:dyDescent="0.25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</row>
    <row r="132" spans="1:34" x14ac:dyDescent="0.25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</row>
    <row r="133" spans="1:34" x14ac:dyDescent="0.25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</row>
    <row r="134" spans="1:34" x14ac:dyDescent="0.25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</row>
    <row r="135" spans="1:34" x14ac:dyDescent="0.2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</row>
    <row r="136" spans="1:34" x14ac:dyDescent="0.25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</row>
    <row r="137" spans="1:34" x14ac:dyDescent="0.25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</row>
    <row r="138" spans="1:34" x14ac:dyDescent="0.25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</row>
    <row r="139" spans="1:34" x14ac:dyDescent="0.25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</row>
    <row r="140" spans="1:34" x14ac:dyDescent="0.25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</row>
    <row r="141" spans="1:34" x14ac:dyDescent="0.25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</row>
    <row r="142" spans="1:34" x14ac:dyDescent="0.25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</row>
    <row r="143" spans="1:34" x14ac:dyDescent="0.25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</row>
    <row r="144" spans="1:34" x14ac:dyDescent="0.25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</row>
    <row r="145" spans="1:34" x14ac:dyDescent="0.2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</row>
    <row r="146" spans="1:34" x14ac:dyDescent="0.25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</row>
    <row r="147" spans="1:34" x14ac:dyDescent="0.25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</row>
    <row r="148" spans="1:34" x14ac:dyDescent="0.25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</row>
    <row r="149" spans="1:34" x14ac:dyDescent="0.25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</row>
    <row r="150" spans="1:34" x14ac:dyDescent="0.25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</row>
    <row r="151" spans="1:34" x14ac:dyDescent="0.25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</row>
    <row r="152" spans="1:34" x14ac:dyDescent="0.25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</row>
    <row r="153" spans="1:34" x14ac:dyDescent="0.25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</row>
    <row r="154" spans="1:34" x14ac:dyDescent="0.25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</row>
    <row r="155" spans="1:34" x14ac:dyDescent="0.2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</row>
    <row r="156" spans="1:34" x14ac:dyDescent="0.25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</row>
    <row r="157" spans="1:34" x14ac:dyDescent="0.25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</row>
    <row r="158" spans="1:34" x14ac:dyDescent="0.25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</row>
    <row r="159" spans="1:34" x14ac:dyDescent="0.25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</row>
    <row r="160" spans="1:34" x14ac:dyDescent="0.25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</row>
    <row r="161" spans="1:34" x14ac:dyDescent="0.25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</row>
    <row r="162" spans="1:34" x14ac:dyDescent="0.25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</row>
    <row r="163" spans="1:34" x14ac:dyDescent="0.25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</row>
    <row r="164" spans="1:34" x14ac:dyDescent="0.25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</row>
    <row r="165" spans="1:34" x14ac:dyDescent="0.2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</row>
    <row r="166" spans="1:34" x14ac:dyDescent="0.25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</row>
    <row r="167" spans="1:34" x14ac:dyDescent="0.25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</row>
    <row r="168" spans="1:34" x14ac:dyDescent="0.25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</row>
    <row r="169" spans="1:34" x14ac:dyDescent="0.25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</row>
    <row r="170" spans="1:34" x14ac:dyDescent="0.25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</row>
    <row r="171" spans="1:34" x14ac:dyDescent="0.25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</row>
    <row r="172" spans="1:34" x14ac:dyDescent="0.25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</row>
    <row r="173" spans="1:34" x14ac:dyDescent="0.25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</row>
    <row r="174" spans="1:34" x14ac:dyDescent="0.25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</row>
    <row r="175" spans="1:34" x14ac:dyDescent="0.2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</row>
    <row r="176" spans="1:34" x14ac:dyDescent="0.25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</row>
    <row r="177" spans="1:34" x14ac:dyDescent="0.25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</row>
    <row r="178" spans="1:34" x14ac:dyDescent="0.25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</row>
    <row r="179" spans="1:34" x14ac:dyDescent="0.25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</row>
    <row r="180" spans="1:34" x14ac:dyDescent="0.25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</row>
    <row r="181" spans="1:34" x14ac:dyDescent="0.25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</row>
    <row r="182" spans="1:34" x14ac:dyDescent="0.25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</row>
    <row r="183" spans="1:34" x14ac:dyDescent="0.25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</row>
    <row r="184" spans="1:34" x14ac:dyDescent="0.25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</row>
    <row r="185" spans="1:34" x14ac:dyDescent="0.2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</row>
    <row r="186" spans="1:34" x14ac:dyDescent="0.25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</row>
    <row r="187" spans="1:34" x14ac:dyDescent="0.25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</row>
    <row r="188" spans="1:34" x14ac:dyDescent="0.25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</row>
    <row r="189" spans="1:34" x14ac:dyDescent="0.2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</row>
    <row r="190" spans="1:34" x14ac:dyDescent="0.2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</row>
    <row r="191" spans="1:34" x14ac:dyDescent="0.25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</row>
    <row r="192" spans="1:34" x14ac:dyDescent="0.25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</row>
    <row r="193" spans="1:34" x14ac:dyDescent="0.25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</row>
    <row r="194" spans="1:34" x14ac:dyDescent="0.25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</row>
    <row r="195" spans="1:34" x14ac:dyDescent="0.2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</row>
    <row r="196" spans="1:34" x14ac:dyDescent="0.25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</row>
    <row r="197" spans="1:34" x14ac:dyDescent="0.25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</row>
    <row r="198" spans="1:34" x14ac:dyDescent="0.25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</row>
    <row r="199" spans="1:34" x14ac:dyDescent="0.25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</row>
    <row r="200" spans="1:34" x14ac:dyDescent="0.25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</row>
    <row r="201" spans="1:34" x14ac:dyDescent="0.2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</row>
    <row r="202" spans="1:34" x14ac:dyDescent="0.25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</row>
    <row r="203" spans="1:34" x14ac:dyDescent="0.25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</row>
    <row r="204" spans="1:34" x14ac:dyDescent="0.25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</row>
    <row r="205" spans="1:34" x14ac:dyDescent="0.2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</row>
    <row r="206" spans="1:34" x14ac:dyDescent="0.25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</row>
    <row r="207" spans="1:34" x14ac:dyDescent="0.25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</row>
    <row r="208" spans="1:34" x14ac:dyDescent="0.25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</row>
    <row r="209" spans="1:34" x14ac:dyDescent="0.25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</row>
    <row r="210" spans="1:34" x14ac:dyDescent="0.25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</row>
    <row r="211" spans="1:34" x14ac:dyDescent="0.25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</row>
    <row r="212" spans="1:34" x14ac:dyDescent="0.25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</row>
    <row r="213" spans="1:34" x14ac:dyDescent="0.25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</row>
    <row r="214" spans="1:34" x14ac:dyDescent="0.25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</row>
    <row r="215" spans="1:34" x14ac:dyDescent="0.2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</row>
    <row r="216" spans="1:34" x14ac:dyDescent="0.25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</row>
    <row r="217" spans="1:34" x14ac:dyDescent="0.25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</row>
    <row r="218" spans="1:34" x14ac:dyDescent="0.25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</row>
    <row r="219" spans="1:34" x14ac:dyDescent="0.25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</row>
    <row r="220" spans="1:34" x14ac:dyDescent="0.25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</row>
    <row r="221" spans="1:34" x14ac:dyDescent="0.25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</row>
    <row r="222" spans="1:34" x14ac:dyDescent="0.25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</row>
    <row r="223" spans="1:34" x14ac:dyDescent="0.25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</row>
    <row r="224" spans="1:34" x14ac:dyDescent="0.25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</row>
    <row r="225" spans="1:34" x14ac:dyDescent="0.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</row>
    <row r="226" spans="1:34" x14ac:dyDescent="0.25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</row>
    <row r="227" spans="1:34" x14ac:dyDescent="0.25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</row>
    <row r="228" spans="1:34" x14ac:dyDescent="0.25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</row>
    <row r="229" spans="1:34" x14ac:dyDescent="0.25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</row>
    <row r="230" spans="1:34" x14ac:dyDescent="0.25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</row>
    <row r="231" spans="1:34" x14ac:dyDescent="0.25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</row>
    <row r="232" spans="1:34" x14ac:dyDescent="0.25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</row>
    <row r="233" spans="1:34" x14ac:dyDescent="0.25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</row>
    <row r="234" spans="1:34" x14ac:dyDescent="0.25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</row>
    <row r="235" spans="1:34" x14ac:dyDescent="0.2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</row>
    <row r="236" spans="1:34" x14ac:dyDescent="0.25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</row>
    <row r="237" spans="1:34" x14ac:dyDescent="0.25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</row>
    <row r="238" spans="1:34" x14ac:dyDescent="0.25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</row>
    <row r="239" spans="1:34" x14ac:dyDescent="0.25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</row>
    <row r="240" spans="1:34" x14ac:dyDescent="0.25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</row>
    <row r="241" spans="1:34" x14ac:dyDescent="0.25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</row>
    <row r="242" spans="1:34" x14ac:dyDescent="0.25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</row>
    <row r="243" spans="1:34" x14ac:dyDescent="0.25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</row>
    <row r="244" spans="1:34" x14ac:dyDescent="0.25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</row>
    <row r="245" spans="1:34" x14ac:dyDescent="0.2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</row>
    <row r="246" spans="1:34" x14ac:dyDescent="0.25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</row>
    <row r="247" spans="1:34" x14ac:dyDescent="0.25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</row>
    <row r="248" spans="1:34" x14ac:dyDescent="0.25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</row>
    <row r="249" spans="1:34" x14ac:dyDescent="0.25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</row>
    <row r="250" spans="1:34" x14ac:dyDescent="0.25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</row>
    <row r="251" spans="1:34" x14ac:dyDescent="0.25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</row>
    <row r="252" spans="1:34" x14ac:dyDescent="0.25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</row>
    <row r="253" spans="1:34" x14ac:dyDescent="0.25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</row>
    <row r="254" spans="1:34" x14ac:dyDescent="0.25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</row>
    <row r="255" spans="1:34" x14ac:dyDescent="0.2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</row>
    <row r="256" spans="1:34" x14ac:dyDescent="0.25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</row>
    <row r="257" spans="1:34" x14ac:dyDescent="0.25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</row>
    <row r="258" spans="1:34" x14ac:dyDescent="0.25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</row>
    <row r="259" spans="1:34" x14ac:dyDescent="0.25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</row>
    <row r="260" spans="1:34" x14ac:dyDescent="0.25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</row>
    <row r="261" spans="1:34" x14ac:dyDescent="0.25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</row>
    <row r="262" spans="1:34" x14ac:dyDescent="0.25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</row>
    <row r="263" spans="1:34" x14ac:dyDescent="0.25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</row>
    <row r="264" spans="1:34" x14ac:dyDescent="0.25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</row>
    <row r="265" spans="1:34" x14ac:dyDescent="0.2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</row>
    <row r="266" spans="1:34" x14ac:dyDescent="0.25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</row>
    <row r="267" spans="1:34" x14ac:dyDescent="0.25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</row>
    <row r="268" spans="1:34" x14ac:dyDescent="0.25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</row>
    <row r="269" spans="1:34" x14ac:dyDescent="0.25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</row>
    <row r="270" spans="1:34" x14ac:dyDescent="0.25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</row>
    <row r="271" spans="1:34" x14ac:dyDescent="0.25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</row>
    <row r="272" spans="1:34" x14ac:dyDescent="0.25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</row>
    <row r="273" spans="1:34" x14ac:dyDescent="0.2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</row>
    <row r="274" spans="1:34" x14ac:dyDescent="0.2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</row>
    <row r="275" spans="1:34" x14ac:dyDescent="0.2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</row>
    <row r="276" spans="1:34" x14ac:dyDescent="0.2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</row>
    <row r="277" spans="1:34" x14ac:dyDescent="0.25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</row>
    <row r="278" spans="1:34" x14ac:dyDescent="0.2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</row>
    <row r="279" spans="1:34" x14ac:dyDescent="0.25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</row>
    <row r="280" spans="1:34" x14ac:dyDescent="0.2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</row>
    <row r="281" spans="1:34" x14ac:dyDescent="0.25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</row>
    <row r="282" spans="1:34" x14ac:dyDescent="0.2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</row>
    <row r="283" spans="1:34" x14ac:dyDescent="0.25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</row>
    <row r="284" spans="1:34" x14ac:dyDescent="0.25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</row>
    <row r="285" spans="1:34" x14ac:dyDescent="0.2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</row>
    <row r="286" spans="1:34" x14ac:dyDescent="0.25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</row>
    <row r="287" spans="1:34" x14ac:dyDescent="0.25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</row>
    <row r="288" spans="1:34" x14ac:dyDescent="0.2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</row>
    <row r="289" spans="1:34" x14ac:dyDescent="0.25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</row>
    <row r="290" spans="1:34" x14ac:dyDescent="0.25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</row>
    <row r="291" spans="1:34" x14ac:dyDescent="0.25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</row>
    <row r="292" spans="1:34" x14ac:dyDescent="0.25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</row>
    <row r="293" spans="1:34" x14ac:dyDescent="0.25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</row>
    <row r="294" spans="1:34" x14ac:dyDescent="0.25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</row>
    <row r="295" spans="1:34" x14ac:dyDescent="0.2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</row>
    <row r="296" spans="1:34" x14ac:dyDescent="0.25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</row>
    <row r="297" spans="1:34" x14ac:dyDescent="0.25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</row>
    <row r="298" spans="1:34" x14ac:dyDescent="0.25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</row>
    <row r="299" spans="1:34" x14ac:dyDescent="0.25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</row>
    <row r="300" spans="1:34" x14ac:dyDescent="0.25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</row>
    <row r="301" spans="1:34" x14ac:dyDescent="0.25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</row>
    <row r="302" spans="1:34" x14ac:dyDescent="0.25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</row>
    <row r="303" spans="1:34" x14ac:dyDescent="0.25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</row>
    <row r="304" spans="1:34" x14ac:dyDescent="0.25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</row>
    <row r="305" spans="1:34" x14ac:dyDescent="0.2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</row>
    <row r="306" spans="1:34" x14ac:dyDescent="0.2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</row>
    <row r="307" spans="1:34" x14ac:dyDescent="0.25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</row>
    <row r="308" spans="1:34" x14ac:dyDescent="0.25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</row>
    <row r="309" spans="1:34" x14ac:dyDescent="0.25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</row>
    <row r="310" spans="1:34" x14ac:dyDescent="0.25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</row>
    <row r="311" spans="1:34" x14ac:dyDescent="0.25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</row>
    <row r="312" spans="1:34" x14ac:dyDescent="0.25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</row>
    <row r="313" spans="1:34" x14ac:dyDescent="0.25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</row>
    <row r="314" spans="1:34" x14ac:dyDescent="0.25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</row>
    <row r="315" spans="1:34" x14ac:dyDescent="0.2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</row>
    <row r="316" spans="1:34" x14ac:dyDescent="0.25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</row>
    <row r="317" spans="1:34" x14ac:dyDescent="0.25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</row>
    <row r="318" spans="1:34" x14ac:dyDescent="0.25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</row>
    <row r="319" spans="1:34" x14ac:dyDescent="0.25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</row>
    <row r="320" spans="1:34" x14ac:dyDescent="0.25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</row>
    <row r="321" spans="1:34" x14ac:dyDescent="0.25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</row>
    <row r="322" spans="1:34" x14ac:dyDescent="0.25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</row>
    <row r="323" spans="1:34" x14ac:dyDescent="0.25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</row>
    <row r="324" spans="1:34" x14ac:dyDescent="0.25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</row>
    <row r="325" spans="1:34" x14ac:dyDescent="0.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</row>
    <row r="326" spans="1:34" x14ac:dyDescent="0.25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</row>
    <row r="327" spans="1:34" x14ac:dyDescent="0.25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</row>
    <row r="328" spans="1:34" x14ac:dyDescent="0.25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</row>
    <row r="329" spans="1:34" x14ac:dyDescent="0.25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</row>
    <row r="330" spans="1:34" x14ac:dyDescent="0.25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</row>
    <row r="331" spans="1:34" x14ac:dyDescent="0.25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</row>
    <row r="332" spans="1:34" x14ac:dyDescent="0.25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</row>
    <row r="333" spans="1:34" x14ac:dyDescent="0.25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</row>
    <row r="334" spans="1:34" x14ac:dyDescent="0.25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</row>
    <row r="335" spans="1:34" x14ac:dyDescent="0.2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</row>
    <row r="336" spans="1:34" x14ac:dyDescent="0.25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</row>
    <row r="337" spans="1:34" x14ac:dyDescent="0.25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</row>
    <row r="338" spans="1:34" x14ac:dyDescent="0.25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</row>
    <row r="339" spans="1:34" x14ac:dyDescent="0.25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</row>
    <row r="340" spans="1:34" x14ac:dyDescent="0.25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</row>
    <row r="341" spans="1:34" x14ac:dyDescent="0.25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</row>
    <row r="342" spans="1:34" x14ac:dyDescent="0.25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</row>
    <row r="343" spans="1:34" x14ac:dyDescent="0.25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</row>
    <row r="344" spans="1:34" x14ac:dyDescent="0.25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</row>
    <row r="345" spans="1:34" x14ac:dyDescent="0.2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</row>
    <row r="346" spans="1:34" x14ac:dyDescent="0.25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</row>
    <row r="347" spans="1:34" x14ac:dyDescent="0.25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</row>
    <row r="348" spans="1:34" x14ac:dyDescent="0.25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</row>
    <row r="349" spans="1:34" x14ac:dyDescent="0.25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</row>
    <row r="350" spans="1:34" x14ac:dyDescent="0.25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</row>
    <row r="351" spans="1:34" x14ac:dyDescent="0.25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</row>
    <row r="352" spans="1:34" x14ac:dyDescent="0.25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</row>
    <row r="353" spans="1:34" x14ac:dyDescent="0.25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</row>
    <row r="354" spans="1:34" x14ac:dyDescent="0.25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</row>
    <row r="355" spans="1:34" x14ac:dyDescent="0.2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</row>
    <row r="356" spans="1:34" x14ac:dyDescent="0.25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</row>
    <row r="357" spans="1:34" x14ac:dyDescent="0.25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</row>
    <row r="358" spans="1:34" x14ac:dyDescent="0.25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</row>
    <row r="359" spans="1:34" x14ac:dyDescent="0.25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</row>
    <row r="360" spans="1:34" x14ac:dyDescent="0.25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</row>
    <row r="361" spans="1:34" x14ac:dyDescent="0.25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</row>
    <row r="362" spans="1:34" x14ac:dyDescent="0.25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</row>
    <row r="363" spans="1:34" x14ac:dyDescent="0.25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</row>
    <row r="364" spans="1:34" x14ac:dyDescent="0.25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</row>
    <row r="365" spans="1:34" x14ac:dyDescent="0.2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</row>
    <row r="366" spans="1:34" x14ac:dyDescent="0.25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</row>
    <row r="367" spans="1:34" x14ac:dyDescent="0.25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</row>
    <row r="368" spans="1:34" x14ac:dyDescent="0.25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</row>
    <row r="369" spans="1:34" x14ac:dyDescent="0.25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</row>
    <row r="370" spans="1:34" x14ac:dyDescent="0.25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</row>
    <row r="371" spans="1:34" x14ac:dyDescent="0.25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</row>
    <row r="372" spans="1:34" x14ac:dyDescent="0.25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</row>
    <row r="373" spans="1:34" x14ac:dyDescent="0.25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</row>
    <row r="374" spans="1:34" x14ac:dyDescent="0.25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</row>
    <row r="375" spans="1:34" x14ac:dyDescent="0.2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</row>
    <row r="376" spans="1:34" x14ac:dyDescent="0.25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</row>
    <row r="377" spans="1:34" x14ac:dyDescent="0.25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</row>
    <row r="378" spans="1:34" x14ac:dyDescent="0.25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</row>
    <row r="379" spans="1:34" x14ac:dyDescent="0.25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</row>
    <row r="380" spans="1:34" x14ac:dyDescent="0.25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</row>
    <row r="381" spans="1:34" x14ac:dyDescent="0.25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</row>
    <row r="382" spans="1:34" x14ac:dyDescent="0.25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</row>
    <row r="383" spans="1:34" x14ac:dyDescent="0.25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</row>
    <row r="384" spans="1:34" x14ac:dyDescent="0.25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</row>
    <row r="385" spans="1:34" x14ac:dyDescent="0.2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</row>
    <row r="386" spans="1:34" x14ac:dyDescent="0.25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</row>
    <row r="387" spans="1:34" x14ac:dyDescent="0.25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</row>
    <row r="388" spans="1:34" x14ac:dyDescent="0.25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</row>
    <row r="389" spans="1:34" x14ac:dyDescent="0.25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</row>
    <row r="390" spans="1:34" x14ac:dyDescent="0.25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</row>
    <row r="391" spans="1:34" x14ac:dyDescent="0.25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</row>
    <row r="392" spans="1:34" x14ac:dyDescent="0.25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</row>
    <row r="393" spans="1:34" x14ac:dyDescent="0.25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</row>
    <row r="394" spans="1:34" x14ac:dyDescent="0.25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</row>
    <row r="395" spans="1:34" x14ac:dyDescent="0.2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</row>
    <row r="396" spans="1:34" x14ac:dyDescent="0.25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</row>
    <row r="397" spans="1:34" x14ac:dyDescent="0.25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</row>
    <row r="398" spans="1:34" x14ac:dyDescent="0.25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</row>
    <row r="399" spans="1:34" x14ac:dyDescent="0.25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</row>
    <row r="400" spans="1:34" x14ac:dyDescent="0.25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</row>
    <row r="401" spans="1:34" x14ac:dyDescent="0.25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</row>
    <row r="402" spans="1:34" x14ac:dyDescent="0.25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</row>
    <row r="403" spans="1:34" x14ac:dyDescent="0.25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</row>
    <row r="404" spans="1:34" x14ac:dyDescent="0.25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</row>
    <row r="405" spans="1:34" x14ac:dyDescent="0.2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</row>
    <row r="406" spans="1:34" x14ac:dyDescent="0.25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</row>
    <row r="407" spans="1:34" x14ac:dyDescent="0.25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</row>
    <row r="408" spans="1:34" x14ac:dyDescent="0.25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</row>
    <row r="409" spans="1:34" x14ac:dyDescent="0.25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</row>
    <row r="410" spans="1:34" x14ac:dyDescent="0.25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</row>
    <row r="411" spans="1:34" x14ac:dyDescent="0.25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</row>
    <row r="412" spans="1:34" x14ac:dyDescent="0.25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</row>
    <row r="413" spans="1:34" x14ac:dyDescent="0.25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</row>
    <row r="414" spans="1:34" x14ac:dyDescent="0.25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</row>
    <row r="415" spans="1:34" x14ac:dyDescent="0.2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</row>
    <row r="416" spans="1:34" x14ac:dyDescent="0.25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</row>
    <row r="417" spans="1:34" x14ac:dyDescent="0.25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</row>
    <row r="418" spans="1:34" x14ac:dyDescent="0.25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</row>
    <row r="419" spans="1:34" x14ac:dyDescent="0.25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</row>
    <row r="420" spans="1:34" x14ac:dyDescent="0.25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</row>
    <row r="421" spans="1:34" x14ac:dyDescent="0.25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</row>
    <row r="422" spans="1:34" x14ac:dyDescent="0.25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</row>
    <row r="423" spans="1:34" x14ac:dyDescent="0.25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</row>
    <row r="424" spans="1:34" x14ac:dyDescent="0.25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</row>
    <row r="425" spans="1:34" x14ac:dyDescent="0.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</row>
    <row r="426" spans="1:34" x14ac:dyDescent="0.25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</row>
    <row r="427" spans="1:34" x14ac:dyDescent="0.25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</row>
    <row r="428" spans="1:34" x14ac:dyDescent="0.25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</row>
    <row r="429" spans="1:34" x14ac:dyDescent="0.25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</row>
    <row r="430" spans="1:34" x14ac:dyDescent="0.25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</row>
    <row r="431" spans="1:34" x14ac:dyDescent="0.25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</row>
    <row r="432" spans="1:34" x14ac:dyDescent="0.25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</row>
    <row r="433" spans="1:34" x14ac:dyDescent="0.25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</row>
    <row r="434" spans="1:34" x14ac:dyDescent="0.25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</row>
    <row r="435" spans="1:34" x14ac:dyDescent="0.2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</row>
    <row r="436" spans="1:34" x14ac:dyDescent="0.25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</row>
    <row r="437" spans="1:34" x14ac:dyDescent="0.25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</row>
    <row r="438" spans="1:34" x14ac:dyDescent="0.25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</row>
    <row r="439" spans="1:34" x14ac:dyDescent="0.25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</row>
    <row r="440" spans="1:34" x14ac:dyDescent="0.25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</row>
    <row r="441" spans="1:34" x14ac:dyDescent="0.25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</row>
    <row r="442" spans="1:34" x14ac:dyDescent="0.25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</row>
    <row r="443" spans="1:34" x14ac:dyDescent="0.25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</row>
    <row r="444" spans="1:34" x14ac:dyDescent="0.25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</row>
    <row r="445" spans="1:34" x14ac:dyDescent="0.2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</row>
    <row r="446" spans="1:34" x14ac:dyDescent="0.25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</row>
    <row r="447" spans="1:34" x14ac:dyDescent="0.25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</row>
    <row r="448" spans="1:34" x14ac:dyDescent="0.25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</row>
    <row r="449" spans="1:34" x14ac:dyDescent="0.25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</row>
    <row r="450" spans="1:34" x14ac:dyDescent="0.25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</row>
    <row r="451" spans="1:34" x14ac:dyDescent="0.25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</row>
    <row r="452" spans="1:34" x14ac:dyDescent="0.25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</row>
    <row r="453" spans="1:34" x14ac:dyDescent="0.25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</row>
    <row r="454" spans="1:34" x14ac:dyDescent="0.25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</row>
    <row r="455" spans="1:34" x14ac:dyDescent="0.2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</row>
    <row r="456" spans="1:34" x14ac:dyDescent="0.25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</row>
    <row r="457" spans="1:34" x14ac:dyDescent="0.25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</row>
    <row r="458" spans="1:34" x14ac:dyDescent="0.25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</row>
    <row r="459" spans="1:34" x14ac:dyDescent="0.25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</row>
    <row r="460" spans="1:34" x14ac:dyDescent="0.25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</row>
    <row r="461" spans="1:34" x14ac:dyDescent="0.25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</row>
    <row r="462" spans="1:34" x14ac:dyDescent="0.25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</row>
    <row r="463" spans="1:34" x14ac:dyDescent="0.25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</row>
    <row r="464" spans="1:34" x14ac:dyDescent="0.25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</row>
    <row r="465" spans="1:34" x14ac:dyDescent="0.2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</row>
    <row r="466" spans="1:34" x14ac:dyDescent="0.25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</row>
    <row r="467" spans="1:34" x14ac:dyDescent="0.25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</row>
    <row r="468" spans="1:34" x14ac:dyDescent="0.25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</row>
    <row r="469" spans="1:34" x14ac:dyDescent="0.25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</row>
    <row r="470" spans="1:34" x14ac:dyDescent="0.25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</row>
    <row r="471" spans="1:34" x14ac:dyDescent="0.25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</row>
    <row r="472" spans="1:34" x14ac:dyDescent="0.25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</row>
    <row r="473" spans="1:34" x14ac:dyDescent="0.25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</row>
    <row r="474" spans="1:34" x14ac:dyDescent="0.25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</row>
    <row r="475" spans="1:34" x14ac:dyDescent="0.2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</row>
    <row r="476" spans="1:34" x14ac:dyDescent="0.25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</row>
    <row r="477" spans="1:34" x14ac:dyDescent="0.25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</row>
    <row r="478" spans="1:34" x14ac:dyDescent="0.25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</row>
    <row r="479" spans="1:34" x14ac:dyDescent="0.25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</row>
    <row r="480" spans="1:34" x14ac:dyDescent="0.25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</row>
    <row r="481" spans="1:34" x14ac:dyDescent="0.25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</row>
    <row r="482" spans="1:34" x14ac:dyDescent="0.25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</row>
    <row r="483" spans="1:34" x14ac:dyDescent="0.25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</row>
    <row r="484" spans="1:34" x14ac:dyDescent="0.25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</row>
    <row r="485" spans="1:34" x14ac:dyDescent="0.2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</row>
    <row r="486" spans="1:34" x14ac:dyDescent="0.25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</row>
    <row r="487" spans="1:34" x14ac:dyDescent="0.25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</row>
    <row r="488" spans="1:34" x14ac:dyDescent="0.25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</row>
    <row r="489" spans="1:34" x14ac:dyDescent="0.25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</row>
    <row r="490" spans="1:34" x14ac:dyDescent="0.25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</row>
    <row r="491" spans="1:34" x14ac:dyDescent="0.25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</row>
    <row r="492" spans="1:34" x14ac:dyDescent="0.25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</row>
    <row r="493" spans="1:34" x14ac:dyDescent="0.25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</row>
    <row r="494" spans="1:34" x14ac:dyDescent="0.25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</row>
    <row r="495" spans="1:34" x14ac:dyDescent="0.2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</row>
    <row r="496" spans="1:34" x14ac:dyDescent="0.25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</row>
    <row r="497" spans="1:34" x14ac:dyDescent="0.25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</row>
    <row r="498" spans="1:34" x14ac:dyDescent="0.25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</row>
    <row r="499" spans="1:34" x14ac:dyDescent="0.25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</row>
    <row r="500" spans="1:34" x14ac:dyDescent="0.25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</row>
    <row r="501" spans="1:34" x14ac:dyDescent="0.25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</row>
    <row r="502" spans="1:34" x14ac:dyDescent="0.25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</row>
    <row r="503" spans="1:34" x14ac:dyDescent="0.25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</row>
    <row r="504" spans="1:34" x14ac:dyDescent="0.25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</row>
    <row r="505" spans="1:34" x14ac:dyDescent="0.2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</row>
    <row r="506" spans="1:34" x14ac:dyDescent="0.25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</row>
    <row r="507" spans="1:34" x14ac:dyDescent="0.25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</row>
    <row r="508" spans="1:34" x14ac:dyDescent="0.25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</row>
    <row r="509" spans="1:34" x14ac:dyDescent="0.25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</row>
    <row r="510" spans="1:34" x14ac:dyDescent="0.25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</row>
    <row r="511" spans="1:34" x14ac:dyDescent="0.25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</row>
    <row r="512" spans="1:34" x14ac:dyDescent="0.25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</row>
    <row r="513" spans="1:34" x14ac:dyDescent="0.25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</row>
    <row r="514" spans="1:34" x14ac:dyDescent="0.25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</row>
    <row r="515" spans="1:34" x14ac:dyDescent="0.2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</row>
    <row r="516" spans="1:34" x14ac:dyDescent="0.25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</row>
    <row r="517" spans="1:34" x14ac:dyDescent="0.25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</row>
    <row r="518" spans="1:34" x14ac:dyDescent="0.25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</row>
    <row r="519" spans="1:34" x14ac:dyDescent="0.25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</row>
    <row r="520" spans="1:34" x14ac:dyDescent="0.25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</row>
    <row r="521" spans="1:34" x14ac:dyDescent="0.25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</row>
    <row r="522" spans="1:34" x14ac:dyDescent="0.25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</row>
    <row r="523" spans="1:34" x14ac:dyDescent="0.25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</row>
    <row r="524" spans="1:34" x14ac:dyDescent="0.25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</row>
    <row r="525" spans="1:34" x14ac:dyDescent="0.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</row>
    <row r="526" spans="1:34" x14ac:dyDescent="0.25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</row>
    <row r="527" spans="1:34" x14ac:dyDescent="0.25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</row>
    <row r="528" spans="1:34" x14ac:dyDescent="0.25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</row>
    <row r="529" spans="1:34" x14ac:dyDescent="0.25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</row>
    <row r="530" spans="1:34" x14ac:dyDescent="0.25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</row>
    <row r="531" spans="1:34" x14ac:dyDescent="0.25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</row>
    <row r="532" spans="1:34" x14ac:dyDescent="0.25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</row>
    <row r="533" spans="1:34" x14ac:dyDescent="0.25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</row>
    <row r="534" spans="1:34" x14ac:dyDescent="0.25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</row>
    <row r="535" spans="1:34" x14ac:dyDescent="0.2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</row>
    <row r="536" spans="1:34" x14ac:dyDescent="0.25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</row>
    <row r="537" spans="1:34" x14ac:dyDescent="0.25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</row>
    <row r="538" spans="1:34" x14ac:dyDescent="0.25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</row>
    <row r="539" spans="1:34" x14ac:dyDescent="0.25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</row>
    <row r="540" spans="1:34" x14ac:dyDescent="0.25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</row>
    <row r="541" spans="1:34" x14ac:dyDescent="0.25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</row>
    <row r="542" spans="1:34" x14ac:dyDescent="0.25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</row>
    <row r="543" spans="1:34" x14ac:dyDescent="0.25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</row>
    <row r="544" spans="1:34" x14ac:dyDescent="0.25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</row>
    <row r="545" spans="1:34" x14ac:dyDescent="0.2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</row>
    <row r="546" spans="1:34" x14ac:dyDescent="0.25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</row>
    <row r="547" spans="1:34" x14ac:dyDescent="0.25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</row>
    <row r="548" spans="1:34" x14ac:dyDescent="0.25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</row>
    <row r="549" spans="1:34" x14ac:dyDescent="0.25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</row>
    <row r="550" spans="1:34" x14ac:dyDescent="0.25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</row>
    <row r="551" spans="1:34" x14ac:dyDescent="0.25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</row>
    <row r="552" spans="1:34" x14ac:dyDescent="0.25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</row>
    <row r="553" spans="1:34" x14ac:dyDescent="0.25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</row>
    <row r="554" spans="1:34" x14ac:dyDescent="0.25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</row>
    <row r="555" spans="1:34" x14ac:dyDescent="0.2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</row>
    <row r="556" spans="1:34" x14ac:dyDescent="0.25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</row>
    <row r="557" spans="1:34" x14ac:dyDescent="0.25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</row>
    <row r="558" spans="1:34" x14ac:dyDescent="0.25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</row>
    <row r="559" spans="1:34" x14ac:dyDescent="0.25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</row>
    <row r="560" spans="1:34" x14ac:dyDescent="0.25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</row>
    <row r="561" spans="1:34" x14ac:dyDescent="0.25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</row>
    <row r="562" spans="1:34" x14ac:dyDescent="0.25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</row>
    <row r="563" spans="1:34" x14ac:dyDescent="0.25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</row>
    <row r="564" spans="1:34" x14ac:dyDescent="0.25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</row>
    <row r="565" spans="1:34" x14ac:dyDescent="0.2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</row>
    <row r="566" spans="1:34" x14ac:dyDescent="0.25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</row>
    <row r="567" spans="1:34" x14ac:dyDescent="0.25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</row>
    <row r="568" spans="1:34" x14ac:dyDescent="0.25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</row>
    <row r="569" spans="1:34" x14ac:dyDescent="0.25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</row>
    <row r="570" spans="1:34" x14ac:dyDescent="0.25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</row>
    <row r="571" spans="1:34" x14ac:dyDescent="0.25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</row>
    <row r="572" spans="1:34" x14ac:dyDescent="0.25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</row>
    <row r="573" spans="1:34" x14ac:dyDescent="0.25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</row>
    <row r="574" spans="1:34" x14ac:dyDescent="0.25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</row>
    <row r="575" spans="1:34" x14ac:dyDescent="0.2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</row>
    <row r="576" spans="1:34" x14ac:dyDescent="0.25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</row>
    <row r="577" spans="1:34" x14ac:dyDescent="0.25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</row>
    <row r="578" spans="1:34" x14ac:dyDescent="0.25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</row>
    <row r="579" spans="1:34" x14ac:dyDescent="0.25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</row>
    <row r="580" spans="1:34" x14ac:dyDescent="0.25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</row>
    <row r="581" spans="1:34" x14ac:dyDescent="0.25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</row>
    <row r="582" spans="1:34" x14ac:dyDescent="0.25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</row>
    <row r="583" spans="1:34" x14ac:dyDescent="0.25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</row>
    <row r="584" spans="1:34" x14ac:dyDescent="0.25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</row>
    <row r="585" spans="1:34" x14ac:dyDescent="0.2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</row>
    <row r="586" spans="1:34" x14ac:dyDescent="0.25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</row>
    <row r="587" spans="1:34" x14ac:dyDescent="0.25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</row>
    <row r="588" spans="1:34" x14ac:dyDescent="0.25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</row>
    <row r="589" spans="1:34" x14ac:dyDescent="0.25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</row>
    <row r="590" spans="1:34" x14ac:dyDescent="0.25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</row>
    <row r="591" spans="1:34" x14ac:dyDescent="0.25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</row>
    <row r="592" spans="1:34" x14ac:dyDescent="0.25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</row>
    <row r="593" spans="1:34" x14ac:dyDescent="0.25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</row>
    <row r="594" spans="1:34" x14ac:dyDescent="0.25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</row>
    <row r="595" spans="1:34" x14ac:dyDescent="0.2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</row>
    <row r="596" spans="1:34" x14ac:dyDescent="0.25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</row>
    <row r="597" spans="1:34" x14ac:dyDescent="0.25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</row>
    <row r="598" spans="1:34" x14ac:dyDescent="0.25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</row>
    <row r="599" spans="1:34" x14ac:dyDescent="0.25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</row>
    <row r="600" spans="1:34" x14ac:dyDescent="0.25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</row>
    <row r="601" spans="1:34" x14ac:dyDescent="0.25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</row>
    <row r="602" spans="1:34" x14ac:dyDescent="0.25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</row>
    <row r="603" spans="1:34" x14ac:dyDescent="0.25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</row>
    <row r="604" spans="1:34" x14ac:dyDescent="0.25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</row>
    <row r="605" spans="1:34" x14ac:dyDescent="0.2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</row>
    <row r="606" spans="1:34" x14ac:dyDescent="0.25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</row>
    <row r="607" spans="1:34" x14ac:dyDescent="0.25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</row>
    <row r="608" spans="1:34" x14ac:dyDescent="0.25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</row>
    <row r="609" spans="1:34" x14ac:dyDescent="0.25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</row>
    <row r="610" spans="1:34" x14ac:dyDescent="0.25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</row>
    <row r="611" spans="1:34" x14ac:dyDescent="0.25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</row>
    <row r="612" spans="1:34" x14ac:dyDescent="0.25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</row>
    <row r="613" spans="1:34" x14ac:dyDescent="0.25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</row>
    <row r="614" spans="1:34" x14ac:dyDescent="0.25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</row>
    <row r="615" spans="1:34" x14ac:dyDescent="0.2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</row>
    <row r="616" spans="1:34" x14ac:dyDescent="0.25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</row>
    <row r="617" spans="1:34" x14ac:dyDescent="0.25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</row>
    <row r="618" spans="1:34" x14ac:dyDescent="0.25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</row>
    <row r="619" spans="1:34" x14ac:dyDescent="0.25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</row>
    <row r="620" spans="1:34" x14ac:dyDescent="0.25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</row>
    <row r="621" spans="1:34" x14ac:dyDescent="0.25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</row>
    <row r="622" spans="1:34" x14ac:dyDescent="0.25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</row>
    <row r="623" spans="1:34" x14ac:dyDescent="0.25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</row>
    <row r="624" spans="1:34" x14ac:dyDescent="0.25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</row>
    <row r="625" spans="1:34" x14ac:dyDescent="0.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</row>
    <row r="626" spans="1:34" x14ac:dyDescent="0.25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</row>
    <row r="627" spans="1:34" x14ac:dyDescent="0.25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</row>
    <row r="628" spans="1:34" x14ac:dyDescent="0.25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</row>
    <row r="629" spans="1:34" x14ac:dyDescent="0.25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</row>
    <row r="630" spans="1:34" x14ac:dyDescent="0.25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</row>
    <row r="631" spans="1:34" x14ac:dyDescent="0.25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</row>
    <row r="632" spans="1:34" x14ac:dyDescent="0.25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</row>
    <row r="633" spans="1:34" x14ac:dyDescent="0.25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</row>
    <row r="634" spans="1:34" x14ac:dyDescent="0.25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</row>
    <row r="635" spans="1:34" x14ac:dyDescent="0.2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</row>
    <row r="636" spans="1:34" x14ac:dyDescent="0.25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</row>
    <row r="637" spans="1:34" x14ac:dyDescent="0.25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</row>
    <row r="638" spans="1:34" x14ac:dyDescent="0.25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</row>
    <row r="639" spans="1:34" x14ac:dyDescent="0.25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</row>
    <row r="640" spans="1:34" x14ac:dyDescent="0.25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</row>
    <row r="641" spans="1:34" x14ac:dyDescent="0.25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</row>
    <row r="642" spans="1:34" x14ac:dyDescent="0.25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</row>
    <row r="643" spans="1:34" x14ac:dyDescent="0.25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</row>
    <row r="644" spans="1:34" x14ac:dyDescent="0.25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</row>
    <row r="645" spans="1:34" x14ac:dyDescent="0.2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</row>
    <row r="646" spans="1:34" x14ac:dyDescent="0.25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</row>
    <row r="647" spans="1:34" x14ac:dyDescent="0.25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</row>
    <row r="648" spans="1:34" x14ac:dyDescent="0.25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</row>
    <row r="649" spans="1:34" x14ac:dyDescent="0.25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</row>
    <row r="650" spans="1:34" x14ac:dyDescent="0.25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</row>
    <row r="651" spans="1:34" x14ac:dyDescent="0.25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</row>
    <row r="652" spans="1:34" x14ac:dyDescent="0.25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</row>
    <row r="653" spans="1:34" x14ac:dyDescent="0.25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</row>
    <row r="654" spans="1:34" x14ac:dyDescent="0.25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</row>
    <row r="655" spans="1:34" x14ac:dyDescent="0.2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</row>
    <row r="656" spans="1:34" x14ac:dyDescent="0.25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</row>
    <row r="657" spans="1:34" x14ac:dyDescent="0.25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</row>
    <row r="658" spans="1:34" x14ac:dyDescent="0.25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</row>
    <row r="659" spans="1:34" x14ac:dyDescent="0.25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</row>
    <row r="660" spans="1:34" x14ac:dyDescent="0.25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</row>
    <row r="661" spans="1:34" x14ac:dyDescent="0.25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</row>
    <row r="662" spans="1:34" x14ac:dyDescent="0.25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</row>
    <row r="663" spans="1:34" x14ac:dyDescent="0.25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</row>
    <row r="664" spans="1:34" x14ac:dyDescent="0.25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</row>
    <row r="665" spans="1:34" x14ac:dyDescent="0.2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</row>
    <row r="666" spans="1:34" x14ac:dyDescent="0.25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</row>
    <row r="667" spans="1:34" x14ac:dyDescent="0.25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</row>
    <row r="668" spans="1:34" x14ac:dyDescent="0.25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</row>
    <row r="669" spans="1:34" x14ac:dyDescent="0.25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</row>
    <row r="670" spans="1:34" x14ac:dyDescent="0.25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</row>
    <row r="671" spans="1:34" x14ac:dyDescent="0.25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</row>
    <row r="672" spans="1:34" x14ac:dyDescent="0.25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</row>
    <row r="673" spans="1:34" x14ac:dyDescent="0.25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</row>
    <row r="674" spans="1:34" x14ac:dyDescent="0.25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</row>
    <row r="675" spans="1:34" x14ac:dyDescent="0.2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</row>
    <row r="676" spans="1:34" x14ac:dyDescent="0.25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</row>
    <row r="677" spans="1:34" x14ac:dyDescent="0.25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</row>
    <row r="678" spans="1:34" x14ac:dyDescent="0.25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</row>
    <row r="679" spans="1:34" x14ac:dyDescent="0.25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</row>
    <row r="680" spans="1:34" x14ac:dyDescent="0.25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</row>
    <row r="681" spans="1:34" x14ac:dyDescent="0.25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</row>
    <row r="682" spans="1:34" x14ac:dyDescent="0.25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</row>
    <row r="683" spans="1:34" x14ac:dyDescent="0.25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</row>
    <row r="684" spans="1:34" x14ac:dyDescent="0.25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</row>
    <row r="685" spans="1:34" x14ac:dyDescent="0.2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</row>
    <row r="686" spans="1:34" x14ac:dyDescent="0.25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</row>
    <row r="687" spans="1:34" x14ac:dyDescent="0.25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</row>
    <row r="688" spans="1:34" x14ac:dyDescent="0.25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</row>
    <row r="689" spans="1:34" x14ac:dyDescent="0.25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</row>
    <row r="690" spans="1:34" x14ac:dyDescent="0.25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</row>
    <row r="691" spans="1:34" x14ac:dyDescent="0.25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</row>
    <row r="692" spans="1:34" x14ac:dyDescent="0.25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</row>
    <row r="693" spans="1:34" x14ac:dyDescent="0.25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</row>
    <row r="694" spans="1:34" x14ac:dyDescent="0.25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</row>
    <row r="695" spans="1:34" x14ac:dyDescent="0.2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</row>
    <row r="696" spans="1:34" x14ac:dyDescent="0.25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</row>
    <row r="697" spans="1:34" x14ac:dyDescent="0.25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</row>
    <row r="698" spans="1:34" x14ac:dyDescent="0.25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</row>
    <row r="699" spans="1:34" x14ac:dyDescent="0.25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</row>
    <row r="700" spans="1:34" x14ac:dyDescent="0.25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</row>
    <row r="701" spans="1:34" x14ac:dyDescent="0.25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</row>
    <row r="702" spans="1:34" x14ac:dyDescent="0.25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</row>
    <row r="703" spans="1:34" x14ac:dyDescent="0.25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</row>
    <row r="704" spans="1:34" x14ac:dyDescent="0.25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</row>
    <row r="705" spans="1:34" x14ac:dyDescent="0.2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</row>
    <row r="706" spans="1:34" x14ac:dyDescent="0.25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</row>
    <row r="707" spans="1:34" x14ac:dyDescent="0.25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</row>
    <row r="708" spans="1:34" x14ac:dyDescent="0.25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</row>
    <row r="709" spans="1:34" x14ac:dyDescent="0.25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</row>
    <row r="710" spans="1:34" x14ac:dyDescent="0.25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</row>
    <row r="711" spans="1:34" x14ac:dyDescent="0.25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</row>
    <row r="712" spans="1:34" x14ac:dyDescent="0.25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</row>
    <row r="713" spans="1:34" x14ac:dyDescent="0.25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</row>
    <row r="714" spans="1:34" x14ac:dyDescent="0.25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</row>
    <row r="715" spans="1:34" x14ac:dyDescent="0.2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</row>
    <row r="716" spans="1:34" x14ac:dyDescent="0.25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</row>
    <row r="717" spans="1:34" x14ac:dyDescent="0.25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</row>
    <row r="718" spans="1:34" x14ac:dyDescent="0.25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</row>
    <row r="719" spans="1:34" x14ac:dyDescent="0.25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</row>
    <row r="720" spans="1:34" x14ac:dyDescent="0.25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</row>
    <row r="721" spans="1:34" x14ac:dyDescent="0.25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</row>
    <row r="722" spans="1:34" x14ac:dyDescent="0.25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</row>
    <row r="723" spans="1:34" x14ac:dyDescent="0.25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</row>
    <row r="724" spans="1:34" x14ac:dyDescent="0.25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</row>
    <row r="725" spans="1:34" x14ac:dyDescent="0.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</row>
    <row r="726" spans="1:34" x14ac:dyDescent="0.25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</row>
    <row r="727" spans="1:34" x14ac:dyDescent="0.25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</row>
    <row r="728" spans="1:34" x14ac:dyDescent="0.25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</row>
    <row r="729" spans="1:34" x14ac:dyDescent="0.25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</row>
    <row r="730" spans="1:34" x14ac:dyDescent="0.25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</row>
    <row r="731" spans="1:34" x14ac:dyDescent="0.25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</row>
    <row r="732" spans="1:34" x14ac:dyDescent="0.25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</row>
    <row r="733" spans="1:34" x14ac:dyDescent="0.25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</row>
    <row r="734" spans="1:34" x14ac:dyDescent="0.25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</row>
    <row r="735" spans="1:34" x14ac:dyDescent="0.2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</row>
    <row r="736" spans="1:34" x14ac:dyDescent="0.25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</row>
    <row r="737" spans="1:34" x14ac:dyDescent="0.25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</row>
    <row r="738" spans="1:34" x14ac:dyDescent="0.25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</row>
    <row r="739" spans="1:34" x14ac:dyDescent="0.25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</row>
    <row r="740" spans="1:34" x14ac:dyDescent="0.25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</row>
    <row r="741" spans="1:34" x14ac:dyDescent="0.25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</row>
    <row r="742" spans="1:34" x14ac:dyDescent="0.25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</row>
    <row r="743" spans="1:34" x14ac:dyDescent="0.25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</row>
    <row r="744" spans="1:34" x14ac:dyDescent="0.25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</row>
    <row r="745" spans="1:34" x14ac:dyDescent="0.2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</row>
    <row r="746" spans="1:34" x14ac:dyDescent="0.25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</row>
    <row r="747" spans="1:34" x14ac:dyDescent="0.25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</row>
    <row r="748" spans="1:34" x14ac:dyDescent="0.25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</row>
    <row r="749" spans="1:34" x14ac:dyDescent="0.25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</row>
    <row r="750" spans="1:34" x14ac:dyDescent="0.25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</row>
    <row r="751" spans="1:34" x14ac:dyDescent="0.25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</row>
    <row r="752" spans="1:34" x14ac:dyDescent="0.25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</row>
    <row r="753" spans="1:34" x14ac:dyDescent="0.25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</row>
    <row r="754" spans="1:34" x14ac:dyDescent="0.25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</row>
    <row r="755" spans="1:34" x14ac:dyDescent="0.2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</row>
    <row r="756" spans="1:34" x14ac:dyDescent="0.25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</row>
    <row r="757" spans="1:34" x14ac:dyDescent="0.25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</row>
    <row r="758" spans="1:34" x14ac:dyDescent="0.25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</row>
    <row r="759" spans="1:34" x14ac:dyDescent="0.25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</row>
    <row r="760" spans="1:34" x14ac:dyDescent="0.25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</row>
    <row r="761" spans="1:34" x14ac:dyDescent="0.25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</row>
    <row r="762" spans="1:34" x14ac:dyDescent="0.25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</row>
    <row r="763" spans="1:34" x14ac:dyDescent="0.25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</row>
    <row r="764" spans="1:34" x14ac:dyDescent="0.25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</row>
    <row r="765" spans="1:34" x14ac:dyDescent="0.2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</row>
    <row r="766" spans="1:34" x14ac:dyDescent="0.25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</row>
    <row r="767" spans="1:34" x14ac:dyDescent="0.25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</row>
    <row r="768" spans="1:34" x14ac:dyDescent="0.25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</row>
    <row r="769" spans="1:34" x14ac:dyDescent="0.25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</row>
    <row r="770" spans="1:34" x14ac:dyDescent="0.25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</row>
    <row r="771" spans="1:34" x14ac:dyDescent="0.25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</row>
    <row r="772" spans="1:34" x14ac:dyDescent="0.25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</row>
    <row r="773" spans="1:34" x14ac:dyDescent="0.25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</row>
    <row r="774" spans="1:34" x14ac:dyDescent="0.25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</row>
    <row r="775" spans="1:34" x14ac:dyDescent="0.2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</row>
    <row r="776" spans="1:34" x14ac:dyDescent="0.25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</row>
    <row r="777" spans="1:34" x14ac:dyDescent="0.25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</row>
    <row r="778" spans="1:34" x14ac:dyDescent="0.25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</row>
    <row r="779" spans="1:34" x14ac:dyDescent="0.25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</row>
    <row r="780" spans="1:34" x14ac:dyDescent="0.25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</row>
    <row r="781" spans="1:34" x14ac:dyDescent="0.25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</row>
    <row r="782" spans="1:34" x14ac:dyDescent="0.25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</row>
    <row r="783" spans="1:34" x14ac:dyDescent="0.25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</row>
    <row r="784" spans="1:34" x14ac:dyDescent="0.25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</row>
    <row r="785" spans="1:34" x14ac:dyDescent="0.2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</row>
    <row r="786" spans="1:34" x14ac:dyDescent="0.25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</row>
    <row r="787" spans="1:34" x14ac:dyDescent="0.25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</row>
    <row r="788" spans="1:34" x14ac:dyDescent="0.25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</row>
    <row r="789" spans="1:34" x14ac:dyDescent="0.25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</row>
    <row r="790" spans="1:34" x14ac:dyDescent="0.25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</row>
    <row r="791" spans="1:34" x14ac:dyDescent="0.25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</row>
    <row r="792" spans="1:34" x14ac:dyDescent="0.25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</row>
    <row r="793" spans="1:34" x14ac:dyDescent="0.25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</row>
    <row r="794" spans="1:34" x14ac:dyDescent="0.25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</row>
    <row r="795" spans="1:34" x14ac:dyDescent="0.2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</row>
    <row r="796" spans="1:34" x14ac:dyDescent="0.25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</row>
    <row r="797" spans="1:34" x14ac:dyDescent="0.25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</row>
    <row r="798" spans="1:34" x14ac:dyDescent="0.25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</row>
    <row r="799" spans="1:34" x14ac:dyDescent="0.25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</row>
    <row r="800" spans="1:34" x14ac:dyDescent="0.25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</row>
    <row r="801" spans="1:34" x14ac:dyDescent="0.25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</row>
    <row r="802" spans="1:34" x14ac:dyDescent="0.25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</row>
    <row r="803" spans="1:34" x14ac:dyDescent="0.25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</row>
    <row r="804" spans="1:34" x14ac:dyDescent="0.25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</row>
    <row r="805" spans="1:34" x14ac:dyDescent="0.2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</row>
    <row r="806" spans="1:34" x14ac:dyDescent="0.25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</row>
    <row r="807" spans="1:34" x14ac:dyDescent="0.25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</row>
    <row r="808" spans="1:34" x14ac:dyDescent="0.25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</row>
    <row r="809" spans="1:34" x14ac:dyDescent="0.25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</row>
    <row r="810" spans="1:34" x14ac:dyDescent="0.25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</row>
    <row r="811" spans="1:34" x14ac:dyDescent="0.25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</row>
    <row r="812" spans="1:34" x14ac:dyDescent="0.25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</row>
    <row r="813" spans="1:34" x14ac:dyDescent="0.25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</row>
    <row r="814" spans="1:34" x14ac:dyDescent="0.25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</row>
    <row r="815" spans="1:34" x14ac:dyDescent="0.2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</row>
    <row r="816" spans="1:34" x14ac:dyDescent="0.25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</row>
    <row r="817" spans="1:34" x14ac:dyDescent="0.25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</row>
    <row r="818" spans="1:34" x14ac:dyDescent="0.25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</row>
    <row r="819" spans="1:34" x14ac:dyDescent="0.25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</row>
    <row r="820" spans="1:34" x14ac:dyDescent="0.25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</row>
    <row r="821" spans="1:34" x14ac:dyDescent="0.25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</row>
    <row r="822" spans="1:34" x14ac:dyDescent="0.25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</row>
    <row r="823" spans="1:34" x14ac:dyDescent="0.25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</row>
    <row r="824" spans="1:34" x14ac:dyDescent="0.25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</row>
    <row r="825" spans="1:34" x14ac:dyDescent="0.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</row>
    <row r="826" spans="1:34" x14ac:dyDescent="0.25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</row>
    <row r="827" spans="1:34" x14ac:dyDescent="0.25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</row>
    <row r="828" spans="1:34" x14ac:dyDescent="0.25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</row>
    <row r="829" spans="1:34" x14ac:dyDescent="0.25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</row>
    <row r="830" spans="1:34" x14ac:dyDescent="0.25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</row>
    <row r="831" spans="1:34" x14ac:dyDescent="0.25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</row>
    <row r="832" spans="1:34" x14ac:dyDescent="0.25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</row>
    <row r="833" spans="1:34" x14ac:dyDescent="0.25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</row>
    <row r="834" spans="1:34" x14ac:dyDescent="0.25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</row>
    <row r="835" spans="1:34" x14ac:dyDescent="0.2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</row>
    <row r="836" spans="1:34" x14ac:dyDescent="0.25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</row>
    <row r="837" spans="1:34" x14ac:dyDescent="0.25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</row>
    <row r="838" spans="1:34" x14ac:dyDescent="0.25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</row>
    <row r="839" spans="1:34" x14ac:dyDescent="0.25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</row>
    <row r="840" spans="1:34" x14ac:dyDescent="0.25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</row>
    <row r="841" spans="1:34" x14ac:dyDescent="0.25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</row>
    <row r="842" spans="1:34" x14ac:dyDescent="0.25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</row>
    <row r="843" spans="1:34" x14ac:dyDescent="0.25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</row>
    <row r="844" spans="1:34" x14ac:dyDescent="0.25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</row>
    <row r="845" spans="1:34" x14ac:dyDescent="0.2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</row>
    <row r="846" spans="1:34" x14ac:dyDescent="0.25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</row>
    <row r="847" spans="1:34" x14ac:dyDescent="0.25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</row>
    <row r="848" spans="1:34" x14ac:dyDescent="0.25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</row>
    <row r="849" spans="1:34" x14ac:dyDescent="0.25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</row>
    <row r="850" spans="1:34" x14ac:dyDescent="0.25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</row>
    <row r="851" spans="1:34" x14ac:dyDescent="0.25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</row>
    <row r="852" spans="1:34" x14ac:dyDescent="0.25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</row>
    <row r="853" spans="1:34" x14ac:dyDescent="0.25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</row>
    <row r="854" spans="1:34" x14ac:dyDescent="0.25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</row>
    <row r="855" spans="1:34" x14ac:dyDescent="0.2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</row>
    <row r="856" spans="1:34" x14ac:dyDescent="0.25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</row>
    <row r="857" spans="1:34" x14ac:dyDescent="0.25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</row>
    <row r="858" spans="1:34" x14ac:dyDescent="0.25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</row>
    <row r="859" spans="1:34" x14ac:dyDescent="0.25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</row>
    <row r="860" spans="1:34" x14ac:dyDescent="0.25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</row>
    <row r="861" spans="1:34" x14ac:dyDescent="0.25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</row>
    <row r="862" spans="1:34" x14ac:dyDescent="0.25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</row>
    <row r="863" spans="1:34" x14ac:dyDescent="0.25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</row>
    <row r="864" spans="1:34" x14ac:dyDescent="0.25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</row>
    <row r="865" spans="1:34" x14ac:dyDescent="0.2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</row>
    <row r="866" spans="1:34" x14ac:dyDescent="0.25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</row>
    <row r="867" spans="1:34" x14ac:dyDescent="0.25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</row>
    <row r="868" spans="1:34" x14ac:dyDescent="0.25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</row>
    <row r="869" spans="1:34" x14ac:dyDescent="0.25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</row>
    <row r="870" spans="1:34" x14ac:dyDescent="0.25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</row>
    <row r="871" spans="1:34" x14ac:dyDescent="0.25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</row>
    <row r="872" spans="1:34" x14ac:dyDescent="0.25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</row>
    <row r="873" spans="1:34" x14ac:dyDescent="0.25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</row>
    <row r="874" spans="1:34" x14ac:dyDescent="0.25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</row>
    <row r="875" spans="1:34" x14ac:dyDescent="0.2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</row>
    <row r="876" spans="1:34" x14ac:dyDescent="0.25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</row>
    <row r="877" spans="1:34" x14ac:dyDescent="0.25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</row>
    <row r="878" spans="1:34" x14ac:dyDescent="0.25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</row>
    <row r="879" spans="1:34" x14ac:dyDescent="0.25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</row>
    <row r="880" spans="1:34" x14ac:dyDescent="0.25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</row>
    <row r="881" spans="1:34" x14ac:dyDescent="0.25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</row>
    <row r="882" spans="1:34" x14ac:dyDescent="0.25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</row>
    <row r="883" spans="1:34" x14ac:dyDescent="0.25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</row>
    <row r="884" spans="1:34" x14ac:dyDescent="0.25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</row>
    <row r="885" spans="1:34" x14ac:dyDescent="0.2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</row>
    <row r="886" spans="1:34" x14ac:dyDescent="0.25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</row>
    <row r="887" spans="1:34" x14ac:dyDescent="0.25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</row>
    <row r="888" spans="1:34" x14ac:dyDescent="0.25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</row>
    <row r="889" spans="1:34" x14ac:dyDescent="0.25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</row>
    <row r="890" spans="1:34" x14ac:dyDescent="0.25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</row>
    <row r="891" spans="1:34" x14ac:dyDescent="0.25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</row>
    <row r="892" spans="1:34" x14ac:dyDescent="0.25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</row>
    <row r="893" spans="1:34" x14ac:dyDescent="0.25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</row>
    <row r="894" spans="1:34" x14ac:dyDescent="0.25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</row>
    <row r="895" spans="1:34" x14ac:dyDescent="0.2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</row>
    <row r="896" spans="1:34" x14ac:dyDescent="0.25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</row>
    <row r="897" spans="1:34" x14ac:dyDescent="0.25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</row>
    <row r="898" spans="1:34" x14ac:dyDescent="0.25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</row>
    <row r="899" spans="1:34" x14ac:dyDescent="0.25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</row>
    <row r="900" spans="1:34" x14ac:dyDescent="0.25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</row>
    <row r="901" spans="1:34" x14ac:dyDescent="0.25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</row>
    <row r="902" spans="1:34" x14ac:dyDescent="0.25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</row>
    <row r="903" spans="1:34" x14ac:dyDescent="0.25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</row>
    <row r="904" spans="1:34" x14ac:dyDescent="0.25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</row>
    <row r="905" spans="1:34" x14ac:dyDescent="0.2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</row>
    <row r="906" spans="1:34" x14ac:dyDescent="0.25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</row>
    <row r="907" spans="1:34" x14ac:dyDescent="0.25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</row>
    <row r="908" spans="1:34" x14ac:dyDescent="0.25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</row>
    <row r="909" spans="1:34" x14ac:dyDescent="0.25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</row>
    <row r="910" spans="1:34" x14ac:dyDescent="0.25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</row>
    <row r="911" spans="1:34" x14ac:dyDescent="0.25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</row>
    <row r="912" spans="1:34" x14ac:dyDescent="0.25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</row>
    <row r="913" spans="1:34" x14ac:dyDescent="0.25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</row>
    <row r="914" spans="1:34" x14ac:dyDescent="0.25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</row>
    <row r="915" spans="1:34" x14ac:dyDescent="0.2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</row>
    <row r="916" spans="1:34" x14ac:dyDescent="0.25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</row>
    <row r="917" spans="1:34" x14ac:dyDescent="0.25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</row>
    <row r="918" spans="1:34" x14ac:dyDescent="0.25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</row>
    <row r="919" spans="1:34" x14ac:dyDescent="0.25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</row>
    <row r="920" spans="1:34" x14ac:dyDescent="0.25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</row>
    <row r="921" spans="1:34" x14ac:dyDescent="0.25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</row>
    <row r="922" spans="1:34" x14ac:dyDescent="0.25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</row>
    <row r="923" spans="1:34" x14ac:dyDescent="0.25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</row>
    <row r="924" spans="1:34" x14ac:dyDescent="0.25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</row>
    <row r="925" spans="1:34" x14ac:dyDescent="0.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</row>
    <row r="926" spans="1:34" x14ac:dyDescent="0.25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</row>
    <row r="927" spans="1:34" x14ac:dyDescent="0.25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</row>
    <row r="928" spans="1:34" x14ac:dyDescent="0.25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</row>
    <row r="929" spans="1:34" x14ac:dyDescent="0.25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</row>
    <row r="930" spans="1:34" x14ac:dyDescent="0.25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</row>
    <row r="931" spans="1:34" x14ac:dyDescent="0.25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</row>
    <row r="932" spans="1:34" x14ac:dyDescent="0.25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</row>
    <row r="933" spans="1:34" x14ac:dyDescent="0.25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</row>
    <row r="934" spans="1:34" x14ac:dyDescent="0.25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</row>
    <row r="935" spans="1:34" x14ac:dyDescent="0.2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</row>
    <row r="936" spans="1:34" x14ac:dyDescent="0.25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</row>
    <row r="937" spans="1:34" x14ac:dyDescent="0.25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</row>
    <row r="938" spans="1:34" x14ac:dyDescent="0.25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</row>
    <row r="939" spans="1:34" x14ac:dyDescent="0.25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</row>
    <row r="940" spans="1:34" x14ac:dyDescent="0.25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</row>
    <row r="941" spans="1:34" x14ac:dyDescent="0.25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</row>
    <row r="942" spans="1:34" x14ac:dyDescent="0.25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</row>
    <row r="943" spans="1:34" x14ac:dyDescent="0.25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</row>
    <row r="944" spans="1:34" x14ac:dyDescent="0.25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</row>
    <row r="945" spans="1:34" x14ac:dyDescent="0.2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</row>
    <row r="946" spans="1:34" x14ac:dyDescent="0.25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</row>
    <row r="947" spans="1:34" x14ac:dyDescent="0.25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</row>
    <row r="948" spans="1:34" x14ac:dyDescent="0.25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</row>
    <row r="949" spans="1:34" x14ac:dyDescent="0.25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</row>
    <row r="950" spans="1:34" x14ac:dyDescent="0.25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</row>
    <row r="951" spans="1:34" x14ac:dyDescent="0.25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</row>
    <row r="952" spans="1:34" x14ac:dyDescent="0.25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</row>
    <row r="953" spans="1:34" x14ac:dyDescent="0.25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</row>
    <row r="954" spans="1:34" x14ac:dyDescent="0.25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</row>
    <row r="955" spans="1:34" x14ac:dyDescent="0.2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</row>
    <row r="956" spans="1:34" x14ac:dyDescent="0.25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</row>
    <row r="957" spans="1:34" x14ac:dyDescent="0.25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</row>
    <row r="958" spans="1:34" x14ac:dyDescent="0.25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</row>
    <row r="959" spans="1:34" x14ac:dyDescent="0.25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</row>
    <row r="960" spans="1:34" x14ac:dyDescent="0.25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</row>
    <row r="961" spans="1:34" x14ac:dyDescent="0.25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</row>
    <row r="962" spans="1:34" x14ac:dyDescent="0.25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</row>
    <row r="963" spans="1:34" x14ac:dyDescent="0.25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</row>
    <row r="964" spans="1:34" x14ac:dyDescent="0.25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</row>
    <row r="965" spans="1:34" x14ac:dyDescent="0.2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</row>
    <row r="966" spans="1:34" x14ac:dyDescent="0.25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</row>
    <row r="967" spans="1:34" x14ac:dyDescent="0.25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</row>
    <row r="968" spans="1:34" x14ac:dyDescent="0.25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</row>
    <row r="969" spans="1:34" x14ac:dyDescent="0.25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</row>
    <row r="970" spans="1:34" x14ac:dyDescent="0.25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</row>
    <row r="971" spans="1:34" x14ac:dyDescent="0.25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</row>
    <row r="972" spans="1:34" x14ac:dyDescent="0.25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</row>
    <row r="973" spans="1:34" x14ac:dyDescent="0.25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</row>
    <row r="974" spans="1:34" x14ac:dyDescent="0.25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</row>
    <row r="975" spans="1:34" x14ac:dyDescent="0.2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</row>
    <row r="976" spans="1:34" x14ac:dyDescent="0.25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</row>
    <row r="977" spans="1:34" x14ac:dyDescent="0.25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</row>
    <row r="978" spans="1:34" x14ac:dyDescent="0.25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</row>
    <row r="979" spans="1:34" x14ac:dyDescent="0.25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</row>
    <row r="980" spans="1:34" x14ac:dyDescent="0.25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</row>
    <row r="981" spans="1:34" x14ac:dyDescent="0.25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</row>
    <row r="982" spans="1:34" x14ac:dyDescent="0.25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</row>
    <row r="983" spans="1:34" x14ac:dyDescent="0.25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</row>
    <row r="984" spans="1:34" x14ac:dyDescent="0.25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</row>
    <row r="985" spans="1:34" x14ac:dyDescent="0.2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</row>
    <row r="986" spans="1:34" x14ac:dyDescent="0.25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</row>
    <row r="987" spans="1:34" x14ac:dyDescent="0.25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</row>
    <row r="988" spans="1:34" x14ac:dyDescent="0.25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</row>
    <row r="989" spans="1:34" x14ac:dyDescent="0.25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</row>
    <row r="990" spans="1:34" x14ac:dyDescent="0.25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</row>
    <row r="991" spans="1:34" x14ac:dyDescent="0.25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</row>
    <row r="992" spans="1:34" x14ac:dyDescent="0.25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</row>
    <row r="993" spans="1:34" x14ac:dyDescent="0.25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</row>
    <row r="994" spans="1:34" x14ac:dyDescent="0.25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</row>
    <row r="995" spans="1:34" x14ac:dyDescent="0.2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</row>
    <row r="996" spans="1:34" x14ac:dyDescent="0.25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</row>
    <row r="997" spans="1:34" x14ac:dyDescent="0.25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</row>
    <row r="998" spans="1:34" x14ac:dyDescent="0.25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</row>
    <row r="999" spans="1:34" x14ac:dyDescent="0.25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</row>
    <row r="1000" spans="1:34" x14ac:dyDescent="0.25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</row>
    <row r="1001" spans="1:34" x14ac:dyDescent="0.25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</row>
    <row r="1002" spans="1:34" x14ac:dyDescent="0.25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</row>
    <row r="1003" spans="1:34" x14ac:dyDescent="0.25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</row>
    <row r="1004" spans="1:34" x14ac:dyDescent="0.25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</row>
    <row r="1005" spans="1:34" x14ac:dyDescent="0.2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</row>
    <row r="1006" spans="1:34" x14ac:dyDescent="0.25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</row>
    <row r="1007" spans="1:34" x14ac:dyDescent="0.25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</row>
    <row r="1008" spans="1:34" x14ac:dyDescent="0.25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</row>
    <row r="1009" spans="1:34" x14ac:dyDescent="0.25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</row>
    <row r="1010" spans="1:34" x14ac:dyDescent="0.25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</row>
    <row r="1011" spans="1:34" x14ac:dyDescent="0.25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</row>
    <row r="1012" spans="1:34" x14ac:dyDescent="0.25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</row>
    <row r="1013" spans="1:34" x14ac:dyDescent="0.25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</row>
    <row r="1014" spans="1:34" x14ac:dyDescent="0.25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</row>
    <row r="1015" spans="1:34" x14ac:dyDescent="0.2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  <c r="AE1015" s="67"/>
      <c r="AF1015" s="67"/>
      <c r="AG1015" s="67"/>
      <c r="AH1015" s="67"/>
    </row>
    <row r="1016" spans="1:34" x14ac:dyDescent="0.25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</row>
    <row r="1017" spans="1:34" x14ac:dyDescent="0.25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67"/>
      <c r="AG1017" s="67"/>
      <c r="AH1017" s="67"/>
    </row>
    <row r="1018" spans="1:34" x14ac:dyDescent="0.25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  <c r="AF1018" s="67"/>
      <c r="AG1018" s="67"/>
      <c r="AH1018" s="67"/>
    </row>
    <row r="1019" spans="1:34" x14ac:dyDescent="0.25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  <c r="AF1019" s="67"/>
      <c r="AG1019" s="67"/>
      <c r="AH1019" s="67"/>
    </row>
    <row r="1020" spans="1:34" x14ac:dyDescent="0.25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  <c r="AD1020" s="67"/>
      <c r="AE1020" s="67"/>
      <c r="AF1020" s="67"/>
      <c r="AG1020" s="67"/>
      <c r="AH1020" s="67"/>
    </row>
    <row r="1021" spans="1:34" x14ac:dyDescent="0.25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  <c r="AD1021" s="67"/>
      <c r="AE1021" s="67"/>
      <c r="AF1021" s="67"/>
      <c r="AG1021" s="67"/>
      <c r="AH1021" s="67"/>
    </row>
    <row r="1022" spans="1:34" x14ac:dyDescent="0.25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  <c r="AD1022" s="67"/>
      <c r="AE1022" s="67"/>
      <c r="AF1022" s="67"/>
      <c r="AG1022" s="67"/>
      <c r="AH1022" s="67"/>
    </row>
    <row r="1023" spans="1:34" x14ac:dyDescent="0.25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  <c r="AD1023" s="67"/>
      <c r="AE1023" s="67"/>
      <c r="AF1023" s="67"/>
      <c r="AG1023" s="67"/>
      <c r="AH1023" s="67"/>
    </row>
    <row r="1024" spans="1:34" x14ac:dyDescent="0.25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7"/>
      <c r="Z1024" s="67"/>
      <c r="AA1024" s="67"/>
      <c r="AB1024" s="67"/>
      <c r="AC1024" s="67"/>
      <c r="AD1024" s="67"/>
      <c r="AE1024" s="67"/>
      <c r="AF1024" s="67"/>
      <c r="AG1024" s="67"/>
      <c r="AH1024" s="67"/>
    </row>
    <row r="1025" spans="1:34" x14ac:dyDescent="0.25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7"/>
      <c r="Z1025" s="67"/>
      <c r="AA1025" s="67"/>
      <c r="AB1025" s="67"/>
      <c r="AC1025" s="67"/>
      <c r="AD1025" s="67"/>
      <c r="AE1025" s="67"/>
      <c r="AF1025" s="67"/>
      <c r="AG1025" s="67"/>
      <c r="AH1025" s="67"/>
    </row>
    <row r="1026" spans="1:34" x14ac:dyDescent="0.25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7"/>
      <c r="Z1026" s="67"/>
      <c r="AA1026" s="67"/>
      <c r="AB1026" s="67"/>
      <c r="AC1026" s="67"/>
      <c r="AD1026" s="67"/>
      <c r="AE1026" s="67"/>
      <c r="AF1026" s="67"/>
      <c r="AG1026" s="67"/>
      <c r="AH1026" s="67"/>
    </row>
    <row r="1027" spans="1:34" x14ac:dyDescent="0.25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7"/>
      <c r="Z1027" s="67"/>
      <c r="AA1027" s="67"/>
      <c r="AB1027" s="67"/>
      <c r="AC1027" s="67"/>
      <c r="AD1027" s="67"/>
      <c r="AE1027" s="67"/>
      <c r="AF1027" s="67"/>
      <c r="AG1027" s="67"/>
      <c r="AH1027" s="67"/>
    </row>
    <row r="1028" spans="1:34" x14ac:dyDescent="0.25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7"/>
      <c r="Z1028" s="67"/>
      <c r="AA1028" s="67"/>
      <c r="AB1028" s="67"/>
      <c r="AC1028" s="67"/>
      <c r="AD1028" s="67"/>
      <c r="AE1028" s="67"/>
      <c r="AF1028" s="67"/>
      <c r="AG1028" s="67"/>
      <c r="AH1028" s="67"/>
    </row>
    <row r="1029" spans="1:34" x14ac:dyDescent="0.25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7"/>
      <c r="Z1029" s="67"/>
      <c r="AA1029" s="67"/>
      <c r="AB1029" s="67"/>
      <c r="AC1029" s="67"/>
      <c r="AD1029" s="67"/>
      <c r="AE1029" s="67"/>
      <c r="AF1029" s="67"/>
      <c r="AG1029" s="67"/>
      <c r="AH1029" s="67"/>
    </row>
    <row r="1030" spans="1:34" x14ac:dyDescent="0.25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67"/>
      <c r="T1030" s="67"/>
      <c r="U1030" s="67"/>
      <c r="V1030" s="67"/>
      <c r="W1030" s="67"/>
      <c r="X1030" s="67"/>
      <c r="Y1030" s="67"/>
      <c r="Z1030" s="67"/>
      <c r="AA1030" s="67"/>
      <c r="AB1030" s="67"/>
      <c r="AC1030" s="67"/>
      <c r="AD1030" s="67"/>
      <c r="AE1030" s="67"/>
      <c r="AF1030" s="67"/>
      <c r="AG1030" s="67"/>
      <c r="AH1030" s="67"/>
    </row>
    <row r="1031" spans="1:34" x14ac:dyDescent="0.25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67"/>
      <c r="T1031" s="67"/>
      <c r="U1031" s="67"/>
      <c r="V1031" s="67"/>
      <c r="W1031" s="67"/>
      <c r="X1031" s="67"/>
      <c r="Y1031" s="67"/>
      <c r="Z1031" s="67"/>
      <c r="AA1031" s="67"/>
      <c r="AB1031" s="67"/>
      <c r="AC1031" s="67"/>
      <c r="AD1031" s="67"/>
      <c r="AE1031" s="67"/>
      <c r="AF1031" s="67"/>
      <c r="AG1031" s="67"/>
      <c r="AH1031" s="67"/>
    </row>
    <row r="1032" spans="1:34" x14ac:dyDescent="0.25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67"/>
      <c r="T1032" s="67"/>
      <c r="U1032" s="67"/>
      <c r="V1032" s="67"/>
      <c r="W1032" s="67"/>
      <c r="X1032" s="67"/>
      <c r="Y1032" s="67"/>
      <c r="Z1032" s="67"/>
      <c r="AA1032" s="67"/>
      <c r="AB1032" s="67"/>
      <c r="AC1032" s="67"/>
      <c r="AD1032" s="67"/>
      <c r="AE1032" s="67"/>
      <c r="AF1032" s="67"/>
      <c r="AG1032" s="67"/>
      <c r="AH1032" s="67"/>
    </row>
    <row r="1033" spans="1:34" x14ac:dyDescent="0.25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67"/>
      <c r="T1033" s="67"/>
      <c r="U1033" s="67"/>
      <c r="V1033" s="67"/>
      <c r="W1033" s="67"/>
      <c r="X1033" s="67"/>
      <c r="Y1033" s="67"/>
      <c r="Z1033" s="67"/>
      <c r="AA1033" s="67"/>
      <c r="AB1033" s="67"/>
      <c r="AC1033" s="67"/>
      <c r="AD1033" s="67"/>
      <c r="AE1033" s="67"/>
      <c r="AF1033" s="67"/>
      <c r="AG1033" s="67"/>
      <c r="AH1033" s="67"/>
    </row>
    <row r="1034" spans="1:34" x14ac:dyDescent="0.25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67"/>
      <c r="T1034" s="67"/>
      <c r="U1034" s="67"/>
      <c r="V1034" s="67"/>
      <c r="W1034" s="67"/>
      <c r="X1034" s="67"/>
      <c r="Y1034" s="67"/>
      <c r="Z1034" s="67"/>
      <c r="AA1034" s="67"/>
      <c r="AB1034" s="67"/>
      <c r="AC1034" s="67"/>
      <c r="AD1034" s="67"/>
      <c r="AE1034" s="67"/>
      <c r="AF1034" s="67"/>
      <c r="AG1034" s="67"/>
      <c r="AH1034" s="67"/>
    </row>
    <row r="1035" spans="1:34" x14ac:dyDescent="0.25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67"/>
      <c r="T1035" s="67"/>
      <c r="U1035" s="67"/>
      <c r="V1035" s="67"/>
      <c r="W1035" s="67"/>
      <c r="X1035" s="67"/>
      <c r="Y1035" s="67"/>
      <c r="Z1035" s="67"/>
      <c r="AA1035" s="67"/>
      <c r="AB1035" s="67"/>
      <c r="AC1035" s="67"/>
      <c r="AD1035" s="67"/>
      <c r="AE1035" s="67"/>
      <c r="AF1035" s="67"/>
      <c r="AG1035" s="67"/>
      <c r="AH1035" s="67"/>
    </row>
    <row r="1036" spans="1:34" x14ac:dyDescent="0.25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67"/>
      <c r="T1036" s="67"/>
      <c r="U1036" s="67"/>
      <c r="V1036" s="67"/>
      <c r="W1036" s="67"/>
      <c r="X1036" s="67"/>
      <c r="Y1036" s="67"/>
      <c r="Z1036" s="67"/>
      <c r="AA1036" s="67"/>
      <c r="AB1036" s="67"/>
      <c r="AC1036" s="67"/>
      <c r="AD1036" s="67"/>
      <c r="AE1036" s="67"/>
      <c r="AF1036" s="67"/>
      <c r="AG1036" s="67"/>
      <c r="AH1036" s="67"/>
    </row>
    <row r="1037" spans="1:34" x14ac:dyDescent="0.25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67"/>
      <c r="T1037" s="67"/>
      <c r="U1037" s="67"/>
      <c r="V1037" s="67"/>
      <c r="W1037" s="67"/>
      <c r="X1037" s="67"/>
      <c r="Y1037" s="67"/>
      <c r="Z1037" s="67"/>
      <c r="AA1037" s="67"/>
      <c r="AB1037" s="67"/>
      <c r="AC1037" s="67"/>
      <c r="AD1037" s="67"/>
      <c r="AE1037" s="67"/>
      <c r="AF1037" s="67"/>
      <c r="AG1037" s="67"/>
      <c r="AH1037" s="67"/>
    </row>
    <row r="1038" spans="1:34" x14ac:dyDescent="0.25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67"/>
      <c r="T1038" s="67"/>
      <c r="U1038" s="67"/>
      <c r="V1038" s="67"/>
      <c r="W1038" s="67"/>
      <c r="X1038" s="67"/>
      <c r="Y1038" s="67"/>
      <c r="Z1038" s="67"/>
      <c r="AA1038" s="67"/>
      <c r="AB1038" s="67"/>
      <c r="AC1038" s="67"/>
      <c r="AD1038" s="67"/>
      <c r="AE1038" s="67"/>
      <c r="AF1038" s="67"/>
      <c r="AG1038" s="67"/>
      <c r="AH1038" s="67"/>
    </row>
    <row r="1039" spans="1:34" x14ac:dyDescent="0.25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67"/>
      <c r="T1039" s="67"/>
      <c r="U1039" s="67"/>
      <c r="V1039" s="67"/>
      <c r="W1039" s="67"/>
      <c r="X1039" s="67"/>
      <c r="Y1039" s="67"/>
      <c r="Z1039" s="67"/>
      <c r="AA1039" s="67"/>
      <c r="AB1039" s="67"/>
      <c r="AC1039" s="67"/>
      <c r="AD1039" s="67"/>
      <c r="AE1039" s="67"/>
      <c r="AF1039" s="67"/>
      <c r="AG1039" s="67"/>
      <c r="AH1039" s="67"/>
    </row>
    <row r="1040" spans="1:34" x14ac:dyDescent="0.25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67"/>
      <c r="T1040" s="67"/>
      <c r="U1040" s="67"/>
      <c r="V1040" s="67"/>
      <c r="W1040" s="67"/>
      <c r="X1040" s="67"/>
      <c r="Y1040" s="67"/>
      <c r="Z1040" s="67"/>
      <c r="AA1040" s="67"/>
      <c r="AB1040" s="67"/>
      <c r="AC1040" s="67"/>
      <c r="AD1040" s="67"/>
      <c r="AE1040" s="67"/>
      <c r="AF1040" s="67"/>
      <c r="AG1040" s="67"/>
      <c r="AH1040" s="67"/>
    </row>
    <row r="1041" spans="1:34" x14ac:dyDescent="0.25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67"/>
      <c r="T1041" s="67"/>
      <c r="U1041" s="67"/>
      <c r="V1041" s="67"/>
      <c r="W1041" s="67"/>
      <c r="X1041" s="67"/>
      <c r="Y1041" s="67"/>
      <c r="Z1041" s="67"/>
      <c r="AA1041" s="67"/>
      <c r="AB1041" s="67"/>
      <c r="AC1041" s="67"/>
      <c r="AD1041" s="67"/>
      <c r="AE1041" s="67"/>
      <c r="AF1041" s="67"/>
      <c r="AG1041" s="67"/>
      <c r="AH1041" s="67"/>
    </row>
    <row r="1042" spans="1:34" x14ac:dyDescent="0.25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7"/>
      <c r="T1042" s="67"/>
      <c r="U1042" s="67"/>
      <c r="V1042" s="67"/>
      <c r="W1042" s="67"/>
      <c r="X1042" s="67"/>
      <c r="Y1042" s="67"/>
      <c r="Z1042" s="67"/>
      <c r="AA1042" s="67"/>
      <c r="AB1042" s="67"/>
      <c r="AC1042" s="67"/>
      <c r="AD1042" s="67"/>
      <c r="AE1042" s="67"/>
      <c r="AF1042" s="67"/>
      <c r="AG1042" s="67"/>
      <c r="AH1042" s="67"/>
    </row>
    <row r="1043" spans="1:34" x14ac:dyDescent="0.25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67"/>
      <c r="T1043" s="67"/>
      <c r="U1043" s="67"/>
      <c r="V1043" s="67"/>
      <c r="W1043" s="67"/>
      <c r="X1043" s="67"/>
      <c r="Y1043" s="67"/>
      <c r="Z1043" s="67"/>
      <c r="AA1043" s="67"/>
      <c r="AB1043" s="67"/>
      <c r="AC1043" s="67"/>
      <c r="AD1043" s="67"/>
      <c r="AE1043" s="67"/>
      <c r="AF1043" s="67"/>
      <c r="AG1043" s="67"/>
      <c r="AH1043" s="67"/>
    </row>
    <row r="1044" spans="1:34" x14ac:dyDescent="0.25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67"/>
      <c r="T1044" s="67"/>
      <c r="U1044" s="67"/>
      <c r="V1044" s="67"/>
      <c r="W1044" s="67"/>
      <c r="X1044" s="67"/>
      <c r="Y1044" s="67"/>
      <c r="Z1044" s="67"/>
      <c r="AA1044" s="67"/>
      <c r="AB1044" s="67"/>
      <c r="AC1044" s="67"/>
      <c r="AD1044" s="67"/>
      <c r="AE1044" s="67"/>
      <c r="AF1044" s="67"/>
      <c r="AG1044" s="67"/>
      <c r="AH1044" s="67"/>
    </row>
    <row r="1045" spans="1:34" x14ac:dyDescent="0.25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67"/>
      <c r="T1045" s="67"/>
      <c r="U1045" s="67"/>
      <c r="V1045" s="67"/>
      <c r="W1045" s="67"/>
      <c r="X1045" s="67"/>
      <c r="Y1045" s="67"/>
      <c r="Z1045" s="67"/>
      <c r="AA1045" s="67"/>
      <c r="AB1045" s="67"/>
      <c r="AC1045" s="67"/>
      <c r="AD1045" s="67"/>
      <c r="AE1045" s="67"/>
      <c r="AF1045" s="67"/>
      <c r="AG1045" s="67"/>
      <c r="AH1045" s="67"/>
    </row>
    <row r="1046" spans="1:34" x14ac:dyDescent="0.25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67"/>
      <c r="T1046" s="67"/>
      <c r="U1046" s="67"/>
      <c r="V1046" s="67"/>
      <c r="W1046" s="67"/>
      <c r="X1046" s="67"/>
      <c r="Y1046" s="67"/>
      <c r="Z1046" s="67"/>
      <c r="AA1046" s="67"/>
      <c r="AB1046" s="67"/>
      <c r="AC1046" s="67"/>
      <c r="AD1046" s="67"/>
      <c r="AE1046" s="67"/>
      <c r="AF1046" s="67"/>
      <c r="AG1046" s="67"/>
      <c r="AH1046" s="67"/>
    </row>
    <row r="1047" spans="1:34" x14ac:dyDescent="0.25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67"/>
      <c r="T1047" s="67"/>
      <c r="U1047" s="67"/>
      <c r="V1047" s="67"/>
      <c r="W1047" s="67"/>
      <c r="X1047" s="67"/>
      <c r="Y1047" s="67"/>
      <c r="Z1047" s="67"/>
      <c r="AA1047" s="67"/>
      <c r="AB1047" s="67"/>
      <c r="AC1047" s="67"/>
      <c r="AD1047" s="67"/>
      <c r="AE1047" s="67"/>
      <c r="AF1047" s="67"/>
      <c r="AG1047" s="67"/>
      <c r="AH1047" s="67"/>
    </row>
    <row r="1048" spans="1:34" x14ac:dyDescent="0.25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67"/>
      <c r="T1048" s="67"/>
      <c r="U1048" s="67"/>
      <c r="V1048" s="67"/>
      <c r="W1048" s="67"/>
      <c r="X1048" s="67"/>
      <c r="Y1048" s="67"/>
      <c r="Z1048" s="67"/>
      <c r="AA1048" s="67"/>
      <c r="AB1048" s="67"/>
      <c r="AC1048" s="67"/>
      <c r="AD1048" s="67"/>
      <c r="AE1048" s="67"/>
      <c r="AF1048" s="67"/>
      <c r="AG1048" s="67"/>
      <c r="AH1048" s="67"/>
    </row>
    <row r="1049" spans="1:34" x14ac:dyDescent="0.25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67"/>
      <c r="T1049" s="67"/>
      <c r="U1049" s="67"/>
      <c r="V1049" s="67"/>
      <c r="W1049" s="67"/>
      <c r="X1049" s="67"/>
      <c r="Y1049" s="67"/>
      <c r="Z1049" s="67"/>
      <c r="AA1049" s="67"/>
      <c r="AB1049" s="67"/>
      <c r="AC1049" s="67"/>
      <c r="AD1049" s="67"/>
      <c r="AE1049" s="67"/>
      <c r="AF1049" s="67"/>
      <c r="AG1049" s="67"/>
      <c r="AH1049" s="67"/>
    </row>
    <row r="1050" spans="1:34" x14ac:dyDescent="0.25">
      <c r="A1050" s="67"/>
      <c r="B1050" s="67"/>
      <c r="C1050" s="67"/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67"/>
      <c r="T1050" s="67"/>
      <c r="U1050" s="67"/>
      <c r="V1050" s="67"/>
      <c r="W1050" s="67"/>
      <c r="X1050" s="67"/>
      <c r="Y1050" s="67"/>
      <c r="Z1050" s="67"/>
      <c r="AA1050" s="67"/>
      <c r="AB1050" s="67"/>
      <c r="AC1050" s="67"/>
      <c r="AD1050" s="67"/>
      <c r="AE1050" s="67"/>
      <c r="AF1050" s="67"/>
      <c r="AG1050" s="67"/>
      <c r="AH1050" s="67"/>
    </row>
    <row r="1051" spans="1:34" x14ac:dyDescent="0.25">
      <c r="A1051" s="67"/>
      <c r="B1051" s="67"/>
      <c r="C1051" s="67"/>
      <c r="D1051" s="67"/>
      <c r="E1051" s="67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67"/>
      <c r="T1051" s="67"/>
      <c r="U1051" s="67"/>
      <c r="V1051" s="67"/>
      <c r="W1051" s="67"/>
      <c r="X1051" s="67"/>
      <c r="Y1051" s="67"/>
      <c r="Z1051" s="67"/>
      <c r="AA1051" s="67"/>
      <c r="AB1051" s="67"/>
      <c r="AC1051" s="67"/>
      <c r="AD1051" s="67"/>
      <c r="AE1051" s="67"/>
      <c r="AF1051" s="67"/>
      <c r="AG1051" s="67"/>
      <c r="AH1051" s="67"/>
    </row>
    <row r="1052" spans="1:34" x14ac:dyDescent="0.25">
      <c r="A1052" s="67"/>
      <c r="B1052" s="67"/>
      <c r="C1052" s="67"/>
      <c r="D1052" s="67"/>
      <c r="E1052" s="67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67"/>
      <c r="T1052" s="67"/>
      <c r="U1052" s="67"/>
      <c r="V1052" s="67"/>
      <c r="W1052" s="67"/>
      <c r="X1052" s="67"/>
      <c r="Y1052" s="67"/>
      <c r="Z1052" s="67"/>
      <c r="AA1052" s="67"/>
      <c r="AB1052" s="67"/>
      <c r="AC1052" s="67"/>
      <c r="AD1052" s="67"/>
      <c r="AE1052" s="67"/>
      <c r="AF1052" s="67"/>
      <c r="AG1052" s="67"/>
      <c r="AH1052" s="67"/>
    </row>
    <row r="1053" spans="1:34" x14ac:dyDescent="0.25">
      <c r="A1053" s="67"/>
      <c r="B1053" s="67"/>
      <c r="C1053" s="67"/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67"/>
      <c r="T1053" s="67"/>
      <c r="U1053" s="67"/>
      <c r="V1053" s="67"/>
      <c r="W1053" s="67"/>
      <c r="X1053" s="67"/>
      <c r="Y1053" s="67"/>
      <c r="Z1053" s="67"/>
      <c r="AA1053" s="67"/>
      <c r="AB1053" s="67"/>
      <c r="AC1053" s="67"/>
      <c r="AD1053" s="67"/>
      <c r="AE1053" s="67"/>
      <c r="AF1053" s="67"/>
      <c r="AG1053" s="67"/>
      <c r="AH1053" s="67"/>
    </row>
    <row r="1054" spans="1:34" x14ac:dyDescent="0.25">
      <c r="A1054" s="67"/>
      <c r="B1054" s="67"/>
      <c r="C1054" s="67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67"/>
      <c r="T1054" s="67"/>
      <c r="U1054" s="67"/>
      <c r="V1054" s="67"/>
      <c r="W1054" s="67"/>
      <c r="X1054" s="67"/>
      <c r="Y1054" s="67"/>
      <c r="Z1054" s="67"/>
      <c r="AA1054" s="67"/>
      <c r="AB1054" s="67"/>
      <c r="AC1054" s="67"/>
      <c r="AD1054" s="67"/>
      <c r="AE1054" s="67"/>
      <c r="AF1054" s="67"/>
      <c r="AG1054" s="67"/>
      <c r="AH1054" s="67"/>
    </row>
    <row r="1055" spans="1:34" x14ac:dyDescent="0.25">
      <c r="A1055" s="67"/>
      <c r="B1055" s="67"/>
      <c r="C1055" s="67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67"/>
      <c r="T1055" s="67"/>
      <c r="U1055" s="67"/>
      <c r="V1055" s="67"/>
      <c r="W1055" s="67"/>
      <c r="X1055" s="67"/>
      <c r="Y1055" s="67"/>
      <c r="Z1055" s="67"/>
      <c r="AA1055" s="67"/>
      <c r="AB1055" s="67"/>
      <c r="AC1055" s="67"/>
      <c r="AD1055" s="67"/>
      <c r="AE1055" s="67"/>
      <c r="AF1055" s="67"/>
      <c r="AG1055" s="67"/>
      <c r="AH1055" s="67"/>
    </row>
    <row r="1056" spans="1:34" x14ac:dyDescent="0.25">
      <c r="A1056" s="67"/>
      <c r="B1056" s="67"/>
      <c r="C1056" s="67"/>
      <c r="D1056" s="67"/>
      <c r="E1056" s="67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67"/>
      <c r="T1056" s="67"/>
      <c r="U1056" s="67"/>
      <c r="V1056" s="67"/>
      <c r="W1056" s="67"/>
      <c r="X1056" s="67"/>
      <c r="Y1056" s="67"/>
      <c r="Z1056" s="67"/>
      <c r="AA1056" s="67"/>
      <c r="AB1056" s="67"/>
      <c r="AC1056" s="67"/>
      <c r="AD1056" s="67"/>
      <c r="AE1056" s="67"/>
      <c r="AF1056" s="67"/>
      <c r="AG1056" s="67"/>
      <c r="AH1056" s="67"/>
    </row>
    <row r="1057" spans="1:34" x14ac:dyDescent="0.25">
      <c r="A1057" s="67"/>
      <c r="B1057" s="67"/>
      <c r="C1057" s="67"/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67"/>
      <c r="T1057" s="67"/>
      <c r="U1057" s="67"/>
      <c r="V1057" s="67"/>
      <c r="W1057" s="67"/>
      <c r="X1057" s="67"/>
      <c r="Y1057" s="67"/>
      <c r="Z1057" s="67"/>
      <c r="AA1057" s="67"/>
      <c r="AB1057" s="67"/>
      <c r="AC1057" s="67"/>
      <c r="AD1057" s="67"/>
      <c r="AE1057" s="67"/>
      <c r="AF1057" s="67"/>
      <c r="AG1057" s="67"/>
      <c r="AH1057" s="67"/>
    </row>
    <row r="1058" spans="1:34" x14ac:dyDescent="0.25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67"/>
      <c r="T1058" s="67"/>
      <c r="U1058" s="67"/>
      <c r="V1058" s="67"/>
      <c r="W1058" s="67"/>
      <c r="X1058" s="67"/>
      <c r="Y1058" s="67"/>
      <c r="Z1058" s="67"/>
      <c r="AA1058" s="67"/>
      <c r="AB1058" s="67"/>
      <c r="AC1058" s="67"/>
      <c r="AD1058" s="67"/>
      <c r="AE1058" s="67"/>
      <c r="AF1058" s="67"/>
      <c r="AG1058" s="67"/>
      <c r="AH1058" s="67"/>
    </row>
    <row r="1059" spans="1:34" x14ac:dyDescent="0.25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67"/>
      <c r="T1059" s="67"/>
      <c r="U1059" s="67"/>
      <c r="V1059" s="67"/>
      <c r="W1059" s="67"/>
      <c r="X1059" s="67"/>
      <c r="Y1059" s="67"/>
      <c r="Z1059" s="67"/>
      <c r="AA1059" s="67"/>
      <c r="AB1059" s="67"/>
      <c r="AC1059" s="67"/>
      <c r="AD1059" s="67"/>
      <c r="AE1059" s="67"/>
      <c r="AF1059" s="67"/>
      <c r="AG1059" s="67"/>
      <c r="AH1059" s="67"/>
    </row>
    <row r="1060" spans="1:34" x14ac:dyDescent="0.25">
      <c r="A1060" s="67"/>
      <c r="B1060" s="67"/>
      <c r="C1060" s="67"/>
      <c r="D1060" s="67"/>
      <c r="E1060" s="67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67"/>
      <c r="T1060" s="67"/>
      <c r="U1060" s="67"/>
      <c r="V1060" s="67"/>
      <c r="W1060" s="67"/>
      <c r="X1060" s="67"/>
      <c r="Y1060" s="67"/>
      <c r="Z1060" s="67"/>
      <c r="AA1060" s="67"/>
      <c r="AB1060" s="67"/>
      <c r="AC1060" s="67"/>
      <c r="AD1060" s="67"/>
      <c r="AE1060" s="67"/>
      <c r="AF1060" s="67"/>
      <c r="AG1060" s="67"/>
      <c r="AH1060" s="67"/>
    </row>
    <row r="1061" spans="1:34" x14ac:dyDescent="0.25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67"/>
      <c r="T1061" s="67"/>
      <c r="U1061" s="67"/>
      <c r="V1061" s="67"/>
      <c r="W1061" s="67"/>
      <c r="X1061" s="67"/>
      <c r="Y1061" s="67"/>
      <c r="Z1061" s="67"/>
      <c r="AA1061" s="67"/>
      <c r="AB1061" s="67"/>
      <c r="AC1061" s="67"/>
      <c r="AD1061" s="67"/>
      <c r="AE1061" s="67"/>
      <c r="AF1061" s="67"/>
      <c r="AG1061" s="67"/>
      <c r="AH1061" s="67"/>
    </row>
    <row r="1062" spans="1:34" x14ac:dyDescent="0.25">
      <c r="A1062" s="67"/>
      <c r="B1062" s="67"/>
      <c r="C1062" s="67"/>
      <c r="D1062" s="67"/>
      <c r="E1062" s="67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67"/>
      <c r="T1062" s="67"/>
      <c r="U1062" s="67"/>
      <c r="V1062" s="67"/>
      <c r="W1062" s="67"/>
      <c r="X1062" s="67"/>
      <c r="Y1062" s="67"/>
      <c r="Z1062" s="67"/>
      <c r="AA1062" s="67"/>
      <c r="AB1062" s="67"/>
      <c r="AC1062" s="67"/>
      <c r="AD1062" s="67"/>
      <c r="AE1062" s="67"/>
      <c r="AF1062" s="67"/>
      <c r="AG1062" s="67"/>
      <c r="AH1062" s="67"/>
    </row>
    <row r="1063" spans="1:34" x14ac:dyDescent="0.25">
      <c r="A1063" s="67"/>
      <c r="B1063" s="67"/>
      <c r="C1063" s="67"/>
      <c r="D1063" s="67"/>
      <c r="E1063" s="67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67"/>
      <c r="T1063" s="67"/>
      <c r="U1063" s="67"/>
      <c r="V1063" s="67"/>
      <c r="W1063" s="67"/>
      <c r="X1063" s="67"/>
      <c r="Y1063" s="67"/>
      <c r="Z1063" s="67"/>
      <c r="AA1063" s="67"/>
      <c r="AB1063" s="67"/>
      <c r="AC1063" s="67"/>
      <c r="AD1063" s="67"/>
      <c r="AE1063" s="67"/>
      <c r="AF1063" s="67"/>
      <c r="AG1063" s="67"/>
      <c r="AH1063" s="67"/>
    </row>
    <row r="1064" spans="1:34" x14ac:dyDescent="0.25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67"/>
      <c r="T1064" s="67"/>
      <c r="U1064" s="67"/>
      <c r="V1064" s="67"/>
      <c r="W1064" s="67"/>
      <c r="X1064" s="67"/>
      <c r="Y1064" s="67"/>
      <c r="Z1064" s="67"/>
      <c r="AA1064" s="67"/>
      <c r="AB1064" s="67"/>
      <c r="AC1064" s="67"/>
      <c r="AD1064" s="67"/>
      <c r="AE1064" s="67"/>
      <c r="AF1064" s="67"/>
      <c r="AG1064" s="67"/>
      <c r="AH1064" s="67"/>
    </row>
    <row r="1065" spans="1:34" x14ac:dyDescent="0.25">
      <c r="A1065" s="67"/>
      <c r="B1065" s="67"/>
      <c r="C1065" s="67"/>
      <c r="D1065" s="67"/>
      <c r="E1065" s="67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67"/>
      <c r="T1065" s="67"/>
      <c r="U1065" s="67"/>
      <c r="V1065" s="67"/>
      <c r="W1065" s="67"/>
      <c r="X1065" s="67"/>
      <c r="Y1065" s="67"/>
      <c r="Z1065" s="67"/>
      <c r="AA1065" s="67"/>
      <c r="AB1065" s="67"/>
      <c r="AC1065" s="67"/>
      <c r="AD1065" s="67"/>
      <c r="AE1065" s="67"/>
      <c r="AF1065" s="67"/>
      <c r="AG1065" s="67"/>
      <c r="AH1065" s="67"/>
    </row>
    <row r="1066" spans="1:34" x14ac:dyDescent="0.25">
      <c r="A1066" s="67"/>
      <c r="B1066" s="67"/>
      <c r="C1066" s="67"/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67"/>
      <c r="T1066" s="67"/>
      <c r="U1066" s="67"/>
      <c r="V1066" s="67"/>
      <c r="W1066" s="67"/>
      <c r="X1066" s="67"/>
      <c r="Y1066" s="67"/>
      <c r="Z1066" s="67"/>
      <c r="AA1066" s="67"/>
      <c r="AB1066" s="67"/>
      <c r="AC1066" s="67"/>
      <c r="AD1066" s="67"/>
      <c r="AE1066" s="67"/>
      <c r="AF1066" s="67"/>
      <c r="AG1066" s="67"/>
      <c r="AH1066" s="67"/>
    </row>
    <row r="1067" spans="1:34" x14ac:dyDescent="0.25">
      <c r="A1067" s="67"/>
      <c r="B1067" s="67"/>
      <c r="C1067" s="67"/>
      <c r="D1067" s="67"/>
      <c r="E1067" s="67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67"/>
      <c r="T1067" s="67"/>
      <c r="U1067" s="67"/>
      <c r="V1067" s="67"/>
      <c r="W1067" s="67"/>
      <c r="X1067" s="67"/>
      <c r="Y1067" s="67"/>
      <c r="Z1067" s="67"/>
      <c r="AA1067" s="67"/>
      <c r="AB1067" s="67"/>
      <c r="AC1067" s="67"/>
      <c r="AD1067" s="67"/>
      <c r="AE1067" s="67"/>
      <c r="AF1067" s="67"/>
      <c r="AG1067" s="67"/>
      <c r="AH1067" s="67"/>
    </row>
    <row r="1068" spans="1:34" x14ac:dyDescent="0.25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67"/>
      <c r="T1068" s="67"/>
      <c r="U1068" s="67"/>
      <c r="V1068" s="67"/>
      <c r="W1068" s="67"/>
      <c r="X1068" s="67"/>
      <c r="Y1068" s="67"/>
      <c r="Z1068" s="67"/>
      <c r="AA1068" s="67"/>
      <c r="AB1068" s="67"/>
      <c r="AC1068" s="67"/>
      <c r="AD1068" s="67"/>
      <c r="AE1068" s="67"/>
      <c r="AF1068" s="67"/>
      <c r="AG1068" s="67"/>
      <c r="AH1068" s="67"/>
    </row>
    <row r="1069" spans="1:34" x14ac:dyDescent="0.25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67"/>
      <c r="T1069" s="67"/>
      <c r="U1069" s="67"/>
      <c r="V1069" s="67"/>
      <c r="W1069" s="67"/>
      <c r="X1069" s="67"/>
      <c r="Y1069" s="67"/>
      <c r="Z1069" s="67"/>
      <c r="AA1069" s="67"/>
      <c r="AB1069" s="67"/>
      <c r="AC1069" s="67"/>
      <c r="AD1069" s="67"/>
      <c r="AE1069" s="67"/>
      <c r="AF1069" s="67"/>
      <c r="AG1069" s="67"/>
      <c r="AH1069" s="67"/>
    </row>
    <row r="1070" spans="1:34" x14ac:dyDescent="0.25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67"/>
      <c r="T1070" s="67"/>
      <c r="U1070" s="67"/>
      <c r="V1070" s="67"/>
      <c r="W1070" s="67"/>
      <c r="X1070" s="67"/>
      <c r="Y1070" s="67"/>
      <c r="Z1070" s="67"/>
      <c r="AA1070" s="67"/>
      <c r="AB1070" s="67"/>
      <c r="AC1070" s="67"/>
      <c r="AD1070" s="67"/>
      <c r="AE1070" s="67"/>
      <c r="AF1070" s="67"/>
      <c r="AG1070" s="67"/>
      <c r="AH1070" s="67"/>
    </row>
    <row r="1071" spans="1:34" x14ac:dyDescent="0.25">
      <c r="A1071" s="67"/>
      <c r="B1071" s="67"/>
      <c r="C1071" s="67"/>
      <c r="D1071" s="67"/>
      <c r="E1071" s="67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67"/>
      <c r="T1071" s="67"/>
      <c r="U1071" s="67"/>
      <c r="V1071" s="67"/>
      <c r="W1071" s="67"/>
      <c r="X1071" s="67"/>
      <c r="Y1071" s="67"/>
      <c r="Z1071" s="67"/>
      <c r="AA1071" s="67"/>
      <c r="AB1071" s="67"/>
      <c r="AC1071" s="67"/>
      <c r="AD1071" s="67"/>
      <c r="AE1071" s="67"/>
      <c r="AF1071" s="67"/>
      <c r="AG1071" s="67"/>
      <c r="AH1071" s="67"/>
    </row>
    <row r="1072" spans="1:34" x14ac:dyDescent="0.25">
      <c r="A1072" s="67"/>
      <c r="B1072" s="67"/>
      <c r="C1072" s="67"/>
      <c r="D1072" s="67"/>
      <c r="E1072" s="67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67"/>
      <c r="T1072" s="67"/>
      <c r="U1072" s="67"/>
      <c r="V1072" s="67"/>
      <c r="W1072" s="67"/>
      <c r="X1072" s="67"/>
      <c r="Y1072" s="67"/>
      <c r="Z1072" s="67"/>
      <c r="AA1072" s="67"/>
      <c r="AB1072" s="67"/>
      <c r="AC1072" s="67"/>
      <c r="AD1072" s="67"/>
      <c r="AE1072" s="67"/>
      <c r="AF1072" s="67"/>
      <c r="AG1072" s="67"/>
      <c r="AH1072" s="67"/>
    </row>
    <row r="1073" spans="1:34" x14ac:dyDescent="0.25">
      <c r="A1073" s="67"/>
      <c r="B1073" s="67"/>
      <c r="C1073" s="67"/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67"/>
      <c r="T1073" s="67"/>
      <c r="U1073" s="67"/>
      <c r="V1073" s="67"/>
      <c r="W1073" s="67"/>
      <c r="X1073" s="67"/>
      <c r="Y1073" s="67"/>
      <c r="Z1073" s="67"/>
      <c r="AA1073" s="67"/>
      <c r="AB1073" s="67"/>
      <c r="AC1073" s="67"/>
      <c r="AD1073" s="67"/>
      <c r="AE1073" s="67"/>
      <c r="AF1073" s="67"/>
      <c r="AG1073" s="67"/>
      <c r="AH1073" s="67"/>
    </row>
    <row r="1074" spans="1:34" x14ac:dyDescent="0.25">
      <c r="A1074" s="67"/>
      <c r="B1074" s="67"/>
      <c r="C1074" s="67"/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67"/>
      <c r="T1074" s="67"/>
      <c r="U1074" s="67"/>
      <c r="V1074" s="67"/>
      <c r="W1074" s="67"/>
      <c r="X1074" s="67"/>
      <c r="Y1074" s="67"/>
      <c r="Z1074" s="67"/>
      <c r="AA1074" s="67"/>
      <c r="AB1074" s="67"/>
      <c r="AC1074" s="67"/>
      <c r="AD1074" s="67"/>
      <c r="AE1074" s="67"/>
      <c r="AF1074" s="67"/>
      <c r="AG1074" s="67"/>
      <c r="AH1074" s="67"/>
    </row>
    <row r="1075" spans="1:34" x14ac:dyDescent="0.25">
      <c r="A1075" s="67"/>
      <c r="B1075" s="67"/>
      <c r="C1075" s="67"/>
      <c r="D1075" s="67"/>
      <c r="E1075" s="67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67"/>
      <c r="T1075" s="67"/>
      <c r="U1075" s="67"/>
      <c r="V1075" s="67"/>
      <c r="W1075" s="67"/>
      <c r="X1075" s="67"/>
      <c r="Y1075" s="67"/>
      <c r="Z1075" s="67"/>
      <c r="AA1075" s="67"/>
      <c r="AB1075" s="67"/>
      <c r="AC1075" s="67"/>
      <c r="AD1075" s="67"/>
      <c r="AE1075" s="67"/>
      <c r="AF1075" s="67"/>
      <c r="AG1075" s="67"/>
      <c r="AH1075" s="67"/>
    </row>
    <row r="1076" spans="1:34" x14ac:dyDescent="0.25">
      <c r="A1076" s="67"/>
      <c r="B1076" s="67"/>
      <c r="C1076" s="67"/>
      <c r="D1076" s="67"/>
      <c r="E1076" s="67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67"/>
      <c r="T1076" s="67"/>
      <c r="U1076" s="67"/>
      <c r="V1076" s="67"/>
      <c r="W1076" s="67"/>
      <c r="X1076" s="67"/>
      <c r="Y1076" s="67"/>
      <c r="Z1076" s="67"/>
      <c r="AA1076" s="67"/>
      <c r="AB1076" s="67"/>
      <c r="AC1076" s="67"/>
      <c r="AD1076" s="67"/>
      <c r="AE1076" s="67"/>
      <c r="AF1076" s="67"/>
      <c r="AG1076" s="67"/>
      <c r="AH1076" s="67"/>
    </row>
    <row r="1077" spans="1:34" x14ac:dyDescent="0.25">
      <c r="A1077" s="67"/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67"/>
      <c r="T1077" s="67"/>
      <c r="U1077" s="67"/>
      <c r="V1077" s="67"/>
      <c r="W1077" s="67"/>
      <c r="X1077" s="67"/>
      <c r="Y1077" s="67"/>
      <c r="Z1077" s="67"/>
      <c r="AA1077" s="67"/>
      <c r="AB1077" s="67"/>
      <c r="AC1077" s="67"/>
      <c r="AD1077" s="67"/>
      <c r="AE1077" s="67"/>
      <c r="AF1077" s="67"/>
      <c r="AG1077" s="67"/>
      <c r="AH1077" s="67"/>
    </row>
    <row r="1078" spans="1:34" x14ac:dyDescent="0.25">
      <c r="A1078" s="67"/>
      <c r="B1078" s="67"/>
      <c r="C1078" s="67"/>
      <c r="D1078" s="67"/>
      <c r="E1078" s="67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67"/>
      <c r="T1078" s="67"/>
      <c r="U1078" s="67"/>
      <c r="V1078" s="67"/>
      <c r="W1078" s="67"/>
      <c r="X1078" s="67"/>
      <c r="Y1078" s="67"/>
      <c r="Z1078" s="67"/>
      <c r="AA1078" s="67"/>
      <c r="AB1078" s="67"/>
      <c r="AC1078" s="67"/>
      <c r="AD1078" s="67"/>
      <c r="AE1078" s="67"/>
      <c r="AF1078" s="67"/>
      <c r="AG1078" s="67"/>
      <c r="AH1078" s="67"/>
    </row>
    <row r="1079" spans="1:34" x14ac:dyDescent="0.25">
      <c r="A1079" s="67"/>
      <c r="B1079" s="67"/>
      <c r="C1079" s="67"/>
      <c r="D1079" s="67"/>
      <c r="E1079" s="67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67"/>
      <c r="T1079" s="67"/>
      <c r="U1079" s="67"/>
      <c r="V1079" s="67"/>
      <c r="W1079" s="67"/>
      <c r="X1079" s="67"/>
      <c r="Y1079" s="67"/>
      <c r="Z1079" s="67"/>
      <c r="AA1079" s="67"/>
      <c r="AB1079" s="67"/>
      <c r="AC1079" s="67"/>
      <c r="AD1079" s="67"/>
      <c r="AE1079" s="67"/>
      <c r="AF1079" s="67"/>
      <c r="AG1079" s="67"/>
      <c r="AH1079" s="67"/>
    </row>
    <row r="1080" spans="1:34" x14ac:dyDescent="0.25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67"/>
      <c r="T1080" s="67"/>
      <c r="U1080" s="67"/>
      <c r="V1080" s="67"/>
      <c r="W1080" s="67"/>
      <c r="X1080" s="67"/>
      <c r="Y1080" s="67"/>
      <c r="Z1080" s="67"/>
      <c r="AA1080" s="67"/>
      <c r="AB1080" s="67"/>
      <c r="AC1080" s="67"/>
      <c r="AD1080" s="67"/>
      <c r="AE1080" s="67"/>
      <c r="AF1080" s="67"/>
      <c r="AG1080" s="67"/>
      <c r="AH1080" s="67"/>
    </row>
    <row r="1081" spans="1:34" x14ac:dyDescent="0.25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67"/>
      <c r="T1081" s="67"/>
      <c r="U1081" s="67"/>
      <c r="V1081" s="67"/>
      <c r="W1081" s="67"/>
      <c r="X1081" s="67"/>
      <c r="Y1081" s="67"/>
      <c r="Z1081" s="67"/>
      <c r="AA1081" s="67"/>
      <c r="AB1081" s="67"/>
      <c r="AC1081" s="67"/>
      <c r="AD1081" s="67"/>
      <c r="AE1081" s="67"/>
      <c r="AF1081" s="67"/>
      <c r="AG1081" s="67"/>
      <c r="AH1081" s="67"/>
    </row>
    <row r="1082" spans="1:34" x14ac:dyDescent="0.25">
      <c r="A1082" s="67"/>
      <c r="B1082" s="67"/>
      <c r="C1082" s="67"/>
      <c r="D1082" s="67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67"/>
      <c r="T1082" s="67"/>
      <c r="U1082" s="67"/>
      <c r="V1082" s="67"/>
      <c r="W1082" s="67"/>
      <c r="X1082" s="67"/>
      <c r="Y1082" s="67"/>
      <c r="Z1082" s="67"/>
      <c r="AA1082" s="67"/>
      <c r="AB1082" s="67"/>
      <c r="AC1082" s="67"/>
      <c r="AD1082" s="67"/>
      <c r="AE1082" s="67"/>
      <c r="AF1082" s="67"/>
      <c r="AG1082" s="67"/>
      <c r="AH1082" s="67"/>
    </row>
    <row r="1083" spans="1:34" x14ac:dyDescent="0.25">
      <c r="A1083" s="67"/>
      <c r="B1083" s="67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67"/>
      <c r="T1083" s="67"/>
      <c r="U1083" s="67"/>
      <c r="V1083" s="67"/>
      <c r="W1083" s="67"/>
      <c r="X1083" s="67"/>
      <c r="Y1083" s="67"/>
      <c r="Z1083" s="67"/>
      <c r="AA1083" s="67"/>
      <c r="AB1083" s="67"/>
      <c r="AC1083" s="67"/>
      <c r="AD1083" s="67"/>
      <c r="AE1083" s="67"/>
      <c r="AF1083" s="67"/>
      <c r="AG1083" s="67"/>
      <c r="AH1083" s="67"/>
    </row>
    <row r="1084" spans="1:34" x14ac:dyDescent="0.25">
      <c r="A1084" s="67"/>
      <c r="B1084" s="67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67"/>
      <c r="T1084" s="67"/>
      <c r="U1084" s="67"/>
      <c r="V1084" s="67"/>
      <c r="W1084" s="67"/>
      <c r="X1084" s="67"/>
      <c r="Y1084" s="67"/>
      <c r="Z1084" s="67"/>
      <c r="AA1084" s="67"/>
      <c r="AB1084" s="67"/>
      <c r="AC1084" s="67"/>
      <c r="AD1084" s="67"/>
      <c r="AE1084" s="67"/>
      <c r="AF1084" s="67"/>
      <c r="AG1084" s="67"/>
      <c r="AH1084" s="67"/>
    </row>
    <row r="1085" spans="1:34" x14ac:dyDescent="0.25">
      <c r="A1085" s="67"/>
      <c r="B1085" s="67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67"/>
      <c r="T1085" s="67"/>
      <c r="U1085" s="67"/>
      <c r="V1085" s="67"/>
      <c r="W1085" s="67"/>
      <c r="X1085" s="67"/>
      <c r="Y1085" s="67"/>
      <c r="Z1085" s="67"/>
      <c r="AA1085" s="67"/>
      <c r="AB1085" s="67"/>
      <c r="AC1085" s="67"/>
      <c r="AD1085" s="67"/>
      <c r="AE1085" s="67"/>
      <c r="AF1085" s="67"/>
      <c r="AG1085" s="67"/>
      <c r="AH1085" s="67"/>
    </row>
    <row r="1086" spans="1:34" x14ac:dyDescent="0.25">
      <c r="A1086" s="67"/>
      <c r="B1086" s="67"/>
      <c r="C1086" s="67"/>
      <c r="D1086" s="67"/>
      <c r="E1086" s="67"/>
      <c r="F1086" s="67"/>
      <c r="G1086" s="67"/>
      <c r="H1086" s="67"/>
      <c r="I1086" s="67"/>
      <c r="J1086" s="67"/>
      <c r="K1086" s="67"/>
      <c r="L1086" s="67"/>
      <c r="M1086" s="67"/>
      <c r="N1086" s="67"/>
      <c r="O1086" s="67"/>
      <c r="P1086" s="67"/>
      <c r="Q1086" s="67"/>
      <c r="R1086" s="67"/>
      <c r="S1086" s="67"/>
      <c r="T1086" s="67"/>
      <c r="U1086" s="67"/>
      <c r="V1086" s="67"/>
      <c r="W1086" s="67"/>
      <c r="X1086" s="67"/>
      <c r="Y1086" s="67"/>
      <c r="Z1086" s="67"/>
      <c r="AA1086" s="67"/>
      <c r="AB1086" s="67"/>
      <c r="AC1086" s="67"/>
      <c r="AD1086" s="67"/>
      <c r="AE1086" s="67"/>
      <c r="AF1086" s="67"/>
      <c r="AG1086" s="67"/>
      <c r="AH1086" s="67"/>
    </row>
    <row r="1087" spans="1:34" x14ac:dyDescent="0.25">
      <c r="A1087" s="67"/>
      <c r="B1087" s="67"/>
      <c r="C1087" s="67"/>
      <c r="D1087" s="67"/>
      <c r="E1087" s="67"/>
      <c r="F1087" s="67"/>
      <c r="G1087" s="67"/>
      <c r="H1087" s="67"/>
      <c r="I1087" s="67"/>
      <c r="J1087" s="67"/>
      <c r="K1087" s="67"/>
      <c r="L1087" s="67"/>
      <c r="M1087" s="67"/>
      <c r="N1087" s="67"/>
      <c r="O1087" s="67"/>
      <c r="P1087" s="67"/>
      <c r="Q1087" s="67"/>
      <c r="R1087" s="67"/>
      <c r="S1087" s="67"/>
      <c r="T1087" s="67"/>
      <c r="U1087" s="67"/>
      <c r="V1087" s="67"/>
      <c r="W1087" s="67"/>
      <c r="X1087" s="67"/>
      <c r="Y1087" s="67"/>
      <c r="Z1087" s="67"/>
      <c r="AA1087" s="67"/>
      <c r="AB1087" s="67"/>
      <c r="AC1087" s="67"/>
      <c r="AD1087" s="67"/>
      <c r="AE1087" s="67"/>
      <c r="AF1087" s="67"/>
      <c r="AG1087" s="67"/>
      <c r="AH1087" s="67"/>
    </row>
    <row r="1088" spans="1:34" x14ac:dyDescent="0.25">
      <c r="A1088" s="67"/>
      <c r="B1088" s="67"/>
      <c r="C1088" s="67"/>
      <c r="D1088" s="67"/>
      <c r="E1088" s="67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7"/>
      <c r="Q1088" s="67"/>
      <c r="R1088" s="67"/>
      <c r="S1088" s="67"/>
      <c r="T1088" s="67"/>
      <c r="U1088" s="67"/>
      <c r="V1088" s="67"/>
      <c r="W1088" s="67"/>
      <c r="X1088" s="67"/>
      <c r="Y1088" s="67"/>
      <c r="Z1088" s="67"/>
      <c r="AA1088" s="67"/>
      <c r="AB1088" s="67"/>
      <c r="AC1088" s="67"/>
      <c r="AD1088" s="67"/>
      <c r="AE1088" s="67"/>
      <c r="AF1088" s="67"/>
      <c r="AG1088" s="67"/>
      <c r="AH1088" s="67"/>
    </row>
    <row r="1089" spans="1:34" x14ac:dyDescent="0.25">
      <c r="A1089" s="67"/>
      <c r="B1089" s="67"/>
      <c r="C1089" s="67"/>
      <c r="D1089" s="67"/>
      <c r="E1089" s="67"/>
      <c r="F1089" s="67"/>
      <c r="G1089" s="67"/>
      <c r="H1089" s="67"/>
      <c r="I1089" s="67"/>
      <c r="J1089" s="67"/>
      <c r="K1089" s="67"/>
      <c r="L1089" s="67"/>
      <c r="M1089" s="67"/>
      <c r="N1089" s="67"/>
      <c r="O1089" s="67"/>
      <c r="P1089" s="67"/>
      <c r="Q1089" s="67"/>
      <c r="R1089" s="67"/>
      <c r="S1089" s="67"/>
      <c r="T1089" s="67"/>
      <c r="U1089" s="67"/>
      <c r="V1089" s="67"/>
      <c r="W1089" s="67"/>
      <c r="X1089" s="67"/>
      <c r="Y1089" s="67"/>
      <c r="Z1089" s="67"/>
      <c r="AA1089" s="67"/>
      <c r="AB1089" s="67"/>
      <c r="AC1089" s="67"/>
      <c r="AD1089" s="67"/>
      <c r="AE1089" s="67"/>
      <c r="AF1089" s="67"/>
      <c r="AG1089" s="67"/>
      <c r="AH1089" s="67"/>
    </row>
    <row r="1090" spans="1:34" x14ac:dyDescent="0.25">
      <c r="A1090" s="67"/>
      <c r="B1090" s="67"/>
      <c r="C1090" s="67"/>
      <c r="D1090" s="67"/>
      <c r="E1090" s="67"/>
      <c r="F1090" s="67"/>
      <c r="G1090" s="67"/>
      <c r="H1090" s="67"/>
      <c r="I1090" s="67"/>
      <c r="J1090" s="67"/>
      <c r="K1090" s="67"/>
      <c r="L1090" s="67"/>
      <c r="M1090" s="67"/>
      <c r="N1090" s="67"/>
      <c r="O1090" s="67"/>
      <c r="P1090" s="67"/>
      <c r="Q1090" s="67"/>
      <c r="R1090" s="67"/>
      <c r="S1090" s="67"/>
      <c r="T1090" s="67"/>
      <c r="U1090" s="67"/>
      <c r="V1090" s="67"/>
      <c r="W1090" s="67"/>
      <c r="X1090" s="67"/>
      <c r="Y1090" s="67"/>
      <c r="Z1090" s="67"/>
      <c r="AA1090" s="67"/>
      <c r="AB1090" s="67"/>
      <c r="AC1090" s="67"/>
      <c r="AD1090" s="67"/>
      <c r="AE1090" s="67"/>
      <c r="AF1090" s="67"/>
      <c r="AG1090" s="67"/>
      <c r="AH1090" s="67"/>
    </row>
    <row r="1091" spans="1:34" x14ac:dyDescent="0.25">
      <c r="A1091" s="67"/>
      <c r="B1091" s="67"/>
      <c r="C1091" s="67"/>
      <c r="D1091" s="67"/>
      <c r="E1091" s="67"/>
      <c r="F1091" s="67"/>
      <c r="G1091" s="67"/>
      <c r="H1091" s="67"/>
      <c r="I1091" s="67"/>
      <c r="J1091" s="67"/>
      <c r="K1091" s="67"/>
      <c r="L1091" s="67"/>
      <c r="M1091" s="67"/>
      <c r="N1091" s="67"/>
      <c r="O1091" s="67"/>
      <c r="P1091" s="67"/>
      <c r="Q1091" s="67"/>
      <c r="R1091" s="67"/>
      <c r="S1091" s="67"/>
      <c r="T1091" s="67"/>
      <c r="U1091" s="67"/>
      <c r="V1091" s="67"/>
      <c r="W1091" s="67"/>
      <c r="X1091" s="67"/>
      <c r="Y1091" s="67"/>
      <c r="Z1091" s="67"/>
      <c r="AA1091" s="67"/>
      <c r="AB1091" s="67"/>
      <c r="AC1091" s="67"/>
      <c r="AD1091" s="67"/>
      <c r="AE1091" s="67"/>
      <c r="AF1091" s="67"/>
      <c r="AG1091" s="67"/>
      <c r="AH1091" s="67"/>
    </row>
    <row r="1092" spans="1:34" x14ac:dyDescent="0.25">
      <c r="A1092" s="67"/>
      <c r="B1092" s="67"/>
      <c r="C1092" s="67"/>
      <c r="D1092" s="67"/>
      <c r="E1092" s="67"/>
      <c r="F1092" s="67"/>
      <c r="G1092" s="67"/>
      <c r="H1092" s="67"/>
      <c r="I1092" s="67"/>
      <c r="J1092" s="67"/>
      <c r="K1092" s="67"/>
      <c r="L1092" s="67"/>
      <c r="M1092" s="67"/>
      <c r="N1092" s="67"/>
      <c r="O1092" s="67"/>
      <c r="P1092" s="67"/>
      <c r="Q1092" s="67"/>
      <c r="R1092" s="67"/>
      <c r="S1092" s="67"/>
      <c r="T1092" s="67"/>
      <c r="U1092" s="67"/>
      <c r="V1092" s="67"/>
      <c r="W1092" s="67"/>
      <c r="X1092" s="67"/>
      <c r="Y1092" s="67"/>
      <c r="Z1092" s="67"/>
      <c r="AA1092" s="67"/>
      <c r="AB1092" s="67"/>
      <c r="AC1092" s="67"/>
      <c r="AD1092" s="67"/>
      <c r="AE1092" s="67"/>
      <c r="AF1092" s="67"/>
      <c r="AG1092" s="67"/>
      <c r="AH1092" s="67"/>
    </row>
    <row r="1093" spans="1:34" x14ac:dyDescent="0.25">
      <c r="A1093" s="67"/>
      <c r="B1093" s="67"/>
      <c r="C1093" s="67"/>
      <c r="D1093" s="67"/>
      <c r="E1093" s="67"/>
      <c r="F1093" s="67"/>
      <c r="G1093" s="67"/>
      <c r="H1093" s="67"/>
      <c r="I1093" s="67"/>
      <c r="J1093" s="67"/>
      <c r="K1093" s="67"/>
      <c r="L1093" s="67"/>
      <c r="M1093" s="67"/>
      <c r="N1093" s="67"/>
      <c r="O1093" s="67"/>
      <c r="P1093" s="67"/>
      <c r="Q1093" s="67"/>
      <c r="R1093" s="67"/>
      <c r="S1093" s="67"/>
      <c r="T1093" s="67"/>
      <c r="U1093" s="67"/>
      <c r="V1093" s="67"/>
      <c r="W1093" s="67"/>
      <c r="X1093" s="67"/>
      <c r="Y1093" s="67"/>
      <c r="Z1093" s="67"/>
      <c r="AA1093" s="67"/>
      <c r="AB1093" s="67"/>
      <c r="AC1093" s="67"/>
      <c r="AD1093" s="67"/>
      <c r="AE1093" s="67"/>
      <c r="AF1093" s="67"/>
      <c r="AG1093" s="67"/>
      <c r="AH1093" s="67"/>
    </row>
    <row r="1094" spans="1:34" x14ac:dyDescent="0.25">
      <c r="A1094" s="67"/>
      <c r="B1094" s="67"/>
      <c r="C1094" s="67"/>
      <c r="D1094" s="67"/>
      <c r="E1094" s="67"/>
      <c r="F1094" s="67"/>
      <c r="G1094" s="67"/>
      <c r="H1094" s="67"/>
      <c r="I1094" s="67"/>
      <c r="J1094" s="67"/>
      <c r="K1094" s="67"/>
      <c r="L1094" s="67"/>
      <c r="M1094" s="67"/>
      <c r="N1094" s="67"/>
      <c r="O1094" s="67"/>
      <c r="P1094" s="67"/>
      <c r="Q1094" s="67"/>
      <c r="R1094" s="67"/>
      <c r="S1094" s="67"/>
      <c r="T1094" s="67"/>
      <c r="U1094" s="67"/>
      <c r="V1094" s="67"/>
      <c r="W1094" s="67"/>
      <c r="X1094" s="67"/>
      <c r="Y1094" s="67"/>
      <c r="Z1094" s="67"/>
      <c r="AA1094" s="67"/>
      <c r="AB1094" s="67"/>
      <c r="AC1094" s="67"/>
      <c r="AD1094" s="67"/>
      <c r="AE1094" s="67"/>
      <c r="AF1094" s="67"/>
      <c r="AG1094" s="67"/>
      <c r="AH1094" s="67"/>
    </row>
    <row r="1095" spans="1:34" x14ac:dyDescent="0.25">
      <c r="A1095" s="67"/>
      <c r="B1095" s="67"/>
      <c r="C1095" s="67"/>
      <c r="D1095" s="67"/>
      <c r="E1095" s="67"/>
      <c r="F1095" s="67"/>
      <c r="G1095" s="67"/>
      <c r="H1095" s="67"/>
      <c r="I1095" s="67"/>
      <c r="J1095" s="67"/>
      <c r="K1095" s="67"/>
      <c r="L1095" s="67"/>
      <c r="M1095" s="67"/>
      <c r="N1095" s="67"/>
      <c r="O1095" s="67"/>
      <c r="P1095" s="67"/>
      <c r="Q1095" s="67"/>
      <c r="R1095" s="67"/>
      <c r="S1095" s="67"/>
      <c r="T1095" s="67"/>
      <c r="U1095" s="67"/>
      <c r="V1095" s="67"/>
      <c r="W1095" s="67"/>
      <c r="X1095" s="67"/>
      <c r="Y1095" s="67"/>
      <c r="Z1095" s="67"/>
      <c r="AA1095" s="67"/>
      <c r="AB1095" s="67"/>
      <c r="AC1095" s="67"/>
      <c r="AD1095" s="67"/>
      <c r="AE1095" s="67"/>
      <c r="AF1095" s="67"/>
      <c r="AG1095" s="67"/>
      <c r="AH1095" s="67"/>
    </row>
    <row r="1096" spans="1:34" x14ac:dyDescent="0.25">
      <c r="A1096" s="67"/>
      <c r="B1096" s="67"/>
      <c r="C1096" s="67"/>
      <c r="D1096" s="67"/>
      <c r="E1096" s="67"/>
      <c r="F1096" s="67"/>
      <c r="G1096" s="67"/>
      <c r="H1096" s="67"/>
      <c r="I1096" s="67"/>
      <c r="J1096" s="67"/>
      <c r="K1096" s="67"/>
      <c r="L1096" s="67"/>
      <c r="M1096" s="67"/>
      <c r="N1096" s="67"/>
      <c r="O1096" s="67"/>
      <c r="P1096" s="67"/>
      <c r="Q1096" s="67"/>
      <c r="R1096" s="67"/>
      <c r="S1096" s="67"/>
      <c r="T1096" s="67"/>
      <c r="U1096" s="67"/>
      <c r="V1096" s="67"/>
      <c r="W1096" s="67"/>
      <c r="X1096" s="67"/>
      <c r="Y1096" s="67"/>
      <c r="Z1096" s="67"/>
      <c r="AA1096" s="67"/>
      <c r="AB1096" s="67"/>
      <c r="AC1096" s="67"/>
      <c r="AD1096" s="67"/>
      <c r="AE1096" s="67"/>
      <c r="AF1096" s="67"/>
      <c r="AG1096" s="67"/>
      <c r="AH1096" s="67"/>
    </row>
    <row r="1097" spans="1:34" x14ac:dyDescent="0.25">
      <c r="A1097" s="67"/>
      <c r="B1097" s="67"/>
      <c r="C1097" s="67"/>
      <c r="D1097" s="67"/>
      <c r="E1097" s="67"/>
      <c r="F1097" s="67"/>
      <c r="G1097" s="67"/>
      <c r="H1097" s="67"/>
      <c r="I1097" s="67"/>
      <c r="J1097" s="67"/>
      <c r="K1097" s="67"/>
      <c r="L1097" s="67"/>
      <c r="M1097" s="67"/>
      <c r="N1097" s="67"/>
      <c r="O1097" s="67"/>
      <c r="P1097" s="67"/>
      <c r="Q1097" s="67"/>
      <c r="R1097" s="67"/>
      <c r="S1097" s="67"/>
      <c r="T1097" s="67"/>
      <c r="U1097" s="67"/>
      <c r="V1097" s="67"/>
      <c r="W1097" s="67"/>
      <c r="X1097" s="67"/>
      <c r="Y1097" s="67"/>
      <c r="Z1097" s="67"/>
      <c r="AA1097" s="67"/>
      <c r="AB1097" s="67"/>
      <c r="AC1097" s="67"/>
      <c r="AD1097" s="67"/>
      <c r="AE1097" s="67"/>
      <c r="AF1097" s="67"/>
      <c r="AG1097" s="67"/>
      <c r="AH1097" s="67"/>
    </row>
    <row r="1098" spans="1:34" x14ac:dyDescent="0.25">
      <c r="A1098" s="67"/>
      <c r="B1098" s="67"/>
      <c r="C1098" s="67"/>
      <c r="D1098" s="67"/>
      <c r="E1098" s="67"/>
      <c r="F1098" s="67"/>
      <c r="G1098" s="67"/>
      <c r="H1098" s="67"/>
      <c r="I1098" s="67"/>
      <c r="J1098" s="67"/>
      <c r="K1098" s="67"/>
      <c r="L1098" s="67"/>
      <c r="M1098" s="67"/>
      <c r="N1098" s="67"/>
      <c r="O1098" s="67"/>
      <c r="P1098" s="67"/>
      <c r="Q1098" s="67"/>
      <c r="R1098" s="67"/>
      <c r="S1098" s="67"/>
      <c r="T1098" s="67"/>
      <c r="U1098" s="67"/>
      <c r="V1098" s="67"/>
      <c r="W1098" s="67"/>
      <c r="X1098" s="67"/>
      <c r="Y1098" s="67"/>
      <c r="Z1098" s="67"/>
      <c r="AA1098" s="67"/>
      <c r="AB1098" s="67"/>
      <c r="AC1098" s="67"/>
      <c r="AD1098" s="67"/>
      <c r="AE1098" s="67"/>
      <c r="AF1098" s="67"/>
      <c r="AG1098" s="67"/>
      <c r="AH1098" s="67"/>
    </row>
    <row r="1099" spans="1:34" x14ac:dyDescent="0.25">
      <c r="A1099" s="67"/>
      <c r="B1099" s="67"/>
      <c r="C1099" s="67"/>
      <c r="D1099" s="67"/>
      <c r="E1099" s="67"/>
      <c r="F1099" s="67"/>
      <c r="G1099" s="67"/>
      <c r="H1099" s="67"/>
      <c r="I1099" s="67"/>
      <c r="J1099" s="67"/>
      <c r="K1099" s="67"/>
      <c r="L1099" s="67"/>
      <c r="M1099" s="67"/>
      <c r="N1099" s="67"/>
      <c r="O1099" s="67"/>
      <c r="P1099" s="67"/>
      <c r="Q1099" s="67"/>
      <c r="R1099" s="67"/>
      <c r="S1099" s="67"/>
      <c r="T1099" s="67"/>
      <c r="U1099" s="67"/>
      <c r="V1099" s="67"/>
      <c r="W1099" s="67"/>
      <c r="X1099" s="67"/>
      <c r="Y1099" s="67"/>
      <c r="Z1099" s="67"/>
      <c r="AA1099" s="67"/>
      <c r="AB1099" s="67"/>
      <c r="AC1099" s="67"/>
      <c r="AD1099" s="67"/>
      <c r="AE1099" s="67"/>
      <c r="AF1099" s="67"/>
      <c r="AG1099" s="67"/>
      <c r="AH1099" s="67"/>
    </row>
    <row r="1100" spans="1:34" x14ac:dyDescent="0.25">
      <c r="A1100" s="67"/>
      <c r="B1100" s="67"/>
      <c r="C1100" s="67"/>
      <c r="D1100" s="67"/>
      <c r="E1100" s="67"/>
      <c r="F1100" s="67"/>
      <c r="G1100" s="67"/>
      <c r="H1100" s="67"/>
      <c r="I1100" s="67"/>
      <c r="J1100" s="67"/>
      <c r="K1100" s="67"/>
      <c r="L1100" s="67"/>
      <c r="M1100" s="67"/>
      <c r="N1100" s="67"/>
      <c r="O1100" s="67"/>
      <c r="P1100" s="67"/>
      <c r="Q1100" s="67"/>
      <c r="R1100" s="67"/>
      <c r="S1100" s="67"/>
      <c r="T1100" s="67"/>
      <c r="U1100" s="67"/>
      <c r="V1100" s="67"/>
      <c r="W1100" s="67"/>
      <c r="X1100" s="67"/>
      <c r="Y1100" s="67"/>
      <c r="Z1100" s="67"/>
      <c r="AA1100" s="67"/>
      <c r="AB1100" s="67"/>
      <c r="AC1100" s="67"/>
      <c r="AD1100" s="67"/>
      <c r="AE1100" s="67"/>
      <c r="AF1100" s="67"/>
      <c r="AG1100" s="67"/>
      <c r="AH1100" s="67"/>
    </row>
    <row r="1101" spans="1:34" x14ac:dyDescent="0.25">
      <c r="A1101" s="67"/>
      <c r="B1101" s="67"/>
      <c r="C1101" s="67"/>
      <c r="D1101" s="67"/>
      <c r="E1101" s="67"/>
      <c r="F1101" s="67"/>
      <c r="G1101" s="67"/>
      <c r="H1101" s="67"/>
      <c r="I1101" s="67"/>
      <c r="J1101" s="67"/>
      <c r="K1101" s="67"/>
      <c r="L1101" s="67"/>
      <c r="M1101" s="67"/>
      <c r="N1101" s="67"/>
      <c r="O1101" s="67"/>
      <c r="P1101" s="67"/>
      <c r="Q1101" s="67"/>
      <c r="R1101" s="67"/>
      <c r="S1101" s="67"/>
      <c r="T1101" s="67"/>
      <c r="U1101" s="67"/>
      <c r="V1101" s="67"/>
      <c r="W1101" s="67"/>
      <c r="X1101" s="67"/>
      <c r="Y1101" s="67"/>
      <c r="Z1101" s="67"/>
      <c r="AA1101" s="67"/>
      <c r="AB1101" s="67"/>
      <c r="AC1101" s="67"/>
      <c r="AD1101" s="67"/>
      <c r="AE1101" s="67"/>
      <c r="AF1101" s="67"/>
      <c r="AG1101" s="67"/>
      <c r="AH1101" s="67"/>
    </row>
    <row r="1102" spans="1:34" x14ac:dyDescent="0.25">
      <c r="A1102" s="67"/>
      <c r="B1102" s="67"/>
      <c r="C1102" s="67"/>
      <c r="D1102" s="67"/>
      <c r="E1102" s="67"/>
      <c r="F1102" s="67"/>
      <c r="G1102" s="67"/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7"/>
      <c r="S1102" s="67"/>
      <c r="T1102" s="67"/>
      <c r="U1102" s="67"/>
      <c r="V1102" s="67"/>
      <c r="W1102" s="67"/>
      <c r="X1102" s="67"/>
      <c r="Y1102" s="67"/>
      <c r="Z1102" s="67"/>
      <c r="AA1102" s="67"/>
      <c r="AB1102" s="67"/>
      <c r="AC1102" s="67"/>
      <c r="AD1102" s="67"/>
      <c r="AE1102" s="67"/>
      <c r="AF1102" s="67"/>
      <c r="AG1102" s="67"/>
      <c r="AH1102" s="67"/>
    </row>
    <row r="1103" spans="1:34" x14ac:dyDescent="0.25">
      <c r="A1103" s="67"/>
      <c r="B1103" s="67"/>
      <c r="C1103" s="67"/>
      <c r="D1103" s="67"/>
      <c r="E1103" s="67"/>
      <c r="F1103" s="67"/>
      <c r="G1103" s="67"/>
      <c r="H1103" s="67"/>
      <c r="I1103" s="67"/>
      <c r="J1103" s="67"/>
      <c r="K1103" s="67"/>
      <c r="L1103" s="67"/>
      <c r="M1103" s="67"/>
      <c r="N1103" s="67"/>
      <c r="O1103" s="67"/>
      <c r="P1103" s="67"/>
      <c r="Q1103" s="67"/>
      <c r="R1103" s="67"/>
      <c r="S1103" s="67"/>
      <c r="T1103" s="67"/>
      <c r="U1103" s="67"/>
      <c r="V1103" s="67"/>
      <c r="W1103" s="67"/>
      <c r="X1103" s="67"/>
      <c r="Y1103" s="67"/>
      <c r="Z1103" s="67"/>
      <c r="AA1103" s="67"/>
      <c r="AB1103" s="67"/>
      <c r="AC1103" s="67"/>
      <c r="AD1103" s="67"/>
      <c r="AE1103" s="67"/>
      <c r="AF1103" s="67"/>
      <c r="AG1103" s="67"/>
      <c r="AH1103" s="67"/>
    </row>
    <row r="1104" spans="1:34" x14ac:dyDescent="0.25">
      <c r="A1104" s="67"/>
      <c r="B1104" s="67"/>
      <c r="C1104" s="67"/>
      <c r="D1104" s="67"/>
      <c r="E1104" s="67"/>
      <c r="F1104" s="67"/>
      <c r="G1104" s="67"/>
      <c r="H1104" s="67"/>
      <c r="I1104" s="67"/>
      <c r="J1104" s="67"/>
      <c r="K1104" s="67"/>
      <c r="L1104" s="67"/>
      <c r="M1104" s="67"/>
      <c r="N1104" s="67"/>
      <c r="O1104" s="67"/>
      <c r="P1104" s="67"/>
      <c r="Q1104" s="67"/>
      <c r="R1104" s="67"/>
      <c r="S1104" s="67"/>
      <c r="T1104" s="67"/>
      <c r="U1104" s="67"/>
      <c r="V1104" s="67"/>
      <c r="W1104" s="67"/>
      <c r="X1104" s="67"/>
      <c r="Y1104" s="67"/>
      <c r="Z1104" s="67"/>
      <c r="AA1104" s="67"/>
      <c r="AB1104" s="67"/>
      <c r="AC1104" s="67"/>
      <c r="AD1104" s="67"/>
      <c r="AE1104" s="67"/>
      <c r="AF1104" s="67"/>
      <c r="AG1104" s="67"/>
      <c r="AH1104" s="67"/>
    </row>
    <row r="1105" spans="1:34" x14ac:dyDescent="0.25">
      <c r="A1105" s="67"/>
      <c r="B1105" s="67"/>
      <c r="C1105" s="67"/>
      <c r="D1105" s="67"/>
      <c r="E1105" s="67"/>
      <c r="F1105" s="67"/>
      <c r="G1105" s="67"/>
      <c r="H1105" s="67"/>
      <c r="I1105" s="67"/>
      <c r="J1105" s="67"/>
      <c r="K1105" s="67"/>
      <c r="L1105" s="67"/>
      <c r="M1105" s="67"/>
      <c r="N1105" s="67"/>
      <c r="O1105" s="67"/>
      <c r="P1105" s="67"/>
      <c r="Q1105" s="67"/>
      <c r="R1105" s="67"/>
      <c r="S1105" s="67"/>
      <c r="T1105" s="67"/>
      <c r="U1105" s="67"/>
      <c r="V1105" s="67"/>
      <c r="W1105" s="67"/>
      <c r="X1105" s="67"/>
      <c r="Y1105" s="67"/>
      <c r="Z1105" s="67"/>
      <c r="AA1105" s="67"/>
      <c r="AB1105" s="67"/>
      <c r="AC1105" s="67"/>
      <c r="AD1105" s="67"/>
      <c r="AE1105" s="67"/>
      <c r="AF1105" s="67"/>
      <c r="AG1105" s="67"/>
      <c r="AH1105" s="67"/>
    </row>
    <row r="1106" spans="1:34" x14ac:dyDescent="0.25">
      <c r="A1106" s="67"/>
      <c r="B1106" s="67"/>
      <c r="C1106" s="67"/>
      <c r="D1106" s="67"/>
      <c r="E1106" s="67"/>
      <c r="F1106" s="67"/>
      <c r="G1106" s="67"/>
      <c r="H1106" s="67"/>
      <c r="I1106" s="67"/>
      <c r="J1106" s="67"/>
      <c r="K1106" s="67"/>
      <c r="L1106" s="67"/>
      <c r="M1106" s="67"/>
      <c r="N1106" s="67"/>
      <c r="O1106" s="67"/>
      <c r="P1106" s="67"/>
      <c r="Q1106" s="67"/>
      <c r="R1106" s="67"/>
      <c r="S1106" s="67"/>
      <c r="T1106" s="67"/>
      <c r="U1106" s="67"/>
      <c r="V1106" s="67"/>
      <c r="W1106" s="67"/>
      <c r="X1106" s="67"/>
      <c r="Y1106" s="67"/>
      <c r="Z1106" s="67"/>
      <c r="AA1106" s="67"/>
      <c r="AB1106" s="67"/>
      <c r="AC1106" s="67"/>
      <c r="AD1106" s="67"/>
      <c r="AE1106" s="67"/>
      <c r="AF1106" s="67"/>
      <c r="AG1106" s="67"/>
      <c r="AH1106" s="67"/>
    </row>
    <row r="1107" spans="1:34" x14ac:dyDescent="0.25">
      <c r="A1107" s="67"/>
      <c r="B1107" s="67"/>
      <c r="C1107" s="67"/>
      <c r="D1107" s="67"/>
      <c r="E1107" s="67"/>
      <c r="F1107" s="67"/>
      <c r="G1107" s="67"/>
      <c r="H1107" s="67"/>
      <c r="I1107" s="67"/>
      <c r="J1107" s="67"/>
      <c r="K1107" s="67"/>
      <c r="L1107" s="67"/>
      <c r="M1107" s="67"/>
      <c r="N1107" s="67"/>
      <c r="O1107" s="67"/>
      <c r="P1107" s="67"/>
      <c r="Q1107" s="67"/>
      <c r="R1107" s="67"/>
      <c r="S1107" s="67"/>
      <c r="T1107" s="67"/>
      <c r="U1107" s="67"/>
      <c r="V1107" s="67"/>
      <c r="W1107" s="67"/>
      <c r="X1107" s="67"/>
      <c r="Y1107" s="67"/>
      <c r="Z1107" s="67"/>
      <c r="AA1107" s="67"/>
      <c r="AB1107" s="67"/>
      <c r="AC1107" s="67"/>
      <c r="AD1107" s="67"/>
      <c r="AE1107" s="67"/>
      <c r="AF1107" s="67"/>
      <c r="AG1107" s="67"/>
      <c r="AH1107" s="67"/>
    </row>
    <row r="1108" spans="1:34" x14ac:dyDescent="0.25">
      <c r="A1108" s="67"/>
      <c r="B1108" s="67"/>
      <c r="C1108" s="67"/>
      <c r="D1108" s="67"/>
      <c r="E1108" s="67"/>
      <c r="F1108" s="67"/>
      <c r="G1108" s="67"/>
      <c r="H1108" s="67"/>
      <c r="I1108" s="67"/>
      <c r="J1108" s="67"/>
      <c r="K1108" s="67"/>
      <c r="L1108" s="67"/>
      <c r="M1108" s="67"/>
      <c r="N1108" s="67"/>
      <c r="O1108" s="67"/>
      <c r="P1108" s="67"/>
      <c r="Q1108" s="67"/>
      <c r="R1108" s="67"/>
      <c r="S1108" s="67"/>
      <c r="T1108" s="67"/>
      <c r="U1108" s="67"/>
      <c r="V1108" s="67"/>
      <c r="W1108" s="67"/>
      <c r="X1108" s="67"/>
      <c r="Y1108" s="67"/>
      <c r="Z1108" s="67"/>
      <c r="AA1108" s="67"/>
      <c r="AB1108" s="67"/>
      <c r="AC1108" s="67"/>
      <c r="AD1108" s="67"/>
      <c r="AE1108" s="67"/>
      <c r="AF1108" s="67"/>
      <c r="AG1108" s="67"/>
      <c r="AH1108" s="67"/>
    </row>
    <row r="1109" spans="1:34" x14ac:dyDescent="0.25">
      <c r="A1109" s="67"/>
      <c r="B1109" s="67"/>
      <c r="C1109" s="67"/>
      <c r="D1109" s="67"/>
      <c r="E1109" s="67"/>
      <c r="F1109" s="67"/>
      <c r="G1109" s="67"/>
      <c r="H1109" s="67"/>
      <c r="I1109" s="67"/>
      <c r="J1109" s="67"/>
      <c r="K1109" s="67"/>
      <c r="L1109" s="67"/>
      <c r="M1109" s="67"/>
      <c r="N1109" s="67"/>
      <c r="O1109" s="67"/>
      <c r="P1109" s="67"/>
      <c r="Q1109" s="67"/>
      <c r="R1109" s="67"/>
      <c r="S1109" s="67"/>
      <c r="T1109" s="67"/>
      <c r="U1109" s="67"/>
      <c r="V1109" s="67"/>
      <c r="W1109" s="67"/>
      <c r="X1109" s="67"/>
      <c r="Y1109" s="67"/>
      <c r="Z1109" s="67"/>
      <c r="AA1109" s="67"/>
      <c r="AB1109" s="67"/>
      <c r="AC1109" s="67"/>
      <c r="AD1109" s="67"/>
      <c r="AE1109" s="67"/>
      <c r="AF1109" s="67"/>
      <c r="AG1109" s="67"/>
      <c r="AH1109" s="67"/>
    </row>
    <row r="1110" spans="1:34" x14ac:dyDescent="0.25">
      <c r="A1110" s="67"/>
      <c r="B1110" s="67"/>
      <c r="C1110" s="67"/>
      <c r="D1110" s="67"/>
      <c r="E1110" s="67"/>
      <c r="F1110" s="67"/>
      <c r="G1110" s="67"/>
      <c r="H1110" s="67"/>
      <c r="I1110" s="67"/>
      <c r="J1110" s="67"/>
      <c r="K1110" s="67"/>
      <c r="L1110" s="67"/>
      <c r="M1110" s="67"/>
      <c r="N1110" s="67"/>
      <c r="O1110" s="67"/>
      <c r="P1110" s="67"/>
      <c r="Q1110" s="67"/>
      <c r="R1110" s="67"/>
      <c r="S1110" s="67"/>
      <c r="T1110" s="67"/>
      <c r="U1110" s="67"/>
      <c r="V1110" s="67"/>
      <c r="W1110" s="67"/>
      <c r="X1110" s="67"/>
      <c r="Y1110" s="67"/>
      <c r="Z1110" s="67"/>
      <c r="AA1110" s="67"/>
      <c r="AB1110" s="67"/>
      <c r="AC1110" s="67"/>
      <c r="AD1110" s="67"/>
      <c r="AE1110" s="67"/>
      <c r="AF1110" s="67"/>
      <c r="AG1110" s="67"/>
      <c r="AH1110" s="67"/>
    </row>
    <row r="1111" spans="1:34" x14ac:dyDescent="0.25">
      <c r="A1111" s="67"/>
      <c r="B1111" s="67"/>
      <c r="C1111" s="67"/>
      <c r="D1111" s="67"/>
      <c r="E1111" s="67"/>
      <c r="F1111" s="67"/>
      <c r="G1111" s="67"/>
      <c r="H1111" s="67"/>
      <c r="I1111" s="67"/>
      <c r="J1111" s="67"/>
      <c r="K1111" s="67"/>
      <c r="L1111" s="67"/>
      <c r="M1111" s="67"/>
      <c r="N1111" s="67"/>
      <c r="O1111" s="67"/>
      <c r="P1111" s="67"/>
      <c r="Q1111" s="67"/>
      <c r="R1111" s="67"/>
      <c r="S1111" s="67"/>
      <c r="T1111" s="67"/>
      <c r="U1111" s="67"/>
      <c r="V1111" s="67"/>
      <c r="W1111" s="67"/>
      <c r="X1111" s="67"/>
      <c r="Y1111" s="67"/>
      <c r="Z1111" s="67"/>
      <c r="AA1111" s="67"/>
      <c r="AB1111" s="67"/>
      <c r="AC1111" s="67"/>
      <c r="AD1111" s="67"/>
      <c r="AE1111" s="67"/>
      <c r="AF1111" s="67"/>
      <c r="AG1111" s="67"/>
      <c r="AH1111" s="67"/>
    </row>
    <row r="1112" spans="1:34" x14ac:dyDescent="0.25">
      <c r="A1112" s="67"/>
      <c r="B1112" s="67"/>
      <c r="C1112" s="67"/>
      <c r="D1112" s="67"/>
      <c r="E1112" s="67"/>
      <c r="F1112" s="67"/>
      <c r="G1112" s="67"/>
      <c r="H1112" s="67"/>
      <c r="I1112" s="67"/>
      <c r="J1112" s="67"/>
      <c r="K1112" s="67"/>
      <c r="L1112" s="67"/>
      <c r="M1112" s="67"/>
      <c r="N1112" s="67"/>
      <c r="O1112" s="67"/>
      <c r="P1112" s="67"/>
      <c r="Q1112" s="67"/>
      <c r="R1112" s="67"/>
      <c r="S1112" s="67"/>
      <c r="T1112" s="67"/>
      <c r="U1112" s="67"/>
      <c r="V1112" s="67"/>
      <c r="W1112" s="67"/>
      <c r="X1112" s="67"/>
      <c r="Y1112" s="67"/>
      <c r="Z1112" s="67"/>
      <c r="AA1112" s="67"/>
      <c r="AB1112" s="67"/>
      <c r="AC1112" s="67"/>
      <c r="AD1112" s="67"/>
      <c r="AE1112" s="67"/>
      <c r="AF1112" s="67"/>
      <c r="AG1112" s="67"/>
      <c r="AH1112" s="67"/>
    </row>
    <row r="1113" spans="1:34" x14ac:dyDescent="0.25">
      <c r="A1113" s="67"/>
      <c r="B1113" s="67"/>
      <c r="C1113" s="67"/>
      <c r="D1113" s="67"/>
      <c r="E1113" s="67"/>
      <c r="F1113" s="67"/>
      <c r="G1113" s="67"/>
      <c r="H1113" s="67"/>
      <c r="I1113" s="67"/>
      <c r="J1113" s="67"/>
      <c r="K1113" s="67"/>
      <c r="L1113" s="67"/>
      <c r="M1113" s="67"/>
      <c r="N1113" s="67"/>
      <c r="O1113" s="67"/>
      <c r="P1113" s="67"/>
      <c r="Q1113" s="67"/>
      <c r="R1113" s="67"/>
      <c r="S1113" s="67"/>
      <c r="T1113" s="67"/>
      <c r="U1113" s="67"/>
      <c r="V1113" s="67"/>
      <c r="W1113" s="67"/>
      <c r="X1113" s="67"/>
      <c r="Y1113" s="67"/>
      <c r="Z1113" s="67"/>
      <c r="AA1113" s="67"/>
      <c r="AB1113" s="67"/>
      <c r="AC1113" s="67"/>
      <c r="AD1113" s="67"/>
      <c r="AE1113" s="67"/>
      <c r="AF1113" s="67"/>
      <c r="AG1113" s="67"/>
      <c r="AH1113" s="67"/>
    </row>
    <row r="1114" spans="1:34" x14ac:dyDescent="0.25">
      <c r="A1114" s="67"/>
      <c r="B1114" s="67"/>
      <c r="C1114" s="67"/>
      <c r="D1114" s="67"/>
      <c r="E1114" s="67"/>
      <c r="F1114" s="67"/>
      <c r="G1114" s="67"/>
      <c r="H1114" s="67"/>
      <c r="I1114" s="67"/>
      <c r="J1114" s="67"/>
      <c r="K1114" s="67"/>
      <c r="L1114" s="67"/>
      <c r="M1114" s="67"/>
      <c r="N1114" s="67"/>
      <c r="O1114" s="67"/>
      <c r="P1114" s="67"/>
      <c r="Q1114" s="67"/>
      <c r="R1114" s="67"/>
      <c r="S1114" s="67"/>
      <c r="T1114" s="67"/>
      <c r="U1114" s="67"/>
      <c r="V1114" s="67"/>
      <c r="W1114" s="67"/>
      <c r="X1114" s="67"/>
      <c r="Y1114" s="67"/>
      <c r="Z1114" s="67"/>
      <c r="AA1114" s="67"/>
      <c r="AB1114" s="67"/>
      <c r="AC1114" s="67"/>
      <c r="AD1114" s="67"/>
      <c r="AE1114" s="67"/>
      <c r="AF1114" s="67"/>
      <c r="AG1114" s="67"/>
      <c r="AH1114" s="67"/>
    </row>
    <row r="1115" spans="1:34" x14ac:dyDescent="0.25">
      <c r="A1115" s="67"/>
      <c r="B1115" s="67"/>
      <c r="C1115" s="67"/>
      <c r="D1115" s="67"/>
      <c r="E1115" s="67"/>
      <c r="F1115" s="67"/>
      <c r="G1115" s="67"/>
      <c r="H1115" s="67"/>
      <c r="I1115" s="67"/>
      <c r="J1115" s="67"/>
      <c r="K1115" s="67"/>
      <c r="L1115" s="67"/>
      <c r="M1115" s="67"/>
      <c r="N1115" s="67"/>
      <c r="O1115" s="67"/>
      <c r="P1115" s="67"/>
      <c r="Q1115" s="67"/>
      <c r="R1115" s="67"/>
      <c r="S1115" s="67"/>
      <c r="T1115" s="67"/>
      <c r="U1115" s="67"/>
      <c r="V1115" s="67"/>
      <c r="W1115" s="67"/>
      <c r="X1115" s="67"/>
      <c r="Y1115" s="67"/>
      <c r="Z1115" s="67"/>
      <c r="AA1115" s="67"/>
      <c r="AB1115" s="67"/>
      <c r="AC1115" s="67"/>
      <c r="AD1115" s="67"/>
      <c r="AE1115" s="67"/>
      <c r="AF1115" s="67"/>
      <c r="AG1115" s="67"/>
      <c r="AH1115" s="67"/>
    </row>
    <row r="1116" spans="1:34" x14ac:dyDescent="0.25">
      <c r="A1116" s="67"/>
      <c r="B1116" s="67"/>
      <c r="C1116" s="67"/>
      <c r="D1116" s="67"/>
      <c r="E1116" s="67"/>
      <c r="F1116" s="67"/>
      <c r="G1116" s="67"/>
      <c r="H1116" s="67"/>
      <c r="I1116" s="67"/>
      <c r="J1116" s="67"/>
      <c r="K1116" s="67"/>
      <c r="L1116" s="67"/>
      <c r="M1116" s="67"/>
      <c r="N1116" s="67"/>
      <c r="O1116" s="67"/>
      <c r="P1116" s="67"/>
      <c r="Q1116" s="67"/>
      <c r="R1116" s="67"/>
      <c r="S1116" s="67"/>
      <c r="T1116" s="67"/>
      <c r="U1116" s="67"/>
      <c r="V1116" s="67"/>
      <c r="W1116" s="67"/>
      <c r="X1116" s="67"/>
      <c r="Y1116" s="67"/>
      <c r="Z1116" s="67"/>
      <c r="AA1116" s="67"/>
      <c r="AB1116" s="67"/>
      <c r="AC1116" s="67"/>
      <c r="AD1116" s="67"/>
      <c r="AE1116" s="67"/>
      <c r="AF1116" s="67"/>
      <c r="AG1116" s="67"/>
      <c r="AH1116" s="67"/>
    </row>
    <row r="1117" spans="1:34" x14ac:dyDescent="0.25">
      <c r="A1117" s="67"/>
      <c r="B1117" s="67"/>
      <c r="C1117" s="67"/>
      <c r="D1117" s="67"/>
      <c r="E1117" s="67"/>
      <c r="F1117" s="67"/>
      <c r="G1117" s="67"/>
      <c r="H1117" s="67"/>
      <c r="I1117" s="67"/>
      <c r="J1117" s="67"/>
      <c r="K1117" s="67"/>
      <c r="L1117" s="67"/>
      <c r="M1117" s="67"/>
      <c r="N1117" s="67"/>
      <c r="O1117" s="67"/>
      <c r="P1117" s="67"/>
      <c r="Q1117" s="67"/>
      <c r="R1117" s="67"/>
      <c r="S1117" s="67"/>
      <c r="T1117" s="67"/>
      <c r="U1117" s="67"/>
      <c r="V1117" s="67"/>
      <c r="W1117" s="67"/>
      <c r="X1117" s="67"/>
      <c r="Y1117" s="67"/>
      <c r="Z1117" s="67"/>
      <c r="AA1117" s="67"/>
      <c r="AB1117" s="67"/>
      <c r="AC1117" s="67"/>
      <c r="AD1117" s="67"/>
      <c r="AE1117" s="67"/>
      <c r="AF1117" s="67"/>
      <c r="AG1117" s="67"/>
      <c r="AH1117" s="67"/>
    </row>
    <row r="1118" spans="1:34" x14ac:dyDescent="0.25">
      <c r="A1118" s="67"/>
      <c r="B1118" s="67"/>
      <c r="C1118" s="67"/>
      <c r="D1118" s="67"/>
      <c r="E1118" s="67"/>
      <c r="F1118" s="67"/>
      <c r="G1118" s="67"/>
      <c r="H1118" s="67"/>
      <c r="I1118" s="67"/>
      <c r="J1118" s="67"/>
      <c r="K1118" s="67"/>
      <c r="L1118" s="67"/>
      <c r="M1118" s="67"/>
      <c r="N1118" s="67"/>
      <c r="O1118" s="67"/>
      <c r="P1118" s="67"/>
      <c r="Q1118" s="67"/>
      <c r="R1118" s="67"/>
      <c r="S1118" s="67"/>
      <c r="T1118" s="67"/>
      <c r="U1118" s="67"/>
      <c r="V1118" s="67"/>
      <c r="W1118" s="67"/>
      <c r="X1118" s="67"/>
      <c r="Y1118" s="67"/>
      <c r="Z1118" s="67"/>
      <c r="AA1118" s="67"/>
      <c r="AB1118" s="67"/>
      <c r="AC1118" s="67"/>
      <c r="AD1118" s="67"/>
      <c r="AE1118" s="67"/>
      <c r="AF1118" s="67"/>
      <c r="AG1118" s="67"/>
      <c r="AH1118" s="67"/>
    </row>
    <row r="1119" spans="1:34" x14ac:dyDescent="0.25">
      <c r="A1119" s="67"/>
      <c r="B1119" s="67"/>
      <c r="C1119" s="67"/>
      <c r="D1119" s="67"/>
      <c r="E1119" s="67"/>
      <c r="F1119" s="67"/>
      <c r="G1119" s="67"/>
      <c r="H1119" s="67"/>
      <c r="I1119" s="67"/>
      <c r="J1119" s="67"/>
      <c r="K1119" s="67"/>
      <c r="L1119" s="67"/>
      <c r="M1119" s="67"/>
      <c r="N1119" s="67"/>
      <c r="O1119" s="67"/>
      <c r="P1119" s="67"/>
      <c r="Q1119" s="67"/>
      <c r="R1119" s="67"/>
      <c r="S1119" s="67"/>
      <c r="T1119" s="67"/>
      <c r="U1119" s="67"/>
      <c r="V1119" s="67"/>
      <c r="W1119" s="67"/>
      <c r="X1119" s="67"/>
      <c r="Y1119" s="67"/>
      <c r="Z1119" s="67"/>
      <c r="AA1119" s="67"/>
      <c r="AB1119" s="67"/>
      <c r="AC1119" s="67"/>
      <c r="AD1119" s="67"/>
      <c r="AE1119" s="67"/>
      <c r="AF1119" s="67"/>
      <c r="AG1119" s="67"/>
      <c r="AH1119" s="67"/>
    </row>
    <row r="1120" spans="1:34" x14ac:dyDescent="0.25">
      <c r="A1120" s="67"/>
      <c r="B1120" s="67"/>
      <c r="C1120" s="67"/>
      <c r="D1120" s="67"/>
      <c r="E1120" s="67"/>
      <c r="F1120" s="67"/>
      <c r="G1120" s="67"/>
      <c r="H1120" s="67"/>
      <c r="I1120" s="67"/>
      <c r="J1120" s="67"/>
      <c r="K1120" s="67"/>
      <c r="L1120" s="67"/>
      <c r="M1120" s="67"/>
      <c r="N1120" s="67"/>
      <c r="O1120" s="67"/>
      <c r="P1120" s="67"/>
      <c r="Q1120" s="67"/>
      <c r="R1120" s="67"/>
      <c r="S1120" s="67"/>
      <c r="T1120" s="67"/>
      <c r="U1120" s="67"/>
      <c r="V1120" s="67"/>
      <c r="W1120" s="67"/>
      <c r="X1120" s="67"/>
      <c r="Y1120" s="67"/>
      <c r="Z1120" s="67"/>
      <c r="AA1120" s="67"/>
      <c r="AB1120" s="67"/>
      <c r="AC1120" s="67"/>
      <c r="AD1120" s="67"/>
      <c r="AE1120" s="67"/>
      <c r="AF1120" s="67"/>
      <c r="AG1120" s="67"/>
      <c r="AH1120" s="67"/>
    </row>
    <row r="1121" spans="1:34" x14ac:dyDescent="0.25">
      <c r="A1121" s="67"/>
      <c r="B1121" s="67"/>
      <c r="C1121" s="67"/>
      <c r="D1121" s="67"/>
      <c r="E1121" s="67"/>
      <c r="F1121" s="67"/>
      <c r="G1121" s="67"/>
      <c r="H1121" s="67"/>
      <c r="I1121" s="67"/>
      <c r="J1121" s="67"/>
      <c r="K1121" s="67"/>
      <c r="L1121" s="67"/>
      <c r="M1121" s="67"/>
      <c r="N1121" s="67"/>
      <c r="O1121" s="67"/>
      <c r="P1121" s="67"/>
      <c r="Q1121" s="67"/>
      <c r="R1121" s="67"/>
      <c r="S1121" s="67"/>
      <c r="T1121" s="67"/>
      <c r="U1121" s="67"/>
      <c r="V1121" s="67"/>
      <c r="W1121" s="67"/>
      <c r="X1121" s="67"/>
      <c r="Y1121" s="67"/>
      <c r="Z1121" s="67"/>
      <c r="AA1121" s="67"/>
      <c r="AB1121" s="67"/>
      <c r="AC1121" s="67"/>
      <c r="AD1121" s="67"/>
      <c r="AE1121" s="67"/>
      <c r="AF1121" s="67"/>
      <c r="AG1121" s="67"/>
      <c r="AH1121" s="67"/>
    </row>
    <row r="1122" spans="1:34" x14ac:dyDescent="0.25">
      <c r="A1122" s="67"/>
      <c r="B1122" s="67"/>
      <c r="C1122" s="67"/>
      <c r="D1122" s="67"/>
      <c r="E1122" s="67"/>
      <c r="F1122" s="67"/>
      <c r="G1122" s="67"/>
      <c r="H1122" s="67"/>
      <c r="I1122" s="67"/>
      <c r="J1122" s="67"/>
      <c r="K1122" s="67"/>
      <c r="L1122" s="67"/>
      <c r="M1122" s="67"/>
      <c r="N1122" s="67"/>
      <c r="O1122" s="67"/>
      <c r="P1122" s="67"/>
      <c r="Q1122" s="67"/>
      <c r="R1122" s="67"/>
      <c r="S1122" s="67"/>
      <c r="T1122" s="67"/>
      <c r="U1122" s="67"/>
      <c r="V1122" s="67"/>
      <c r="W1122" s="67"/>
      <c r="X1122" s="67"/>
      <c r="Y1122" s="67"/>
      <c r="Z1122" s="67"/>
      <c r="AA1122" s="67"/>
      <c r="AB1122" s="67"/>
      <c r="AC1122" s="67"/>
      <c r="AD1122" s="67"/>
      <c r="AE1122" s="67"/>
      <c r="AF1122" s="67"/>
      <c r="AG1122" s="67"/>
      <c r="AH1122" s="67"/>
    </row>
    <row r="1123" spans="1:34" x14ac:dyDescent="0.25">
      <c r="A1123" s="67"/>
      <c r="B1123" s="67"/>
      <c r="C1123" s="67"/>
      <c r="D1123" s="67"/>
      <c r="E1123" s="67"/>
      <c r="F1123" s="67"/>
      <c r="G1123" s="67"/>
      <c r="H1123" s="67"/>
      <c r="I1123" s="67"/>
      <c r="J1123" s="67"/>
      <c r="K1123" s="67"/>
      <c r="L1123" s="67"/>
      <c r="M1123" s="67"/>
      <c r="N1123" s="67"/>
      <c r="O1123" s="67"/>
      <c r="P1123" s="67"/>
      <c r="Q1123" s="67"/>
      <c r="R1123" s="67"/>
      <c r="S1123" s="67"/>
      <c r="T1123" s="67"/>
      <c r="U1123" s="67"/>
      <c r="V1123" s="67"/>
      <c r="W1123" s="67"/>
      <c r="X1123" s="67"/>
      <c r="Y1123" s="67"/>
      <c r="Z1123" s="67"/>
      <c r="AA1123" s="67"/>
      <c r="AB1123" s="67"/>
      <c r="AC1123" s="67"/>
      <c r="AD1123" s="67"/>
      <c r="AE1123" s="67"/>
      <c r="AF1123" s="67"/>
      <c r="AG1123" s="67"/>
      <c r="AH1123" s="67"/>
    </row>
    <row r="1124" spans="1:34" x14ac:dyDescent="0.25">
      <c r="A1124" s="67"/>
      <c r="B1124" s="67"/>
      <c r="C1124" s="67"/>
      <c r="D1124" s="67"/>
      <c r="E1124" s="67"/>
      <c r="F1124" s="67"/>
      <c r="G1124" s="67"/>
      <c r="H1124" s="67"/>
      <c r="I1124" s="67"/>
      <c r="J1124" s="67"/>
      <c r="K1124" s="67"/>
      <c r="L1124" s="67"/>
      <c r="M1124" s="67"/>
      <c r="N1124" s="67"/>
      <c r="O1124" s="67"/>
      <c r="P1124" s="67"/>
      <c r="Q1124" s="67"/>
      <c r="R1124" s="67"/>
      <c r="S1124" s="67"/>
      <c r="T1124" s="67"/>
      <c r="U1124" s="67"/>
      <c r="V1124" s="67"/>
      <c r="W1124" s="67"/>
      <c r="X1124" s="67"/>
      <c r="Y1124" s="67"/>
      <c r="Z1124" s="67"/>
      <c r="AA1124" s="67"/>
      <c r="AB1124" s="67"/>
      <c r="AC1124" s="67"/>
      <c r="AD1124" s="67"/>
      <c r="AE1124" s="67"/>
      <c r="AF1124" s="67"/>
      <c r="AG1124" s="67"/>
      <c r="AH1124" s="67"/>
    </row>
    <row r="1125" spans="1:34" x14ac:dyDescent="0.25">
      <c r="A1125" s="67"/>
      <c r="B1125" s="67"/>
      <c r="C1125" s="67"/>
      <c r="D1125" s="67"/>
      <c r="E1125" s="67"/>
      <c r="F1125" s="67"/>
      <c r="G1125" s="67"/>
      <c r="H1125" s="67"/>
      <c r="I1125" s="67"/>
      <c r="J1125" s="67"/>
      <c r="K1125" s="67"/>
      <c r="L1125" s="67"/>
      <c r="M1125" s="67"/>
      <c r="N1125" s="67"/>
      <c r="O1125" s="67"/>
      <c r="P1125" s="67"/>
      <c r="Q1125" s="67"/>
      <c r="R1125" s="67"/>
      <c r="S1125" s="67"/>
      <c r="T1125" s="67"/>
      <c r="U1125" s="67"/>
      <c r="V1125" s="67"/>
      <c r="W1125" s="67"/>
      <c r="X1125" s="67"/>
      <c r="Y1125" s="67"/>
      <c r="Z1125" s="67"/>
      <c r="AA1125" s="67"/>
      <c r="AB1125" s="67"/>
      <c r="AC1125" s="67"/>
      <c r="AD1125" s="67"/>
      <c r="AE1125" s="67"/>
      <c r="AF1125" s="67"/>
      <c r="AG1125" s="67"/>
      <c r="AH1125" s="67"/>
    </row>
    <row r="1126" spans="1:34" x14ac:dyDescent="0.25">
      <c r="A1126" s="67"/>
      <c r="B1126" s="67"/>
      <c r="C1126" s="67"/>
      <c r="D1126" s="67"/>
      <c r="E1126" s="67"/>
      <c r="F1126" s="67"/>
      <c r="G1126" s="67"/>
      <c r="H1126" s="67"/>
      <c r="I1126" s="67"/>
      <c r="J1126" s="67"/>
      <c r="K1126" s="67"/>
      <c r="L1126" s="67"/>
      <c r="M1126" s="67"/>
      <c r="N1126" s="67"/>
      <c r="O1126" s="67"/>
      <c r="P1126" s="67"/>
      <c r="Q1126" s="67"/>
      <c r="R1126" s="67"/>
      <c r="S1126" s="67"/>
      <c r="T1126" s="67"/>
      <c r="U1126" s="67"/>
      <c r="V1126" s="67"/>
      <c r="W1126" s="67"/>
      <c r="X1126" s="67"/>
      <c r="Y1126" s="67"/>
      <c r="Z1126" s="67"/>
      <c r="AA1126" s="67"/>
      <c r="AB1126" s="67"/>
      <c r="AC1126" s="67"/>
      <c r="AD1126" s="67"/>
      <c r="AE1126" s="67"/>
      <c r="AF1126" s="67"/>
      <c r="AG1126" s="67"/>
      <c r="AH1126" s="67"/>
    </row>
    <row r="1127" spans="1:34" x14ac:dyDescent="0.25">
      <c r="A1127" s="67"/>
      <c r="B1127" s="67"/>
      <c r="C1127" s="67"/>
      <c r="D1127" s="67"/>
      <c r="E1127" s="67"/>
      <c r="F1127" s="67"/>
      <c r="G1127" s="67"/>
      <c r="H1127" s="67"/>
      <c r="I1127" s="67"/>
      <c r="J1127" s="67"/>
      <c r="K1127" s="67"/>
      <c r="L1127" s="67"/>
      <c r="M1127" s="67"/>
      <c r="N1127" s="67"/>
      <c r="O1127" s="67"/>
      <c r="P1127" s="67"/>
      <c r="Q1127" s="67"/>
      <c r="R1127" s="67"/>
      <c r="S1127" s="67"/>
      <c r="T1127" s="67"/>
      <c r="U1127" s="67"/>
      <c r="V1127" s="67"/>
      <c r="W1127" s="67"/>
      <c r="X1127" s="67"/>
      <c r="Y1127" s="67"/>
      <c r="Z1127" s="67"/>
      <c r="AA1127" s="67"/>
      <c r="AB1127" s="67"/>
      <c r="AC1127" s="67"/>
      <c r="AD1127" s="67"/>
      <c r="AE1127" s="67"/>
      <c r="AF1127" s="67"/>
      <c r="AG1127" s="67"/>
      <c r="AH1127" s="67"/>
    </row>
    <row r="1128" spans="1:34" x14ac:dyDescent="0.25">
      <c r="A1128" s="67"/>
      <c r="B1128" s="67"/>
      <c r="C1128" s="67"/>
      <c r="D1128" s="67"/>
      <c r="E1128" s="67"/>
      <c r="F1128" s="67"/>
      <c r="G1128" s="67"/>
      <c r="H1128" s="67"/>
      <c r="I1128" s="67"/>
      <c r="J1128" s="67"/>
      <c r="K1128" s="67"/>
      <c r="L1128" s="67"/>
      <c r="M1128" s="67"/>
      <c r="N1128" s="67"/>
      <c r="O1128" s="67"/>
      <c r="P1128" s="67"/>
      <c r="Q1128" s="67"/>
      <c r="R1128" s="67"/>
      <c r="S1128" s="67"/>
      <c r="T1128" s="67"/>
      <c r="U1128" s="67"/>
      <c r="V1128" s="67"/>
      <c r="W1128" s="67"/>
      <c r="X1128" s="67"/>
      <c r="Y1128" s="67"/>
      <c r="Z1128" s="67"/>
      <c r="AA1128" s="67"/>
      <c r="AB1128" s="67"/>
      <c r="AC1128" s="67"/>
      <c r="AD1128" s="67"/>
      <c r="AE1128" s="67"/>
      <c r="AF1128" s="67"/>
      <c r="AG1128" s="67"/>
      <c r="AH1128" s="67"/>
    </row>
    <row r="1129" spans="1:34" x14ac:dyDescent="0.25">
      <c r="A1129" s="67"/>
      <c r="B1129" s="67"/>
      <c r="C1129" s="67"/>
      <c r="D1129" s="67"/>
      <c r="E1129" s="67"/>
      <c r="F1129" s="67"/>
      <c r="G1129" s="67"/>
      <c r="H1129" s="67"/>
      <c r="I1129" s="67"/>
      <c r="J1129" s="67"/>
      <c r="K1129" s="67"/>
      <c r="L1129" s="67"/>
      <c r="M1129" s="67"/>
      <c r="N1129" s="67"/>
      <c r="O1129" s="67"/>
      <c r="P1129" s="67"/>
      <c r="Q1129" s="67"/>
      <c r="R1129" s="67"/>
      <c r="S1129" s="67"/>
      <c r="T1129" s="67"/>
      <c r="U1129" s="67"/>
      <c r="V1129" s="67"/>
      <c r="W1129" s="67"/>
      <c r="X1129" s="67"/>
      <c r="Y1129" s="67"/>
      <c r="Z1129" s="67"/>
      <c r="AA1129" s="67"/>
      <c r="AB1129" s="67"/>
      <c r="AC1129" s="67"/>
      <c r="AD1129" s="67"/>
      <c r="AE1129" s="67"/>
      <c r="AF1129" s="67"/>
      <c r="AG1129" s="67"/>
      <c r="AH1129" s="67"/>
    </row>
    <row r="1130" spans="1:34" x14ac:dyDescent="0.25">
      <c r="A1130" s="67"/>
      <c r="B1130" s="67"/>
      <c r="C1130" s="67"/>
      <c r="D1130" s="67"/>
      <c r="E1130" s="67"/>
      <c r="F1130" s="67"/>
      <c r="G1130" s="67"/>
      <c r="H1130" s="67"/>
      <c r="I1130" s="67"/>
      <c r="J1130" s="67"/>
      <c r="K1130" s="67"/>
      <c r="L1130" s="67"/>
      <c r="M1130" s="67"/>
      <c r="N1130" s="67"/>
      <c r="O1130" s="67"/>
      <c r="P1130" s="67"/>
      <c r="Q1130" s="67"/>
      <c r="R1130" s="67"/>
      <c r="S1130" s="67"/>
      <c r="T1130" s="67"/>
      <c r="U1130" s="67"/>
      <c r="V1130" s="67"/>
      <c r="W1130" s="67"/>
      <c r="X1130" s="67"/>
      <c r="Y1130" s="67"/>
      <c r="Z1130" s="67"/>
      <c r="AA1130" s="67"/>
      <c r="AB1130" s="67"/>
      <c r="AC1130" s="67"/>
      <c r="AD1130" s="67"/>
      <c r="AE1130" s="67"/>
      <c r="AF1130" s="67"/>
      <c r="AG1130" s="67"/>
      <c r="AH1130" s="67"/>
    </row>
    <row r="1131" spans="1:34" x14ac:dyDescent="0.25">
      <c r="A1131" s="67"/>
      <c r="B1131" s="67"/>
      <c r="C1131" s="67"/>
      <c r="D1131" s="67"/>
      <c r="E1131" s="67"/>
      <c r="F1131" s="67"/>
      <c r="G1131" s="67"/>
      <c r="H1131" s="67"/>
      <c r="I1131" s="67"/>
      <c r="J1131" s="67"/>
      <c r="K1131" s="67"/>
      <c r="L1131" s="67"/>
      <c r="M1131" s="67"/>
      <c r="N1131" s="67"/>
      <c r="O1131" s="67"/>
      <c r="P1131" s="67"/>
      <c r="Q1131" s="67"/>
      <c r="R1131" s="67"/>
      <c r="S1131" s="67"/>
      <c r="T1131" s="67"/>
      <c r="U1131" s="67"/>
      <c r="V1131" s="67"/>
      <c r="W1131" s="67"/>
      <c r="X1131" s="67"/>
      <c r="Y1131" s="67"/>
      <c r="Z1131" s="67"/>
      <c r="AA1131" s="67"/>
      <c r="AB1131" s="67"/>
      <c r="AC1131" s="67"/>
      <c r="AD1131" s="67"/>
      <c r="AE1131" s="67"/>
      <c r="AF1131" s="67"/>
      <c r="AG1131" s="67"/>
      <c r="AH1131" s="67"/>
    </row>
    <row r="1132" spans="1:34" x14ac:dyDescent="0.25">
      <c r="A1132" s="67"/>
      <c r="B1132" s="67"/>
      <c r="C1132" s="67"/>
      <c r="D1132" s="67"/>
      <c r="E1132" s="67"/>
      <c r="F1132" s="67"/>
      <c r="G1132" s="67"/>
      <c r="H1132" s="67"/>
      <c r="I1132" s="67"/>
      <c r="J1132" s="67"/>
      <c r="K1132" s="67"/>
      <c r="L1132" s="67"/>
      <c r="M1132" s="67"/>
      <c r="N1132" s="67"/>
      <c r="O1132" s="67"/>
      <c r="P1132" s="67"/>
      <c r="Q1132" s="67"/>
      <c r="R1132" s="67"/>
      <c r="S1132" s="67"/>
      <c r="T1132" s="67"/>
      <c r="U1132" s="67"/>
      <c r="V1132" s="67"/>
      <c r="W1132" s="67"/>
      <c r="X1132" s="67"/>
      <c r="Y1132" s="67"/>
      <c r="Z1132" s="67"/>
      <c r="AA1132" s="67"/>
      <c r="AB1132" s="67"/>
      <c r="AC1132" s="67"/>
      <c r="AD1132" s="67"/>
      <c r="AE1132" s="67"/>
      <c r="AF1132" s="67"/>
      <c r="AG1132" s="67"/>
      <c r="AH1132" s="67"/>
    </row>
    <row r="1133" spans="1:34" x14ac:dyDescent="0.25">
      <c r="A1133" s="67"/>
      <c r="B1133" s="67"/>
      <c r="C1133" s="67"/>
      <c r="D1133" s="67"/>
      <c r="E1133" s="67"/>
      <c r="F1133" s="67"/>
      <c r="G1133" s="67"/>
      <c r="H1133" s="67"/>
      <c r="I1133" s="67"/>
      <c r="J1133" s="67"/>
      <c r="K1133" s="67"/>
      <c r="L1133" s="67"/>
      <c r="M1133" s="67"/>
      <c r="N1133" s="67"/>
      <c r="O1133" s="67"/>
      <c r="P1133" s="67"/>
      <c r="Q1133" s="67"/>
      <c r="R1133" s="67"/>
      <c r="S1133" s="67"/>
      <c r="T1133" s="67"/>
      <c r="U1133" s="67"/>
      <c r="V1133" s="67"/>
      <c r="W1133" s="67"/>
      <c r="X1133" s="67"/>
      <c r="Y1133" s="67"/>
      <c r="Z1133" s="67"/>
      <c r="AA1133" s="67"/>
      <c r="AB1133" s="67"/>
      <c r="AC1133" s="67"/>
      <c r="AD1133" s="67"/>
      <c r="AE1133" s="67"/>
      <c r="AF1133" s="67"/>
      <c r="AG1133" s="67"/>
      <c r="AH1133" s="67"/>
    </row>
    <row r="1134" spans="1:34" x14ac:dyDescent="0.25">
      <c r="A1134" s="67"/>
      <c r="B1134" s="67"/>
      <c r="C1134" s="67"/>
      <c r="D1134" s="67"/>
      <c r="E1134" s="67"/>
      <c r="F1134" s="67"/>
      <c r="G1134" s="67"/>
      <c r="H1134" s="67"/>
      <c r="I1134" s="67"/>
      <c r="J1134" s="67"/>
      <c r="K1134" s="67"/>
      <c r="L1134" s="67"/>
      <c r="M1134" s="67"/>
      <c r="N1134" s="67"/>
      <c r="O1134" s="67"/>
      <c r="P1134" s="67"/>
      <c r="Q1134" s="67"/>
      <c r="R1134" s="67"/>
      <c r="S1134" s="67"/>
      <c r="T1134" s="67"/>
      <c r="U1134" s="67"/>
      <c r="V1134" s="67"/>
      <c r="W1134" s="67"/>
      <c r="X1134" s="67"/>
      <c r="Y1134" s="67"/>
      <c r="Z1134" s="67"/>
      <c r="AA1134" s="67"/>
      <c r="AB1134" s="67"/>
      <c r="AC1134" s="67"/>
      <c r="AD1134" s="67"/>
      <c r="AE1134" s="67"/>
      <c r="AF1134" s="67"/>
      <c r="AG1134" s="67"/>
      <c r="AH1134" s="67"/>
    </row>
    <row r="1135" spans="1:34" x14ac:dyDescent="0.25">
      <c r="A1135" s="67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7"/>
      <c r="O1135" s="67"/>
      <c r="P1135" s="67"/>
      <c r="Q1135" s="67"/>
      <c r="R1135" s="67"/>
      <c r="S1135" s="67"/>
      <c r="T1135" s="67"/>
      <c r="U1135" s="67"/>
      <c r="V1135" s="67"/>
      <c r="W1135" s="67"/>
      <c r="X1135" s="67"/>
      <c r="Y1135" s="67"/>
      <c r="Z1135" s="67"/>
      <c r="AA1135" s="67"/>
      <c r="AB1135" s="67"/>
      <c r="AC1135" s="67"/>
      <c r="AD1135" s="67"/>
      <c r="AE1135" s="67"/>
      <c r="AF1135" s="67"/>
      <c r="AG1135" s="67"/>
      <c r="AH1135" s="67"/>
    </row>
    <row r="1136" spans="1:34" x14ac:dyDescent="0.25">
      <c r="A1136" s="67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7"/>
      <c r="O1136" s="67"/>
      <c r="P1136" s="67"/>
      <c r="Q1136" s="67"/>
      <c r="R1136" s="67"/>
      <c r="S1136" s="67"/>
      <c r="T1136" s="67"/>
      <c r="U1136" s="67"/>
      <c r="V1136" s="67"/>
      <c r="W1136" s="67"/>
      <c r="X1136" s="67"/>
      <c r="Y1136" s="67"/>
      <c r="Z1136" s="67"/>
      <c r="AA1136" s="67"/>
      <c r="AB1136" s="67"/>
      <c r="AC1136" s="67"/>
      <c r="AD1136" s="67"/>
      <c r="AE1136" s="67"/>
      <c r="AF1136" s="67"/>
      <c r="AG1136" s="67"/>
      <c r="AH1136" s="67"/>
    </row>
    <row r="1137" spans="1:34" x14ac:dyDescent="0.25">
      <c r="A1137" s="67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7"/>
      <c r="O1137" s="67"/>
      <c r="P1137" s="67"/>
      <c r="Q1137" s="67"/>
      <c r="R1137" s="67"/>
      <c r="S1137" s="67"/>
      <c r="T1137" s="67"/>
      <c r="U1137" s="67"/>
      <c r="V1137" s="67"/>
      <c r="W1137" s="67"/>
      <c r="X1137" s="67"/>
      <c r="Y1137" s="67"/>
      <c r="Z1137" s="67"/>
      <c r="AA1137" s="67"/>
      <c r="AB1137" s="67"/>
      <c r="AC1137" s="67"/>
      <c r="AD1137" s="67"/>
      <c r="AE1137" s="67"/>
      <c r="AF1137" s="67"/>
      <c r="AG1137" s="67"/>
      <c r="AH1137" s="67"/>
    </row>
    <row r="1138" spans="1:34" x14ac:dyDescent="0.25">
      <c r="A1138" s="67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7"/>
      <c r="O1138" s="67"/>
      <c r="P1138" s="67"/>
      <c r="Q1138" s="67"/>
      <c r="R1138" s="67"/>
      <c r="S1138" s="67"/>
      <c r="T1138" s="67"/>
      <c r="U1138" s="67"/>
      <c r="V1138" s="67"/>
      <c r="W1138" s="67"/>
      <c r="X1138" s="67"/>
      <c r="Y1138" s="67"/>
      <c r="Z1138" s="67"/>
      <c r="AA1138" s="67"/>
      <c r="AB1138" s="67"/>
      <c r="AC1138" s="67"/>
      <c r="AD1138" s="67"/>
      <c r="AE1138" s="67"/>
      <c r="AF1138" s="67"/>
      <c r="AG1138" s="67"/>
      <c r="AH1138" s="67"/>
    </row>
    <row r="1139" spans="1:34" x14ac:dyDescent="0.25">
      <c r="A1139" s="67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7"/>
      <c r="O1139" s="67"/>
      <c r="P1139" s="67"/>
      <c r="Q1139" s="67"/>
      <c r="R1139" s="67"/>
      <c r="S1139" s="67"/>
      <c r="T1139" s="67"/>
      <c r="U1139" s="67"/>
      <c r="V1139" s="67"/>
      <c r="W1139" s="67"/>
      <c r="X1139" s="67"/>
      <c r="Y1139" s="67"/>
      <c r="Z1139" s="67"/>
      <c r="AA1139" s="67"/>
      <c r="AB1139" s="67"/>
      <c r="AC1139" s="67"/>
      <c r="AD1139" s="67"/>
      <c r="AE1139" s="67"/>
      <c r="AF1139" s="67"/>
      <c r="AG1139" s="67"/>
      <c r="AH1139" s="67"/>
    </row>
    <row r="1140" spans="1:34" x14ac:dyDescent="0.25">
      <c r="A1140" s="67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7"/>
      <c r="O1140" s="67"/>
      <c r="P1140" s="67"/>
      <c r="Q1140" s="67"/>
      <c r="R1140" s="67"/>
      <c r="S1140" s="67"/>
      <c r="T1140" s="67"/>
      <c r="U1140" s="67"/>
      <c r="V1140" s="67"/>
      <c r="W1140" s="67"/>
      <c r="X1140" s="67"/>
      <c r="Y1140" s="67"/>
      <c r="Z1140" s="67"/>
      <c r="AA1140" s="67"/>
      <c r="AB1140" s="67"/>
      <c r="AC1140" s="67"/>
      <c r="AD1140" s="67"/>
      <c r="AE1140" s="67"/>
      <c r="AF1140" s="67"/>
      <c r="AG1140" s="67"/>
      <c r="AH1140" s="67"/>
    </row>
    <row r="1141" spans="1:34" x14ac:dyDescent="0.25">
      <c r="A1141" s="67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7"/>
      <c r="O1141" s="67"/>
      <c r="P1141" s="67"/>
      <c r="Q1141" s="67"/>
      <c r="R1141" s="67"/>
      <c r="S1141" s="67"/>
      <c r="T1141" s="67"/>
      <c r="U1141" s="67"/>
      <c r="V1141" s="67"/>
      <c r="W1141" s="67"/>
      <c r="X1141" s="67"/>
      <c r="Y1141" s="67"/>
      <c r="Z1141" s="67"/>
      <c r="AA1141" s="67"/>
      <c r="AB1141" s="67"/>
      <c r="AC1141" s="67"/>
      <c r="AD1141" s="67"/>
      <c r="AE1141" s="67"/>
      <c r="AF1141" s="67"/>
      <c r="AG1141" s="67"/>
      <c r="AH1141" s="67"/>
    </row>
    <row r="1142" spans="1:34" x14ac:dyDescent="0.25">
      <c r="A1142" s="67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7"/>
      <c r="O1142" s="67"/>
      <c r="P1142" s="67"/>
      <c r="Q1142" s="67"/>
      <c r="R1142" s="67"/>
      <c r="S1142" s="67"/>
      <c r="T1142" s="67"/>
      <c r="U1142" s="67"/>
      <c r="V1142" s="67"/>
      <c r="W1142" s="67"/>
      <c r="X1142" s="67"/>
      <c r="Y1142" s="67"/>
      <c r="Z1142" s="67"/>
      <c r="AA1142" s="67"/>
      <c r="AB1142" s="67"/>
      <c r="AC1142" s="67"/>
      <c r="AD1142" s="67"/>
      <c r="AE1142" s="67"/>
      <c r="AF1142" s="67"/>
      <c r="AG1142" s="67"/>
      <c r="AH1142" s="67"/>
    </row>
    <row r="1143" spans="1:34" x14ac:dyDescent="0.25">
      <c r="A1143" s="67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7"/>
      <c r="O1143" s="67"/>
      <c r="P1143" s="67"/>
      <c r="Q1143" s="67"/>
      <c r="R1143" s="67"/>
      <c r="S1143" s="67"/>
      <c r="T1143" s="67"/>
      <c r="U1143" s="67"/>
      <c r="V1143" s="67"/>
      <c r="W1143" s="67"/>
      <c r="X1143" s="67"/>
      <c r="Y1143" s="67"/>
      <c r="Z1143" s="67"/>
      <c r="AA1143" s="67"/>
      <c r="AB1143" s="67"/>
      <c r="AC1143" s="67"/>
      <c r="AD1143" s="67"/>
      <c r="AE1143" s="67"/>
      <c r="AF1143" s="67"/>
      <c r="AG1143" s="67"/>
      <c r="AH1143" s="67"/>
    </row>
    <row r="1144" spans="1:34" x14ac:dyDescent="0.25">
      <c r="A1144" s="67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7"/>
      <c r="O1144" s="67"/>
      <c r="P1144" s="67"/>
      <c r="Q1144" s="67"/>
      <c r="R1144" s="67"/>
      <c r="S1144" s="67"/>
      <c r="T1144" s="67"/>
      <c r="U1144" s="67"/>
      <c r="V1144" s="67"/>
      <c r="W1144" s="67"/>
      <c r="X1144" s="67"/>
      <c r="Y1144" s="67"/>
      <c r="Z1144" s="67"/>
      <c r="AA1144" s="67"/>
      <c r="AB1144" s="67"/>
      <c r="AC1144" s="67"/>
      <c r="AD1144" s="67"/>
      <c r="AE1144" s="67"/>
      <c r="AF1144" s="67"/>
      <c r="AG1144" s="67"/>
      <c r="AH1144" s="67"/>
    </row>
    <row r="1145" spans="1:34" x14ac:dyDescent="0.25">
      <c r="A1145" s="67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7"/>
      <c r="O1145" s="67"/>
      <c r="P1145" s="67"/>
      <c r="Q1145" s="67"/>
      <c r="R1145" s="67"/>
      <c r="S1145" s="67"/>
      <c r="T1145" s="67"/>
      <c r="U1145" s="67"/>
      <c r="V1145" s="67"/>
      <c r="W1145" s="67"/>
      <c r="X1145" s="67"/>
      <c r="Y1145" s="67"/>
      <c r="Z1145" s="67"/>
      <c r="AA1145" s="67"/>
      <c r="AB1145" s="67"/>
      <c r="AC1145" s="67"/>
      <c r="AD1145" s="67"/>
      <c r="AE1145" s="67"/>
      <c r="AF1145" s="67"/>
      <c r="AG1145" s="67"/>
      <c r="AH1145" s="67"/>
    </row>
    <row r="1146" spans="1:34" x14ac:dyDescent="0.25">
      <c r="A1146" s="67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7"/>
      <c r="O1146" s="67"/>
      <c r="P1146" s="67"/>
      <c r="Q1146" s="67"/>
      <c r="R1146" s="67"/>
      <c r="S1146" s="67"/>
      <c r="T1146" s="67"/>
      <c r="U1146" s="67"/>
      <c r="V1146" s="67"/>
      <c r="W1146" s="67"/>
      <c r="X1146" s="67"/>
      <c r="Y1146" s="67"/>
      <c r="Z1146" s="67"/>
      <c r="AA1146" s="67"/>
      <c r="AB1146" s="67"/>
      <c r="AC1146" s="67"/>
      <c r="AD1146" s="67"/>
      <c r="AE1146" s="67"/>
      <c r="AF1146" s="67"/>
      <c r="AG1146" s="67"/>
      <c r="AH1146" s="67"/>
    </row>
    <row r="1147" spans="1:34" x14ac:dyDescent="0.25">
      <c r="A1147" s="67"/>
      <c r="B1147" s="67"/>
      <c r="C1147" s="67"/>
      <c r="D1147" s="67"/>
      <c r="E1147" s="67"/>
      <c r="F1147" s="67"/>
      <c r="G1147" s="67"/>
      <c r="H1147" s="67"/>
      <c r="I1147" s="67"/>
      <c r="J1147" s="67"/>
      <c r="K1147" s="67"/>
      <c r="L1147" s="67"/>
      <c r="M1147" s="67"/>
      <c r="N1147" s="67"/>
      <c r="O1147" s="67"/>
      <c r="P1147" s="67"/>
      <c r="Q1147" s="67"/>
      <c r="R1147" s="67"/>
      <c r="S1147" s="67"/>
      <c r="T1147" s="67"/>
      <c r="U1147" s="67"/>
      <c r="V1147" s="67"/>
      <c r="W1147" s="67"/>
      <c r="X1147" s="67"/>
      <c r="Y1147" s="67"/>
      <c r="Z1147" s="67"/>
      <c r="AA1147" s="67"/>
      <c r="AB1147" s="67"/>
      <c r="AC1147" s="67"/>
      <c r="AD1147" s="67"/>
      <c r="AE1147" s="67"/>
      <c r="AF1147" s="67"/>
      <c r="AG1147" s="67"/>
      <c r="AH1147" s="67"/>
    </row>
    <row r="1148" spans="1:34" x14ac:dyDescent="0.25">
      <c r="A1148" s="67"/>
      <c r="B1148" s="67"/>
      <c r="C1148" s="67"/>
      <c r="D1148" s="67"/>
      <c r="E1148" s="67"/>
      <c r="F1148" s="67"/>
      <c r="G1148" s="67"/>
      <c r="H1148" s="67"/>
      <c r="I1148" s="67"/>
      <c r="J1148" s="67"/>
      <c r="K1148" s="67"/>
      <c r="L1148" s="67"/>
      <c r="M1148" s="67"/>
      <c r="N1148" s="67"/>
      <c r="O1148" s="67"/>
      <c r="P1148" s="67"/>
      <c r="Q1148" s="67"/>
      <c r="R1148" s="67"/>
      <c r="S1148" s="67"/>
      <c r="T1148" s="67"/>
      <c r="U1148" s="67"/>
      <c r="V1148" s="67"/>
      <c r="W1148" s="67"/>
      <c r="X1148" s="67"/>
      <c r="Y1148" s="67"/>
      <c r="Z1148" s="67"/>
      <c r="AA1148" s="67"/>
      <c r="AB1148" s="67"/>
      <c r="AC1148" s="67"/>
      <c r="AD1148" s="67"/>
      <c r="AE1148" s="67"/>
      <c r="AF1148" s="67"/>
      <c r="AG1148" s="67"/>
      <c r="AH1148" s="67"/>
    </row>
    <row r="1149" spans="1:34" x14ac:dyDescent="0.25">
      <c r="A1149" s="67"/>
      <c r="B1149" s="67"/>
      <c r="C1149" s="67"/>
      <c r="D1149" s="67"/>
      <c r="E1149" s="67"/>
      <c r="F1149" s="67"/>
      <c r="G1149" s="67"/>
      <c r="H1149" s="67"/>
      <c r="I1149" s="67"/>
      <c r="J1149" s="67"/>
      <c r="K1149" s="67"/>
      <c r="L1149" s="67"/>
      <c r="M1149" s="67"/>
      <c r="N1149" s="67"/>
      <c r="O1149" s="67"/>
      <c r="P1149" s="67"/>
      <c r="Q1149" s="67"/>
      <c r="R1149" s="67"/>
      <c r="S1149" s="67"/>
      <c r="T1149" s="67"/>
      <c r="U1149" s="67"/>
      <c r="V1149" s="67"/>
      <c r="W1149" s="67"/>
      <c r="X1149" s="67"/>
      <c r="Y1149" s="67"/>
      <c r="Z1149" s="67"/>
      <c r="AA1149" s="67"/>
      <c r="AB1149" s="67"/>
      <c r="AC1149" s="67"/>
      <c r="AD1149" s="67"/>
      <c r="AE1149" s="67"/>
      <c r="AF1149" s="67"/>
      <c r="AG1149" s="67"/>
      <c r="AH1149" s="67"/>
    </row>
    <row r="1150" spans="1:34" x14ac:dyDescent="0.25">
      <c r="A1150" s="67"/>
      <c r="B1150" s="67"/>
      <c r="C1150" s="67"/>
      <c r="D1150" s="67"/>
      <c r="E1150" s="67"/>
      <c r="F1150" s="67"/>
      <c r="G1150" s="67"/>
      <c r="H1150" s="67"/>
      <c r="I1150" s="67"/>
      <c r="J1150" s="67"/>
      <c r="K1150" s="67"/>
      <c r="L1150" s="67"/>
      <c r="M1150" s="67"/>
      <c r="N1150" s="67"/>
      <c r="O1150" s="67"/>
      <c r="P1150" s="67"/>
      <c r="Q1150" s="67"/>
      <c r="R1150" s="67"/>
      <c r="S1150" s="67"/>
      <c r="T1150" s="67"/>
      <c r="U1150" s="67"/>
      <c r="V1150" s="67"/>
      <c r="W1150" s="67"/>
      <c r="X1150" s="67"/>
      <c r="Y1150" s="67"/>
      <c r="Z1150" s="67"/>
      <c r="AA1150" s="67"/>
      <c r="AB1150" s="67"/>
      <c r="AC1150" s="67"/>
      <c r="AD1150" s="67"/>
      <c r="AE1150" s="67"/>
      <c r="AF1150" s="67"/>
      <c r="AG1150" s="67"/>
      <c r="AH1150" s="67"/>
    </row>
    <row r="1151" spans="1:34" x14ac:dyDescent="0.25">
      <c r="A1151" s="67"/>
      <c r="B1151" s="67"/>
      <c r="C1151" s="67"/>
      <c r="D1151" s="67"/>
      <c r="E1151" s="67"/>
      <c r="F1151" s="67"/>
      <c r="G1151" s="67"/>
      <c r="H1151" s="67"/>
      <c r="I1151" s="67"/>
      <c r="J1151" s="67"/>
      <c r="K1151" s="67"/>
      <c r="L1151" s="67"/>
      <c r="M1151" s="67"/>
      <c r="N1151" s="67"/>
      <c r="O1151" s="67"/>
      <c r="P1151" s="67"/>
      <c r="Q1151" s="67"/>
      <c r="R1151" s="67"/>
      <c r="S1151" s="67"/>
      <c r="T1151" s="67"/>
      <c r="U1151" s="67"/>
      <c r="V1151" s="67"/>
      <c r="W1151" s="67"/>
      <c r="X1151" s="67"/>
      <c r="Y1151" s="67"/>
      <c r="Z1151" s="67"/>
      <c r="AA1151" s="67"/>
      <c r="AB1151" s="67"/>
      <c r="AC1151" s="67"/>
      <c r="AD1151" s="67"/>
      <c r="AE1151" s="67"/>
      <c r="AF1151" s="67"/>
      <c r="AG1151" s="67"/>
      <c r="AH1151" s="67"/>
    </row>
    <row r="1152" spans="1:34" x14ac:dyDescent="0.25">
      <c r="A1152" s="67"/>
      <c r="B1152" s="67"/>
      <c r="C1152" s="67"/>
      <c r="D1152" s="67"/>
      <c r="E1152" s="67"/>
      <c r="F1152" s="67"/>
      <c r="G1152" s="67"/>
      <c r="H1152" s="67"/>
      <c r="I1152" s="67"/>
      <c r="J1152" s="67"/>
      <c r="K1152" s="67"/>
      <c r="L1152" s="67"/>
      <c r="M1152" s="67"/>
      <c r="N1152" s="67"/>
      <c r="O1152" s="67"/>
      <c r="P1152" s="67"/>
      <c r="Q1152" s="67"/>
      <c r="R1152" s="67"/>
      <c r="S1152" s="67"/>
      <c r="T1152" s="67"/>
      <c r="U1152" s="67"/>
      <c r="V1152" s="67"/>
      <c r="W1152" s="67"/>
      <c r="X1152" s="67"/>
      <c r="Y1152" s="67"/>
      <c r="Z1152" s="67"/>
      <c r="AA1152" s="67"/>
      <c r="AB1152" s="67"/>
      <c r="AC1152" s="67"/>
      <c r="AD1152" s="67"/>
      <c r="AE1152" s="67"/>
      <c r="AF1152" s="67"/>
      <c r="AG1152" s="67"/>
      <c r="AH1152" s="67"/>
    </row>
    <row r="1153" spans="1:34" x14ac:dyDescent="0.25">
      <c r="A1153" s="67"/>
      <c r="B1153" s="67"/>
      <c r="C1153" s="67"/>
      <c r="D1153" s="67"/>
      <c r="E1153" s="67"/>
      <c r="F1153" s="67"/>
      <c r="G1153" s="67"/>
      <c r="H1153" s="67"/>
      <c r="I1153" s="67"/>
      <c r="J1153" s="67"/>
      <c r="K1153" s="67"/>
      <c r="L1153" s="67"/>
      <c r="M1153" s="67"/>
      <c r="N1153" s="67"/>
      <c r="O1153" s="67"/>
      <c r="P1153" s="67"/>
      <c r="Q1153" s="67"/>
      <c r="R1153" s="67"/>
      <c r="S1153" s="67"/>
      <c r="T1153" s="67"/>
      <c r="U1153" s="67"/>
      <c r="V1153" s="67"/>
      <c r="W1153" s="67"/>
      <c r="X1153" s="67"/>
      <c r="Y1153" s="67"/>
      <c r="Z1153" s="67"/>
      <c r="AA1153" s="67"/>
      <c r="AB1153" s="67"/>
      <c r="AC1153" s="67"/>
      <c r="AD1153" s="67"/>
      <c r="AE1153" s="67"/>
      <c r="AF1153" s="67"/>
      <c r="AG1153" s="67"/>
      <c r="AH1153" s="67"/>
    </row>
    <row r="1154" spans="1:34" x14ac:dyDescent="0.25">
      <c r="A1154" s="67"/>
      <c r="B1154" s="67"/>
      <c r="C1154" s="67"/>
      <c r="D1154" s="67"/>
      <c r="E1154" s="67"/>
      <c r="F1154" s="67"/>
      <c r="G1154" s="67"/>
      <c r="H1154" s="67"/>
      <c r="I1154" s="67"/>
      <c r="J1154" s="67"/>
      <c r="K1154" s="67"/>
      <c r="L1154" s="67"/>
      <c r="M1154" s="67"/>
      <c r="N1154" s="67"/>
      <c r="O1154" s="67"/>
      <c r="P1154" s="67"/>
      <c r="Q1154" s="67"/>
      <c r="R1154" s="67"/>
      <c r="S1154" s="67"/>
      <c r="T1154" s="67"/>
      <c r="U1154" s="67"/>
      <c r="V1154" s="67"/>
      <c r="W1154" s="67"/>
      <c r="X1154" s="67"/>
      <c r="Y1154" s="67"/>
      <c r="Z1154" s="67"/>
      <c r="AA1154" s="67"/>
      <c r="AB1154" s="67"/>
      <c r="AC1154" s="67"/>
      <c r="AD1154" s="67"/>
      <c r="AE1154" s="67"/>
      <c r="AF1154" s="67"/>
      <c r="AG1154" s="67"/>
      <c r="AH1154" s="67"/>
    </row>
    <row r="1155" spans="1:34" x14ac:dyDescent="0.25">
      <c r="A1155" s="67"/>
      <c r="B1155" s="67"/>
      <c r="C1155" s="67"/>
      <c r="D1155" s="67"/>
      <c r="E1155" s="67"/>
      <c r="F1155" s="67"/>
      <c r="G1155" s="67"/>
      <c r="H1155" s="67"/>
      <c r="I1155" s="67"/>
      <c r="J1155" s="67"/>
      <c r="K1155" s="67"/>
      <c r="L1155" s="67"/>
      <c r="M1155" s="67"/>
      <c r="N1155" s="67"/>
      <c r="O1155" s="67"/>
      <c r="P1155" s="67"/>
      <c r="Q1155" s="67"/>
      <c r="R1155" s="67"/>
      <c r="S1155" s="67"/>
      <c r="T1155" s="67"/>
      <c r="U1155" s="67"/>
      <c r="V1155" s="67"/>
      <c r="W1155" s="67"/>
      <c r="X1155" s="67"/>
      <c r="Y1155" s="67"/>
      <c r="Z1155" s="67"/>
      <c r="AA1155" s="67"/>
      <c r="AB1155" s="67"/>
      <c r="AC1155" s="67"/>
      <c r="AD1155" s="67"/>
      <c r="AE1155" s="67"/>
      <c r="AF1155" s="67"/>
      <c r="AG1155" s="67"/>
      <c r="AH1155" s="67"/>
    </row>
    <row r="1156" spans="1:34" x14ac:dyDescent="0.25">
      <c r="A1156" s="67"/>
      <c r="B1156" s="67"/>
      <c r="C1156" s="67"/>
      <c r="D1156" s="67"/>
      <c r="E1156" s="67"/>
      <c r="F1156" s="67"/>
      <c r="G1156" s="67"/>
      <c r="H1156" s="67"/>
      <c r="I1156" s="67"/>
      <c r="J1156" s="67"/>
      <c r="K1156" s="67"/>
      <c r="L1156" s="67"/>
      <c r="M1156" s="67"/>
      <c r="N1156" s="67"/>
      <c r="O1156" s="67"/>
      <c r="P1156" s="67"/>
      <c r="Q1156" s="67"/>
      <c r="R1156" s="67"/>
      <c r="S1156" s="67"/>
      <c r="T1156" s="67"/>
      <c r="U1156" s="67"/>
      <c r="V1156" s="67"/>
      <c r="W1156" s="67"/>
      <c r="X1156" s="67"/>
      <c r="Y1156" s="67"/>
      <c r="Z1156" s="67"/>
      <c r="AA1156" s="67"/>
      <c r="AB1156" s="67"/>
      <c r="AC1156" s="67"/>
      <c r="AD1156" s="67"/>
      <c r="AE1156" s="67"/>
      <c r="AF1156" s="67"/>
      <c r="AG1156" s="67"/>
      <c r="AH1156" s="67"/>
    </row>
    <row r="1157" spans="1:34" x14ac:dyDescent="0.25">
      <c r="A1157" s="67"/>
      <c r="B1157" s="67"/>
      <c r="C1157" s="67"/>
      <c r="D1157" s="67"/>
      <c r="E1157" s="67"/>
      <c r="F1157" s="67"/>
      <c r="G1157" s="67"/>
      <c r="H1157" s="67"/>
      <c r="I1157" s="67"/>
      <c r="J1157" s="67"/>
      <c r="K1157" s="67"/>
      <c r="L1157" s="67"/>
      <c r="M1157" s="67"/>
      <c r="N1157" s="67"/>
      <c r="O1157" s="67"/>
      <c r="P1157" s="67"/>
      <c r="Q1157" s="67"/>
      <c r="R1157" s="67"/>
      <c r="S1157" s="67"/>
      <c r="T1157" s="67"/>
      <c r="U1157" s="67"/>
      <c r="V1157" s="67"/>
      <c r="W1157" s="67"/>
      <c r="X1157" s="67"/>
      <c r="Y1157" s="67"/>
      <c r="Z1157" s="67"/>
      <c r="AA1157" s="67"/>
      <c r="AB1157" s="67"/>
      <c r="AC1157" s="67"/>
      <c r="AD1157" s="67"/>
      <c r="AE1157" s="67"/>
      <c r="AF1157" s="67"/>
      <c r="AG1157" s="67"/>
      <c r="AH1157" s="67"/>
    </row>
    <row r="1158" spans="1:34" x14ac:dyDescent="0.25">
      <c r="A1158" s="67"/>
      <c r="B1158" s="67"/>
      <c r="C1158" s="67"/>
      <c r="D1158" s="67"/>
      <c r="E1158" s="67"/>
      <c r="F1158" s="67"/>
      <c r="G1158" s="67"/>
      <c r="H1158" s="67"/>
      <c r="I1158" s="67"/>
      <c r="J1158" s="67"/>
      <c r="K1158" s="67"/>
      <c r="L1158" s="67"/>
      <c r="M1158" s="67"/>
      <c r="N1158" s="67"/>
      <c r="O1158" s="67"/>
      <c r="P1158" s="67"/>
      <c r="Q1158" s="67"/>
      <c r="R1158" s="67"/>
      <c r="S1158" s="67"/>
      <c r="T1158" s="67"/>
      <c r="U1158" s="67"/>
      <c r="V1158" s="67"/>
      <c r="W1158" s="67"/>
      <c r="X1158" s="67"/>
      <c r="Y1158" s="67"/>
      <c r="Z1158" s="67"/>
      <c r="AA1158" s="67"/>
      <c r="AB1158" s="67"/>
      <c r="AC1158" s="67"/>
      <c r="AD1158" s="67"/>
      <c r="AE1158" s="67"/>
      <c r="AF1158" s="67"/>
      <c r="AG1158" s="67"/>
      <c r="AH1158" s="67"/>
    </row>
    <row r="1159" spans="1:34" x14ac:dyDescent="0.25">
      <c r="A1159" s="67"/>
      <c r="B1159" s="67"/>
      <c r="C1159" s="67"/>
      <c r="D1159" s="67"/>
      <c r="E1159" s="67"/>
      <c r="F1159" s="67"/>
      <c r="G1159" s="67"/>
      <c r="H1159" s="67"/>
      <c r="I1159" s="67"/>
      <c r="J1159" s="67"/>
      <c r="K1159" s="67"/>
      <c r="L1159" s="67"/>
      <c r="M1159" s="67"/>
      <c r="N1159" s="67"/>
      <c r="O1159" s="67"/>
      <c r="P1159" s="67"/>
      <c r="Q1159" s="67"/>
      <c r="R1159" s="67"/>
      <c r="S1159" s="67"/>
      <c r="T1159" s="67"/>
      <c r="U1159" s="67"/>
      <c r="V1159" s="67"/>
      <c r="W1159" s="67"/>
      <c r="X1159" s="67"/>
      <c r="Y1159" s="67"/>
      <c r="Z1159" s="67"/>
      <c r="AA1159" s="67"/>
      <c r="AB1159" s="67"/>
      <c r="AC1159" s="67"/>
      <c r="AD1159" s="67"/>
      <c r="AE1159" s="67"/>
      <c r="AF1159" s="67"/>
      <c r="AG1159" s="67"/>
      <c r="AH1159" s="67"/>
    </row>
    <row r="1160" spans="1:34" x14ac:dyDescent="0.25">
      <c r="A1160" s="67"/>
      <c r="B1160" s="67"/>
      <c r="C1160" s="67"/>
      <c r="D1160" s="67"/>
      <c r="E1160" s="67"/>
      <c r="F1160" s="67"/>
      <c r="G1160" s="67"/>
      <c r="H1160" s="67"/>
      <c r="I1160" s="67"/>
      <c r="J1160" s="67"/>
      <c r="K1160" s="67"/>
      <c r="L1160" s="67"/>
      <c r="M1160" s="67"/>
      <c r="N1160" s="67"/>
      <c r="O1160" s="67"/>
      <c r="P1160" s="67"/>
      <c r="Q1160" s="67"/>
      <c r="R1160" s="67"/>
      <c r="S1160" s="67"/>
      <c r="T1160" s="67"/>
      <c r="U1160" s="67"/>
      <c r="V1160" s="67"/>
      <c r="W1160" s="67"/>
      <c r="X1160" s="67"/>
      <c r="Y1160" s="67"/>
      <c r="Z1160" s="67"/>
      <c r="AA1160" s="67"/>
      <c r="AB1160" s="67"/>
      <c r="AC1160" s="67"/>
      <c r="AD1160" s="67"/>
      <c r="AE1160" s="67"/>
      <c r="AF1160" s="67"/>
      <c r="AG1160" s="67"/>
      <c r="AH1160" s="67"/>
    </row>
    <row r="1161" spans="1:34" x14ac:dyDescent="0.25">
      <c r="A1161" s="67"/>
      <c r="B1161" s="67"/>
      <c r="C1161" s="67"/>
      <c r="D1161" s="67"/>
      <c r="E1161" s="67"/>
      <c r="F1161" s="67"/>
      <c r="G1161" s="67"/>
      <c r="H1161" s="67"/>
      <c r="I1161" s="67"/>
      <c r="J1161" s="67"/>
      <c r="K1161" s="67"/>
      <c r="L1161" s="67"/>
      <c r="M1161" s="67"/>
      <c r="N1161" s="67"/>
      <c r="O1161" s="67"/>
      <c r="P1161" s="67"/>
      <c r="Q1161" s="67"/>
      <c r="R1161" s="67"/>
      <c r="S1161" s="67"/>
      <c r="T1161" s="67"/>
      <c r="U1161" s="67"/>
      <c r="V1161" s="67"/>
      <c r="W1161" s="67"/>
      <c r="X1161" s="67"/>
      <c r="Y1161" s="67"/>
      <c r="Z1161" s="67"/>
      <c r="AA1161" s="67"/>
      <c r="AB1161" s="67"/>
      <c r="AC1161" s="67"/>
      <c r="AD1161" s="67"/>
      <c r="AE1161" s="67"/>
      <c r="AF1161" s="67"/>
      <c r="AG1161" s="67"/>
      <c r="AH1161" s="67"/>
    </row>
    <row r="1162" spans="1:34" x14ac:dyDescent="0.25">
      <c r="A1162" s="67"/>
      <c r="B1162" s="67"/>
      <c r="C1162" s="67"/>
      <c r="D1162" s="67"/>
      <c r="E1162" s="67"/>
      <c r="F1162" s="67"/>
      <c r="G1162" s="67"/>
      <c r="H1162" s="67"/>
      <c r="I1162" s="67"/>
      <c r="J1162" s="67"/>
      <c r="K1162" s="67"/>
      <c r="L1162" s="67"/>
      <c r="M1162" s="67"/>
      <c r="N1162" s="67"/>
      <c r="O1162" s="67"/>
      <c r="P1162" s="67"/>
      <c r="Q1162" s="67"/>
      <c r="R1162" s="67"/>
      <c r="S1162" s="67"/>
      <c r="T1162" s="67"/>
      <c r="U1162" s="67"/>
      <c r="V1162" s="67"/>
      <c r="W1162" s="67"/>
      <c r="X1162" s="67"/>
      <c r="Y1162" s="67"/>
      <c r="Z1162" s="67"/>
      <c r="AA1162" s="67"/>
      <c r="AB1162" s="67"/>
      <c r="AC1162" s="67"/>
      <c r="AD1162" s="67"/>
      <c r="AE1162" s="67"/>
      <c r="AF1162" s="67"/>
      <c r="AG1162" s="67"/>
      <c r="AH1162" s="67"/>
    </row>
    <row r="1163" spans="1:34" x14ac:dyDescent="0.25">
      <c r="A1163" s="67"/>
      <c r="B1163" s="67"/>
      <c r="C1163" s="67"/>
      <c r="D1163" s="67"/>
      <c r="E1163" s="67"/>
      <c r="F1163" s="67"/>
      <c r="G1163" s="67"/>
      <c r="H1163" s="67"/>
      <c r="I1163" s="67"/>
      <c r="J1163" s="67"/>
      <c r="K1163" s="67"/>
      <c r="L1163" s="67"/>
      <c r="M1163" s="67"/>
      <c r="N1163" s="67"/>
      <c r="O1163" s="67"/>
      <c r="P1163" s="67"/>
      <c r="Q1163" s="67"/>
      <c r="R1163" s="67"/>
      <c r="S1163" s="67"/>
      <c r="T1163" s="67"/>
      <c r="U1163" s="67"/>
      <c r="V1163" s="67"/>
      <c r="W1163" s="67"/>
      <c r="X1163" s="67"/>
      <c r="Y1163" s="67"/>
      <c r="Z1163" s="67"/>
      <c r="AA1163" s="67"/>
      <c r="AB1163" s="67"/>
      <c r="AC1163" s="67"/>
      <c r="AD1163" s="67"/>
      <c r="AE1163" s="67"/>
      <c r="AF1163" s="67"/>
      <c r="AG1163" s="67"/>
      <c r="AH1163" s="67"/>
    </row>
    <row r="1164" spans="1:34" x14ac:dyDescent="0.25">
      <c r="A1164" s="67"/>
      <c r="B1164" s="67"/>
      <c r="C1164" s="67"/>
      <c r="D1164" s="67"/>
      <c r="E1164" s="67"/>
      <c r="F1164" s="67"/>
      <c r="G1164" s="67"/>
      <c r="H1164" s="67"/>
      <c r="I1164" s="67"/>
      <c r="J1164" s="67"/>
      <c r="K1164" s="67"/>
      <c r="L1164" s="67"/>
      <c r="M1164" s="67"/>
      <c r="N1164" s="67"/>
      <c r="O1164" s="67"/>
      <c r="P1164" s="67"/>
      <c r="Q1164" s="67"/>
      <c r="R1164" s="67"/>
      <c r="S1164" s="67"/>
      <c r="T1164" s="67"/>
      <c r="U1164" s="67"/>
      <c r="V1164" s="67"/>
      <c r="W1164" s="67"/>
      <c r="X1164" s="67"/>
      <c r="Y1164" s="67"/>
      <c r="Z1164" s="67"/>
      <c r="AA1164" s="67"/>
      <c r="AB1164" s="67"/>
      <c r="AC1164" s="67"/>
      <c r="AD1164" s="67"/>
      <c r="AE1164" s="67"/>
      <c r="AF1164" s="67"/>
      <c r="AG1164" s="67"/>
      <c r="AH1164" s="67"/>
    </row>
    <row r="1165" spans="1:34" x14ac:dyDescent="0.25">
      <c r="A1165" s="67"/>
      <c r="B1165" s="67"/>
      <c r="C1165" s="67"/>
      <c r="D1165" s="67"/>
      <c r="E1165" s="67"/>
      <c r="F1165" s="67"/>
      <c r="G1165" s="67"/>
      <c r="H1165" s="67"/>
      <c r="I1165" s="67"/>
      <c r="J1165" s="67"/>
      <c r="K1165" s="67"/>
      <c r="L1165" s="67"/>
      <c r="M1165" s="67"/>
      <c r="N1165" s="67"/>
      <c r="O1165" s="67"/>
      <c r="P1165" s="67"/>
      <c r="Q1165" s="67"/>
      <c r="R1165" s="67"/>
      <c r="S1165" s="67"/>
      <c r="T1165" s="67"/>
      <c r="U1165" s="67"/>
      <c r="V1165" s="67"/>
      <c r="W1165" s="67"/>
      <c r="X1165" s="67"/>
      <c r="Y1165" s="67"/>
      <c r="Z1165" s="67"/>
      <c r="AA1165" s="67"/>
      <c r="AB1165" s="67"/>
      <c r="AC1165" s="67"/>
      <c r="AD1165" s="67"/>
      <c r="AE1165" s="67"/>
      <c r="AF1165" s="67"/>
      <c r="AG1165" s="67"/>
      <c r="AH1165" s="67"/>
    </row>
    <row r="1166" spans="1:34" x14ac:dyDescent="0.25">
      <c r="A1166" s="67"/>
      <c r="B1166" s="67"/>
      <c r="C1166" s="67"/>
      <c r="D1166" s="67"/>
      <c r="E1166" s="67"/>
      <c r="F1166" s="67"/>
      <c r="G1166" s="67"/>
      <c r="H1166" s="67"/>
      <c r="I1166" s="67"/>
      <c r="J1166" s="67"/>
      <c r="K1166" s="67"/>
      <c r="L1166" s="67"/>
      <c r="M1166" s="67"/>
      <c r="N1166" s="67"/>
      <c r="O1166" s="67"/>
      <c r="P1166" s="67"/>
      <c r="Q1166" s="67"/>
      <c r="R1166" s="67"/>
      <c r="S1166" s="67"/>
      <c r="T1166" s="67"/>
      <c r="U1166" s="67"/>
      <c r="V1166" s="67"/>
      <c r="W1166" s="67"/>
      <c r="X1166" s="67"/>
      <c r="Y1166" s="67"/>
      <c r="Z1166" s="67"/>
      <c r="AA1166" s="67"/>
      <c r="AB1166" s="67"/>
      <c r="AC1166" s="67"/>
      <c r="AD1166" s="67"/>
      <c r="AE1166" s="67"/>
      <c r="AF1166" s="67"/>
      <c r="AG1166" s="67"/>
      <c r="AH1166" s="67"/>
    </row>
    <row r="1167" spans="1:34" x14ac:dyDescent="0.25">
      <c r="A1167" s="67"/>
      <c r="B1167" s="67"/>
      <c r="C1167" s="67"/>
      <c r="D1167" s="67"/>
      <c r="E1167" s="67"/>
      <c r="F1167" s="67"/>
      <c r="G1167" s="67"/>
      <c r="H1167" s="67"/>
      <c r="I1167" s="67"/>
      <c r="J1167" s="67"/>
      <c r="K1167" s="67"/>
      <c r="L1167" s="67"/>
      <c r="M1167" s="67"/>
      <c r="N1167" s="67"/>
      <c r="O1167" s="67"/>
      <c r="P1167" s="67"/>
      <c r="Q1167" s="67"/>
      <c r="R1167" s="67"/>
      <c r="S1167" s="67"/>
      <c r="T1167" s="67"/>
      <c r="U1167" s="67"/>
      <c r="V1167" s="67"/>
      <c r="W1167" s="67"/>
      <c r="X1167" s="67"/>
      <c r="Y1167" s="67"/>
      <c r="Z1167" s="67"/>
      <c r="AA1167" s="67"/>
      <c r="AB1167" s="67"/>
      <c r="AC1167" s="67"/>
      <c r="AD1167" s="67"/>
      <c r="AE1167" s="67"/>
      <c r="AF1167" s="67"/>
      <c r="AG1167" s="67"/>
      <c r="AH1167" s="67"/>
    </row>
    <row r="1168" spans="1:34" x14ac:dyDescent="0.25">
      <c r="A1168" s="67"/>
      <c r="B1168" s="67"/>
      <c r="C1168" s="67"/>
      <c r="D1168" s="67"/>
      <c r="E1168" s="67"/>
      <c r="F1168" s="67"/>
      <c r="G1168" s="67"/>
      <c r="H1168" s="67"/>
      <c r="I1168" s="67"/>
      <c r="J1168" s="67"/>
      <c r="K1168" s="67"/>
      <c r="L1168" s="67"/>
      <c r="M1168" s="67"/>
      <c r="N1168" s="67"/>
      <c r="O1168" s="67"/>
      <c r="P1168" s="67"/>
      <c r="Q1168" s="67"/>
      <c r="R1168" s="67"/>
      <c r="S1168" s="67"/>
      <c r="T1168" s="67"/>
      <c r="U1168" s="67"/>
      <c r="V1168" s="67"/>
      <c r="W1168" s="67"/>
      <c r="X1168" s="67"/>
      <c r="Y1168" s="67"/>
      <c r="Z1168" s="67"/>
      <c r="AA1168" s="67"/>
      <c r="AB1168" s="67"/>
      <c r="AC1168" s="67"/>
      <c r="AD1168" s="67"/>
      <c r="AE1168" s="67"/>
      <c r="AF1168" s="67"/>
      <c r="AG1168" s="67"/>
      <c r="AH1168" s="67"/>
    </row>
    <row r="1169" spans="1:34" x14ac:dyDescent="0.25">
      <c r="A1169" s="67"/>
      <c r="B1169" s="67"/>
      <c r="C1169" s="67"/>
      <c r="D1169" s="67"/>
      <c r="E1169" s="67"/>
      <c r="F1169" s="67"/>
      <c r="G1169" s="67"/>
      <c r="H1169" s="67"/>
      <c r="I1169" s="67"/>
      <c r="J1169" s="67"/>
      <c r="K1169" s="67"/>
      <c r="L1169" s="67"/>
      <c r="M1169" s="67"/>
      <c r="N1169" s="67"/>
      <c r="O1169" s="67"/>
      <c r="P1169" s="67"/>
      <c r="Q1169" s="67"/>
      <c r="R1169" s="67"/>
      <c r="S1169" s="67"/>
      <c r="T1169" s="67"/>
      <c r="U1169" s="67"/>
      <c r="V1169" s="67"/>
      <c r="W1169" s="67"/>
      <c r="X1169" s="67"/>
      <c r="Y1169" s="67"/>
      <c r="Z1169" s="67"/>
      <c r="AA1169" s="67"/>
      <c r="AB1169" s="67"/>
      <c r="AC1169" s="67"/>
      <c r="AD1169" s="67"/>
      <c r="AE1169" s="67"/>
      <c r="AF1169" s="67"/>
      <c r="AG1169" s="67"/>
      <c r="AH1169" s="67"/>
    </row>
    <row r="1170" spans="1:34" x14ac:dyDescent="0.25">
      <c r="A1170" s="67"/>
      <c r="B1170" s="67"/>
      <c r="C1170" s="67"/>
      <c r="D1170" s="67"/>
      <c r="E1170" s="67"/>
      <c r="F1170" s="67"/>
      <c r="G1170" s="67"/>
      <c r="H1170" s="67"/>
      <c r="I1170" s="67"/>
      <c r="J1170" s="67"/>
      <c r="K1170" s="67"/>
      <c r="L1170" s="67"/>
      <c r="M1170" s="67"/>
      <c r="N1170" s="67"/>
      <c r="O1170" s="67"/>
      <c r="P1170" s="67"/>
      <c r="Q1170" s="67"/>
      <c r="R1170" s="67"/>
      <c r="S1170" s="67"/>
      <c r="T1170" s="67"/>
      <c r="U1170" s="67"/>
      <c r="V1170" s="67"/>
      <c r="W1170" s="67"/>
      <c r="X1170" s="67"/>
      <c r="Y1170" s="67"/>
      <c r="Z1170" s="67"/>
      <c r="AA1170" s="67"/>
      <c r="AB1170" s="67"/>
      <c r="AC1170" s="67"/>
      <c r="AD1170" s="67"/>
      <c r="AE1170" s="67"/>
      <c r="AF1170" s="67"/>
      <c r="AG1170" s="67"/>
      <c r="AH1170" s="67"/>
    </row>
    <row r="1171" spans="1:34" x14ac:dyDescent="0.25">
      <c r="A1171" s="67"/>
      <c r="B1171" s="67"/>
      <c r="C1171" s="67"/>
      <c r="D1171" s="67"/>
      <c r="E1171" s="67"/>
      <c r="F1171" s="67"/>
      <c r="G1171" s="67"/>
      <c r="H1171" s="67"/>
      <c r="I1171" s="67"/>
      <c r="J1171" s="67"/>
      <c r="K1171" s="67"/>
      <c r="L1171" s="67"/>
      <c r="M1171" s="67"/>
      <c r="N1171" s="67"/>
      <c r="O1171" s="67"/>
      <c r="P1171" s="67"/>
      <c r="Q1171" s="67"/>
      <c r="R1171" s="67"/>
      <c r="S1171" s="67"/>
      <c r="T1171" s="67"/>
      <c r="U1171" s="67"/>
      <c r="V1171" s="67"/>
      <c r="W1171" s="67"/>
      <c r="X1171" s="67"/>
      <c r="Y1171" s="67"/>
      <c r="Z1171" s="67"/>
      <c r="AA1171" s="67"/>
      <c r="AB1171" s="67"/>
      <c r="AC1171" s="67"/>
      <c r="AD1171" s="67"/>
      <c r="AE1171" s="67"/>
      <c r="AF1171" s="67"/>
      <c r="AG1171" s="67"/>
      <c r="AH1171" s="67"/>
    </row>
    <row r="1172" spans="1:34" x14ac:dyDescent="0.25">
      <c r="A1172" s="67"/>
      <c r="B1172" s="67"/>
      <c r="C1172" s="67"/>
      <c r="D1172" s="67"/>
      <c r="E1172" s="67"/>
      <c r="F1172" s="67"/>
      <c r="G1172" s="67"/>
      <c r="H1172" s="67"/>
      <c r="I1172" s="67"/>
      <c r="J1172" s="67"/>
      <c r="K1172" s="67"/>
      <c r="L1172" s="67"/>
      <c r="M1172" s="67"/>
      <c r="N1172" s="67"/>
      <c r="O1172" s="67"/>
      <c r="P1172" s="67"/>
      <c r="Q1172" s="67"/>
      <c r="R1172" s="67"/>
      <c r="S1172" s="67"/>
      <c r="T1172" s="67"/>
      <c r="U1172" s="67"/>
      <c r="V1172" s="67"/>
      <c r="W1172" s="67"/>
      <c r="X1172" s="67"/>
      <c r="Y1172" s="67"/>
      <c r="Z1172" s="67"/>
      <c r="AA1172" s="67"/>
      <c r="AB1172" s="67"/>
      <c r="AC1172" s="67"/>
      <c r="AD1172" s="67"/>
      <c r="AE1172" s="67"/>
      <c r="AF1172" s="67"/>
      <c r="AG1172" s="67"/>
      <c r="AH1172" s="67"/>
    </row>
    <row r="1173" spans="1:34" x14ac:dyDescent="0.25">
      <c r="A1173" s="67"/>
      <c r="B1173" s="67"/>
      <c r="C1173" s="67"/>
      <c r="D1173" s="67"/>
      <c r="E1173" s="67"/>
      <c r="F1173" s="67"/>
      <c r="G1173" s="67"/>
      <c r="H1173" s="67"/>
      <c r="I1173" s="67"/>
      <c r="J1173" s="67"/>
      <c r="K1173" s="67"/>
      <c r="L1173" s="67"/>
      <c r="M1173" s="67"/>
      <c r="N1173" s="67"/>
      <c r="O1173" s="67"/>
      <c r="P1173" s="67"/>
      <c r="Q1173" s="67"/>
      <c r="R1173" s="67"/>
      <c r="S1173" s="67"/>
      <c r="T1173" s="67"/>
      <c r="U1173" s="67"/>
      <c r="V1173" s="67"/>
      <c r="W1173" s="67"/>
      <c r="X1173" s="67"/>
      <c r="Y1173" s="67"/>
      <c r="Z1173" s="67"/>
      <c r="AA1173" s="67"/>
      <c r="AB1173" s="67"/>
      <c r="AC1173" s="67"/>
      <c r="AD1173" s="67"/>
      <c r="AE1173" s="67"/>
      <c r="AF1173" s="67"/>
      <c r="AG1173" s="67"/>
      <c r="AH1173" s="67"/>
    </row>
    <row r="1174" spans="1:34" x14ac:dyDescent="0.25">
      <c r="A1174" s="67"/>
      <c r="B1174" s="67"/>
      <c r="C1174" s="67"/>
      <c r="D1174" s="67"/>
      <c r="E1174" s="67"/>
      <c r="F1174" s="67"/>
      <c r="G1174" s="67"/>
      <c r="H1174" s="67"/>
      <c r="I1174" s="67"/>
      <c r="J1174" s="67"/>
      <c r="K1174" s="67"/>
      <c r="L1174" s="67"/>
      <c r="M1174" s="67"/>
      <c r="N1174" s="67"/>
      <c r="O1174" s="67"/>
      <c r="P1174" s="67"/>
      <c r="Q1174" s="67"/>
      <c r="R1174" s="67"/>
      <c r="S1174" s="67"/>
      <c r="T1174" s="67"/>
      <c r="U1174" s="67"/>
      <c r="V1174" s="67"/>
      <c r="W1174" s="67"/>
      <c r="X1174" s="67"/>
      <c r="Y1174" s="67"/>
      <c r="Z1174" s="67"/>
      <c r="AA1174" s="67"/>
      <c r="AB1174" s="67"/>
      <c r="AC1174" s="67"/>
      <c r="AD1174" s="67"/>
      <c r="AE1174" s="67"/>
      <c r="AF1174" s="67"/>
      <c r="AG1174" s="67"/>
      <c r="AH1174" s="67"/>
    </row>
    <row r="1175" spans="1:34" x14ac:dyDescent="0.25">
      <c r="A1175" s="67"/>
      <c r="B1175" s="67"/>
      <c r="C1175" s="67"/>
      <c r="D1175" s="67"/>
      <c r="E1175" s="67"/>
      <c r="F1175" s="67"/>
      <c r="G1175" s="67"/>
      <c r="H1175" s="67"/>
      <c r="I1175" s="67"/>
      <c r="J1175" s="67"/>
      <c r="K1175" s="67"/>
      <c r="L1175" s="67"/>
      <c r="M1175" s="67"/>
      <c r="N1175" s="67"/>
      <c r="O1175" s="67"/>
      <c r="P1175" s="67"/>
      <c r="Q1175" s="67"/>
      <c r="R1175" s="67"/>
      <c r="S1175" s="67"/>
      <c r="T1175" s="67"/>
      <c r="U1175" s="67"/>
      <c r="V1175" s="67"/>
      <c r="W1175" s="67"/>
      <c r="X1175" s="67"/>
      <c r="Y1175" s="67"/>
      <c r="Z1175" s="67"/>
      <c r="AA1175" s="67"/>
      <c r="AB1175" s="67"/>
      <c r="AC1175" s="67"/>
      <c r="AD1175" s="67"/>
      <c r="AE1175" s="67"/>
      <c r="AF1175" s="67"/>
      <c r="AG1175" s="67"/>
      <c r="AH1175" s="67"/>
    </row>
    <row r="1176" spans="1:34" x14ac:dyDescent="0.25">
      <c r="A1176" s="67"/>
      <c r="B1176" s="67"/>
      <c r="C1176" s="67"/>
      <c r="D1176" s="67"/>
      <c r="E1176" s="67"/>
      <c r="F1176" s="67"/>
      <c r="G1176" s="67"/>
      <c r="H1176" s="67"/>
      <c r="I1176" s="67"/>
      <c r="J1176" s="67"/>
      <c r="K1176" s="67"/>
      <c r="L1176" s="67"/>
      <c r="M1176" s="67"/>
      <c r="N1176" s="67"/>
      <c r="O1176" s="67"/>
      <c r="P1176" s="67"/>
      <c r="Q1176" s="67"/>
      <c r="R1176" s="67"/>
      <c r="S1176" s="67"/>
      <c r="T1176" s="67"/>
      <c r="U1176" s="67"/>
      <c r="V1176" s="67"/>
      <c r="W1176" s="67"/>
      <c r="X1176" s="67"/>
      <c r="Y1176" s="67"/>
      <c r="Z1176" s="67"/>
      <c r="AA1176" s="67"/>
      <c r="AB1176" s="67"/>
      <c r="AC1176" s="67"/>
      <c r="AD1176" s="67"/>
      <c r="AE1176" s="67"/>
      <c r="AF1176" s="67"/>
      <c r="AG1176" s="67"/>
      <c r="AH1176" s="67"/>
    </row>
    <row r="1177" spans="1:34" x14ac:dyDescent="0.25">
      <c r="A1177" s="67"/>
      <c r="B1177" s="67"/>
      <c r="C1177" s="67"/>
      <c r="D1177" s="67"/>
      <c r="E1177" s="67"/>
      <c r="F1177" s="67"/>
      <c r="G1177" s="67"/>
      <c r="H1177" s="67"/>
      <c r="I1177" s="67"/>
      <c r="J1177" s="67"/>
      <c r="K1177" s="67"/>
      <c r="L1177" s="67"/>
      <c r="M1177" s="67"/>
      <c r="N1177" s="67"/>
      <c r="O1177" s="67"/>
      <c r="P1177" s="67"/>
      <c r="Q1177" s="67"/>
      <c r="R1177" s="67"/>
      <c r="S1177" s="67"/>
      <c r="T1177" s="67"/>
      <c r="U1177" s="67"/>
      <c r="V1177" s="67"/>
      <c r="W1177" s="67"/>
      <c r="X1177" s="67"/>
      <c r="Y1177" s="67"/>
      <c r="Z1177" s="67"/>
      <c r="AA1177" s="67"/>
      <c r="AB1177" s="67"/>
      <c r="AC1177" s="67"/>
      <c r="AD1177" s="67"/>
      <c r="AE1177" s="67"/>
      <c r="AF1177" s="67"/>
      <c r="AG1177" s="67"/>
      <c r="AH1177" s="67"/>
    </row>
    <row r="1178" spans="1:34" x14ac:dyDescent="0.25">
      <c r="A1178" s="67"/>
      <c r="B1178" s="67"/>
      <c r="C1178" s="67"/>
      <c r="D1178" s="67"/>
      <c r="E1178" s="67"/>
      <c r="F1178" s="67"/>
      <c r="G1178" s="67"/>
      <c r="H1178" s="67"/>
      <c r="I1178" s="67"/>
      <c r="J1178" s="67"/>
      <c r="K1178" s="67"/>
      <c r="L1178" s="67"/>
      <c r="M1178" s="67"/>
      <c r="N1178" s="67"/>
      <c r="O1178" s="67"/>
      <c r="P1178" s="67"/>
      <c r="Q1178" s="67"/>
      <c r="R1178" s="67"/>
      <c r="S1178" s="67"/>
      <c r="T1178" s="67"/>
      <c r="U1178" s="67"/>
      <c r="V1178" s="67"/>
      <c r="W1178" s="67"/>
      <c r="X1178" s="67"/>
      <c r="Y1178" s="67"/>
      <c r="Z1178" s="67"/>
      <c r="AA1178" s="67"/>
      <c r="AB1178" s="67"/>
      <c r="AC1178" s="67"/>
      <c r="AD1178" s="67"/>
      <c r="AE1178" s="67"/>
      <c r="AF1178" s="67"/>
      <c r="AG1178" s="67"/>
      <c r="AH1178" s="67"/>
    </row>
    <row r="1179" spans="1:34" x14ac:dyDescent="0.25">
      <c r="A1179" s="67"/>
      <c r="B1179" s="67"/>
      <c r="C1179" s="67"/>
      <c r="D1179" s="67"/>
      <c r="E1179" s="67"/>
      <c r="F1179" s="67"/>
      <c r="G1179" s="67"/>
      <c r="H1179" s="67"/>
      <c r="I1179" s="67"/>
      <c r="J1179" s="67"/>
      <c r="K1179" s="67"/>
      <c r="L1179" s="67"/>
      <c r="M1179" s="67"/>
      <c r="N1179" s="67"/>
      <c r="O1179" s="67"/>
      <c r="P1179" s="67"/>
      <c r="Q1179" s="67"/>
      <c r="R1179" s="67"/>
      <c r="S1179" s="67"/>
      <c r="T1179" s="67"/>
      <c r="U1179" s="67"/>
      <c r="V1179" s="67"/>
      <c r="W1179" s="67"/>
      <c r="X1179" s="67"/>
      <c r="Y1179" s="67"/>
      <c r="Z1179" s="67"/>
      <c r="AA1179" s="67"/>
      <c r="AB1179" s="67"/>
      <c r="AC1179" s="67"/>
      <c r="AD1179" s="67"/>
      <c r="AE1179" s="67"/>
      <c r="AF1179" s="67"/>
      <c r="AG1179" s="67"/>
      <c r="AH1179" s="67"/>
    </row>
    <row r="1180" spans="1:34" x14ac:dyDescent="0.25">
      <c r="A1180" s="67"/>
      <c r="B1180" s="67"/>
      <c r="C1180" s="67"/>
      <c r="D1180" s="67"/>
      <c r="E1180" s="67"/>
      <c r="F1180" s="67"/>
      <c r="G1180" s="67"/>
      <c r="H1180" s="67"/>
      <c r="I1180" s="67"/>
      <c r="J1180" s="67"/>
      <c r="K1180" s="67"/>
      <c r="L1180" s="67"/>
      <c r="M1180" s="67"/>
      <c r="N1180" s="67"/>
      <c r="O1180" s="67"/>
      <c r="P1180" s="67"/>
      <c r="Q1180" s="67"/>
      <c r="R1180" s="67"/>
      <c r="S1180" s="67"/>
      <c r="T1180" s="67"/>
      <c r="U1180" s="67"/>
      <c r="V1180" s="67"/>
      <c r="W1180" s="67"/>
      <c r="X1180" s="67"/>
      <c r="Y1180" s="67"/>
      <c r="Z1180" s="67"/>
      <c r="AA1180" s="67"/>
      <c r="AB1180" s="67"/>
      <c r="AC1180" s="67"/>
      <c r="AD1180" s="67"/>
      <c r="AE1180" s="67"/>
      <c r="AF1180" s="67"/>
      <c r="AG1180" s="67"/>
      <c r="AH1180" s="67"/>
    </row>
    <row r="1181" spans="1:34" x14ac:dyDescent="0.25">
      <c r="A1181" s="67"/>
      <c r="B1181" s="67"/>
      <c r="C1181" s="67"/>
      <c r="D1181" s="67"/>
      <c r="E1181" s="67"/>
      <c r="F1181" s="67"/>
      <c r="G1181" s="67"/>
      <c r="H1181" s="67"/>
      <c r="I1181" s="67"/>
      <c r="J1181" s="67"/>
      <c r="K1181" s="67"/>
      <c r="L1181" s="67"/>
      <c r="M1181" s="67"/>
      <c r="N1181" s="67"/>
      <c r="O1181" s="67"/>
      <c r="P1181" s="67"/>
      <c r="Q1181" s="67"/>
      <c r="R1181" s="67"/>
      <c r="S1181" s="67"/>
      <c r="T1181" s="67"/>
      <c r="U1181" s="67"/>
      <c r="V1181" s="67"/>
      <c r="W1181" s="67"/>
      <c r="X1181" s="67"/>
      <c r="Y1181" s="67"/>
      <c r="Z1181" s="67"/>
      <c r="AA1181" s="67"/>
      <c r="AB1181" s="67"/>
      <c r="AC1181" s="67"/>
      <c r="AD1181" s="67"/>
      <c r="AE1181" s="67"/>
      <c r="AF1181" s="67"/>
      <c r="AG1181" s="67"/>
      <c r="AH1181" s="67"/>
    </row>
    <row r="1182" spans="1:34" x14ac:dyDescent="0.25">
      <c r="A1182" s="67"/>
      <c r="B1182" s="67"/>
      <c r="C1182" s="67"/>
      <c r="D1182" s="67"/>
      <c r="E1182" s="67"/>
      <c r="F1182" s="67"/>
      <c r="G1182" s="67"/>
      <c r="H1182" s="67"/>
      <c r="I1182" s="67"/>
      <c r="J1182" s="67"/>
      <c r="K1182" s="67"/>
      <c r="L1182" s="67"/>
      <c r="M1182" s="67"/>
      <c r="N1182" s="67"/>
      <c r="O1182" s="67"/>
      <c r="P1182" s="67"/>
      <c r="Q1182" s="67"/>
      <c r="R1182" s="67"/>
      <c r="S1182" s="67"/>
      <c r="T1182" s="67"/>
      <c r="U1182" s="67"/>
      <c r="V1182" s="67"/>
      <c r="W1182" s="67"/>
      <c r="X1182" s="67"/>
      <c r="Y1182" s="67"/>
      <c r="Z1182" s="67"/>
      <c r="AA1182" s="67"/>
      <c r="AB1182" s="67"/>
      <c r="AC1182" s="67"/>
      <c r="AD1182" s="67"/>
      <c r="AE1182" s="67"/>
      <c r="AF1182" s="67"/>
      <c r="AG1182" s="67"/>
      <c r="AH1182" s="67"/>
    </row>
    <row r="1183" spans="1:34" x14ac:dyDescent="0.25">
      <c r="A1183" s="67"/>
      <c r="B1183" s="67"/>
      <c r="C1183" s="67"/>
      <c r="D1183" s="67"/>
      <c r="E1183" s="67"/>
      <c r="F1183" s="67"/>
      <c r="G1183" s="67"/>
      <c r="H1183" s="67"/>
      <c r="I1183" s="67"/>
      <c r="J1183" s="67"/>
      <c r="K1183" s="67"/>
      <c r="L1183" s="67"/>
      <c r="M1183" s="67"/>
      <c r="N1183" s="67"/>
      <c r="O1183" s="67"/>
      <c r="P1183" s="67"/>
      <c r="Q1183" s="67"/>
      <c r="R1183" s="67"/>
      <c r="S1183" s="67"/>
      <c r="T1183" s="67"/>
      <c r="U1183" s="67"/>
      <c r="V1183" s="67"/>
      <c r="W1183" s="67"/>
      <c r="X1183" s="67"/>
      <c r="Y1183" s="67"/>
      <c r="Z1183" s="67"/>
      <c r="AA1183" s="67"/>
      <c r="AB1183" s="67"/>
      <c r="AC1183" s="67"/>
      <c r="AD1183" s="67"/>
      <c r="AE1183" s="67"/>
      <c r="AF1183" s="67"/>
      <c r="AG1183" s="67"/>
      <c r="AH1183" s="67"/>
    </row>
    <row r="1184" spans="1:34" x14ac:dyDescent="0.25">
      <c r="A1184" s="67"/>
      <c r="B1184" s="67"/>
      <c r="C1184" s="67"/>
      <c r="D1184" s="67"/>
      <c r="E1184" s="67"/>
      <c r="F1184" s="67"/>
      <c r="G1184" s="67"/>
      <c r="H1184" s="67"/>
      <c r="I1184" s="67"/>
      <c r="J1184" s="67"/>
      <c r="K1184" s="67"/>
      <c r="L1184" s="67"/>
      <c r="M1184" s="67"/>
      <c r="N1184" s="67"/>
      <c r="O1184" s="67"/>
      <c r="P1184" s="67"/>
      <c r="Q1184" s="67"/>
      <c r="R1184" s="67"/>
      <c r="S1184" s="67"/>
      <c r="T1184" s="67"/>
      <c r="U1184" s="67"/>
      <c r="V1184" s="67"/>
      <c r="W1184" s="67"/>
      <c r="X1184" s="67"/>
      <c r="Y1184" s="67"/>
      <c r="Z1184" s="67"/>
      <c r="AA1184" s="67"/>
      <c r="AB1184" s="67"/>
      <c r="AC1184" s="67"/>
      <c r="AD1184" s="67"/>
      <c r="AE1184" s="67"/>
      <c r="AF1184" s="67"/>
      <c r="AG1184" s="67"/>
      <c r="AH1184" s="67"/>
    </row>
    <row r="1185" spans="1:34" x14ac:dyDescent="0.25">
      <c r="A1185" s="67"/>
      <c r="B1185" s="67"/>
      <c r="C1185" s="67"/>
      <c r="D1185" s="67"/>
      <c r="E1185" s="67"/>
      <c r="F1185" s="67"/>
      <c r="G1185" s="67"/>
      <c r="H1185" s="67"/>
      <c r="I1185" s="67"/>
      <c r="J1185" s="67"/>
      <c r="K1185" s="67"/>
      <c r="L1185" s="67"/>
      <c r="M1185" s="67"/>
      <c r="N1185" s="67"/>
      <c r="O1185" s="67"/>
      <c r="P1185" s="67"/>
      <c r="Q1185" s="67"/>
      <c r="R1185" s="67"/>
      <c r="S1185" s="67"/>
      <c r="T1185" s="67"/>
      <c r="U1185" s="67"/>
      <c r="V1185" s="67"/>
      <c r="W1185" s="67"/>
      <c r="X1185" s="67"/>
      <c r="Y1185" s="67"/>
      <c r="Z1185" s="67"/>
      <c r="AA1185" s="67"/>
      <c r="AB1185" s="67"/>
      <c r="AC1185" s="67"/>
      <c r="AD1185" s="67"/>
      <c r="AE1185" s="67"/>
      <c r="AF1185" s="67"/>
      <c r="AG1185" s="67"/>
      <c r="AH1185" s="67"/>
    </row>
    <row r="1186" spans="1:34" x14ac:dyDescent="0.25">
      <c r="A1186" s="67"/>
      <c r="B1186" s="67"/>
      <c r="C1186" s="67"/>
      <c r="D1186" s="67"/>
      <c r="E1186" s="67"/>
      <c r="F1186" s="67"/>
      <c r="G1186" s="67"/>
      <c r="H1186" s="67"/>
      <c r="I1186" s="67"/>
      <c r="J1186" s="67"/>
      <c r="K1186" s="67"/>
      <c r="L1186" s="67"/>
      <c r="M1186" s="67"/>
      <c r="N1186" s="67"/>
      <c r="O1186" s="67"/>
      <c r="P1186" s="67"/>
      <c r="Q1186" s="67"/>
      <c r="R1186" s="67"/>
      <c r="S1186" s="67"/>
      <c r="T1186" s="67"/>
      <c r="U1186" s="67"/>
      <c r="V1186" s="67"/>
      <c r="W1186" s="67"/>
      <c r="X1186" s="67"/>
      <c r="Y1186" s="67"/>
      <c r="Z1186" s="67"/>
      <c r="AA1186" s="67"/>
      <c r="AB1186" s="67"/>
      <c r="AC1186" s="67"/>
      <c r="AD1186" s="67"/>
      <c r="AE1186" s="67"/>
      <c r="AF1186" s="67"/>
      <c r="AG1186" s="67"/>
      <c r="AH1186" s="67"/>
    </row>
    <row r="1187" spans="1:34" x14ac:dyDescent="0.25">
      <c r="A1187" s="67"/>
      <c r="B1187" s="67"/>
      <c r="C1187" s="67"/>
      <c r="D1187" s="67"/>
      <c r="E1187" s="67"/>
      <c r="F1187" s="67"/>
      <c r="G1187" s="67"/>
      <c r="H1187" s="67"/>
      <c r="I1187" s="67"/>
      <c r="J1187" s="67"/>
      <c r="K1187" s="67"/>
      <c r="L1187" s="67"/>
      <c r="M1187" s="67"/>
      <c r="N1187" s="67"/>
      <c r="O1187" s="67"/>
      <c r="P1187" s="67"/>
      <c r="Q1187" s="67"/>
      <c r="R1187" s="67"/>
      <c r="S1187" s="67"/>
      <c r="T1187" s="67"/>
      <c r="U1187" s="67"/>
      <c r="V1187" s="67"/>
      <c r="W1187" s="67"/>
      <c r="X1187" s="67"/>
      <c r="Y1187" s="67"/>
      <c r="Z1187" s="67"/>
      <c r="AA1187" s="67"/>
      <c r="AB1187" s="67"/>
      <c r="AC1187" s="67"/>
      <c r="AD1187" s="67"/>
      <c r="AE1187" s="67"/>
      <c r="AF1187" s="67"/>
      <c r="AG1187" s="67"/>
      <c r="AH1187" s="67"/>
    </row>
    <row r="1188" spans="1:34" x14ac:dyDescent="0.25">
      <c r="A1188" s="67"/>
      <c r="B1188" s="67"/>
      <c r="C1188" s="67"/>
      <c r="D1188" s="67"/>
      <c r="E1188" s="67"/>
      <c r="F1188" s="67"/>
      <c r="G1188" s="67"/>
      <c r="H1188" s="67"/>
      <c r="I1188" s="67"/>
      <c r="J1188" s="67"/>
      <c r="K1188" s="67"/>
      <c r="L1188" s="67"/>
      <c r="M1188" s="67"/>
      <c r="N1188" s="67"/>
      <c r="O1188" s="67"/>
      <c r="P1188" s="67"/>
      <c r="Q1188" s="67"/>
      <c r="R1188" s="67"/>
      <c r="S1188" s="67"/>
      <c r="T1188" s="67"/>
      <c r="U1188" s="67"/>
      <c r="V1188" s="67"/>
      <c r="W1188" s="67"/>
      <c r="X1188" s="67"/>
      <c r="Y1188" s="67"/>
      <c r="Z1188" s="67"/>
      <c r="AA1188" s="67"/>
      <c r="AB1188" s="67"/>
      <c r="AC1188" s="67"/>
      <c r="AD1188" s="67"/>
      <c r="AE1188" s="67"/>
      <c r="AF1188" s="67"/>
      <c r="AG1188" s="67"/>
      <c r="AH1188" s="67"/>
    </row>
    <row r="1189" spans="1:34" x14ac:dyDescent="0.25">
      <c r="A1189" s="67"/>
      <c r="B1189" s="67"/>
      <c r="C1189" s="67"/>
      <c r="D1189" s="67"/>
      <c r="E1189" s="67"/>
      <c r="F1189" s="67"/>
      <c r="G1189" s="67"/>
      <c r="H1189" s="67"/>
      <c r="I1189" s="67"/>
      <c r="J1189" s="67"/>
      <c r="K1189" s="67"/>
      <c r="L1189" s="67"/>
      <c r="M1189" s="67"/>
      <c r="N1189" s="67"/>
      <c r="O1189" s="67"/>
      <c r="P1189" s="67"/>
      <c r="Q1189" s="67"/>
      <c r="R1189" s="67"/>
      <c r="S1189" s="67"/>
      <c r="T1189" s="67"/>
      <c r="U1189" s="67"/>
      <c r="V1189" s="67"/>
      <c r="W1189" s="67"/>
      <c r="X1189" s="67"/>
      <c r="Y1189" s="67"/>
      <c r="Z1189" s="67"/>
      <c r="AA1189" s="67"/>
      <c r="AB1189" s="67"/>
      <c r="AC1189" s="67"/>
      <c r="AD1189" s="67"/>
      <c r="AE1189" s="67"/>
      <c r="AF1189" s="67"/>
      <c r="AG1189" s="67"/>
      <c r="AH1189" s="67"/>
    </row>
    <row r="1190" spans="1:34" x14ac:dyDescent="0.25">
      <c r="A1190" s="67"/>
      <c r="B1190" s="67"/>
      <c r="C1190" s="67"/>
      <c r="D1190" s="67"/>
      <c r="E1190" s="67"/>
      <c r="F1190" s="67"/>
      <c r="G1190" s="67"/>
      <c r="H1190" s="67"/>
      <c r="I1190" s="67"/>
      <c r="J1190" s="67"/>
      <c r="K1190" s="67"/>
      <c r="L1190" s="67"/>
      <c r="M1190" s="67"/>
      <c r="N1190" s="67"/>
      <c r="O1190" s="67"/>
      <c r="P1190" s="67"/>
      <c r="Q1190" s="67"/>
      <c r="R1190" s="67"/>
      <c r="S1190" s="67"/>
      <c r="T1190" s="67"/>
      <c r="U1190" s="67"/>
      <c r="V1190" s="67"/>
      <c r="W1190" s="67"/>
      <c r="X1190" s="67"/>
      <c r="Y1190" s="67"/>
      <c r="Z1190" s="67"/>
      <c r="AA1190" s="67"/>
      <c r="AB1190" s="67"/>
      <c r="AC1190" s="67"/>
      <c r="AD1190" s="67"/>
      <c r="AE1190" s="67"/>
      <c r="AF1190" s="67"/>
      <c r="AG1190" s="67"/>
      <c r="AH1190" s="67"/>
    </row>
    <row r="1191" spans="1:34" x14ac:dyDescent="0.25">
      <c r="A1191" s="67"/>
      <c r="B1191" s="67"/>
      <c r="C1191" s="67"/>
      <c r="D1191" s="67"/>
      <c r="E1191" s="67"/>
      <c r="F1191" s="67"/>
      <c r="G1191" s="67"/>
      <c r="H1191" s="67"/>
      <c r="I1191" s="67"/>
      <c r="J1191" s="67"/>
      <c r="K1191" s="67"/>
      <c r="L1191" s="67"/>
      <c r="M1191" s="67"/>
      <c r="N1191" s="67"/>
      <c r="O1191" s="67"/>
      <c r="P1191" s="67"/>
      <c r="Q1191" s="67"/>
      <c r="R1191" s="67"/>
      <c r="S1191" s="67"/>
      <c r="T1191" s="67"/>
      <c r="U1191" s="67"/>
      <c r="V1191" s="67"/>
      <c r="W1191" s="67"/>
      <c r="X1191" s="67"/>
      <c r="Y1191" s="67"/>
      <c r="Z1191" s="67"/>
      <c r="AA1191" s="67"/>
      <c r="AB1191" s="67"/>
      <c r="AC1191" s="67"/>
      <c r="AD1191" s="67"/>
      <c r="AE1191" s="67"/>
      <c r="AF1191" s="67"/>
      <c r="AG1191" s="67"/>
      <c r="AH1191" s="67"/>
    </row>
    <row r="1192" spans="1:34" x14ac:dyDescent="0.25">
      <c r="A1192" s="67"/>
      <c r="B1192" s="67"/>
      <c r="C1192" s="67"/>
      <c r="D1192" s="67"/>
      <c r="E1192" s="67"/>
      <c r="F1192" s="67"/>
      <c r="G1192" s="67"/>
      <c r="H1192" s="67"/>
      <c r="I1192" s="67"/>
      <c r="J1192" s="67"/>
      <c r="K1192" s="67"/>
      <c r="L1192" s="67"/>
      <c r="M1192" s="67"/>
      <c r="N1192" s="67"/>
      <c r="O1192" s="67"/>
      <c r="P1192" s="67"/>
      <c r="Q1192" s="67"/>
      <c r="R1192" s="67"/>
      <c r="S1192" s="67"/>
      <c r="T1192" s="67"/>
      <c r="U1192" s="67"/>
      <c r="V1192" s="67"/>
      <c r="W1192" s="67"/>
      <c r="X1192" s="67"/>
      <c r="Y1192" s="67"/>
      <c r="Z1192" s="67"/>
      <c r="AA1192" s="67"/>
      <c r="AB1192" s="67"/>
      <c r="AC1192" s="67"/>
      <c r="AD1192" s="67"/>
      <c r="AE1192" s="67"/>
      <c r="AF1192" s="67"/>
      <c r="AG1192" s="67"/>
      <c r="AH1192" s="67"/>
    </row>
    <row r="1193" spans="1:34" x14ac:dyDescent="0.25">
      <c r="A1193" s="67"/>
      <c r="B1193" s="67"/>
      <c r="C1193" s="67"/>
      <c r="D1193" s="67"/>
      <c r="E1193" s="67"/>
      <c r="F1193" s="67"/>
      <c r="G1193" s="67"/>
      <c r="H1193" s="67"/>
      <c r="I1193" s="67"/>
      <c r="J1193" s="67"/>
      <c r="K1193" s="67"/>
      <c r="L1193" s="67"/>
      <c r="M1193" s="67"/>
      <c r="N1193" s="67"/>
      <c r="O1193" s="67"/>
      <c r="P1193" s="67"/>
      <c r="Q1193" s="67"/>
      <c r="R1193" s="67"/>
      <c r="S1193" s="67"/>
      <c r="T1193" s="67"/>
      <c r="U1193" s="67"/>
      <c r="V1193" s="67"/>
      <c r="W1193" s="67"/>
      <c r="X1193" s="67"/>
      <c r="Y1193" s="67"/>
      <c r="Z1193" s="67"/>
      <c r="AA1193" s="67"/>
      <c r="AB1193" s="67"/>
      <c r="AC1193" s="67"/>
      <c r="AD1193" s="67"/>
      <c r="AE1193" s="67"/>
      <c r="AF1193" s="67"/>
      <c r="AG1193" s="67"/>
      <c r="AH1193" s="67"/>
    </row>
    <row r="1194" spans="1:34" x14ac:dyDescent="0.25">
      <c r="A1194" s="67"/>
      <c r="B1194" s="67"/>
      <c r="C1194" s="67"/>
      <c r="D1194" s="67"/>
      <c r="E1194" s="67"/>
      <c r="F1194" s="67"/>
      <c r="G1194" s="67"/>
      <c r="H1194" s="67"/>
      <c r="I1194" s="67"/>
      <c r="J1194" s="67"/>
      <c r="K1194" s="67"/>
      <c r="L1194" s="67"/>
      <c r="M1194" s="67"/>
      <c r="N1194" s="67"/>
      <c r="O1194" s="67"/>
      <c r="P1194" s="67"/>
      <c r="Q1194" s="67"/>
      <c r="R1194" s="67"/>
      <c r="S1194" s="67"/>
      <c r="T1194" s="67"/>
      <c r="U1194" s="67"/>
      <c r="V1194" s="67"/>
      <c r="W1194" s="67"/>
      <c r="X1194" s="67"/>
      <c r="Y1194" s="67"/>
      <c r="Z1194" s="67"/>
      <c r="AA1194" s="67"/>
      <c r="AB1194" s="67"/>
      <c r="AC1194" s="67"/>
      <c r="AD1194" s="67"/>
      <c r="AE1194" s="67"/>
      <c r="AF1194" s="67"/>
      <c r="AG1194" s="67"/>
      <c r="AH1194" s="67"/>
    </row>
    <row r="1195" spans="1:34" x14ac:dyDescent="0.25">
      <c r="A1195" s="67"/>
      <c r="B1195" s="67"/>
      <c r="C1195" s="67"/>
      <c r="D1195" s="67"/>
      <c r="E1195" s="67"/>
      <c r="F1195" s="67"/>
      <c r="G1195" s="67"/>
      <c r="H1195" s="67"/>
      <c r="I1195" s="67"/>
      <c r="J1195" s="67"/>
      <c r="K1195" s="67"/>
      <c r="L1195" s="67"/>
      <c r="M1195" s="67"/>
      <c r="N1195" s="67"/>
      <c r="O1195" s="67"/>
      <c r="P1195" s="67"/>
      <c r="Q1195" s="67"/>
      <c r="R1195" s="67"/>
      <c r="S1195" s="67"/>
      <c r="T1195" s="67"/>
      <c r="U1195" s="67"/>
      <c r="V1195" s="67"/>
      <c r="W1195" s="67"/>
      <c r="X1195" s="67"/>
      <c r="Y1195" s="67"/>
      <c r="Z1195" s="67"/>
      <c r="AA1195" s="67"/>
      <c r="AB1195" s="67"/>
      <c r="AC1195" s="67"/>
      <c r="AD1195" s="67"/>
      <c r="AE1195" s="67"/>
      <c r="AF1195" s="67"/>
      <c r="AG1195" s="67"/>
      <c r="AH1195" s="67"/>
    </row>
    <row r="1196" spans="1:34" x14ac:dyDescent="0.25">
      <c r="A1196" s="67"/>
      <c r="B1196" s="67"/>
      <c r="C1196" s="67"/>
      <c r="D1196" s="67"/>
      <c r="E1196" s="67"/>
      <c r="F1196" s="67"/>
      <c r="G1196" s="67"/>
      <c r="H1196" s="67"/>
      <c r="I1196" s="67"/>
      <c r="J1196" s="67"/>
      <c r="K1196" s="67"/>
      <c r="L1196" s="67"/>
      <c r="M1196" s="67"/>
      <c r="N1196" s="67"/>
      <c r="O1196" s="67"/>
      <c r="P1196" s="67"/>
      <c r="Q1196" s="67"/>
      <c r="R1196" s="67"/>
      <c r="S1196" s="67"/>
      <c r="T1196" s="67"/>
      <c r="U1196" s="67"/>
      <c r="V1196" s="67"/>
      <c r="W1196" s="67"/>
      <c r="X1196" s="67"/>
      <c r="Y1196" s="67"/>
      <c r="Z1196" s="67"/>
      <c r="AA1196" s="67"/>
      <c r="AB1196" s="67"/>
      <c r="AC1196" s="67"/>
      <c r="AD1196" s="67"/>
      <c r="AE1196" s="67"/>
      <c r="AF1196" s="67"/>
      <c r="AG1196" s="67"/>
      <c r="AH1196" s="67"/>
    </row>
    <row r="1197" spans="1:34" x14ac:dyDescent="0.25">
      <c r="A1197" s="67"/>
      <c r="B1197" s="67"/>
      <c r="C1197" s="67"/>
      <c r="D1197" s="67"/>
      <c r="E1197" s="67"/>
      <c r="F1197" s="67"/>
      <c r="G1197" s="67"/>
      <c r="H1197" s="67"/>
      <c r="I1197" s="67"/>
      <c r="J1197" s="67"/>
      <c r="K1197" s="67"/>
      <c r="L1197" s="67"/>
      <c r="M1197" s="67"/>
      <c r="N1197" s="67"/>
      <c r="O1197" s="67"/>
      <c r="P1197" s="67"/>
      <c r="Q1197" s="67"/>
      <c r="R1197" s="67"/>
      <c r="S1197" s="67"/>
      <c r="T1197" s="67"/>
      <c r="U1197" s="67"/>
      <c r="V1197" s="67"/>
      <c r="W1197" s="67"/>
      <c r="X1197" s="67"/>
      <c r="Y1197" s="67"/>
      <c r="Z1197" s="67"/>
      <c r="AA1197" s="67"/>
      <c r="AB1197" s="67"/>
      <c r="AC1197" s="67"/>
      <c r="AD1197" s="67"/>
      <c r="AE1197" s="67"/>
      <c r="AF1197" s="67"/>
      <c r="AG1197" s="67"/>
      <c r="AH1197" s="67"/>
    </row>
    <row r="1198" spans="1:34" x14ac:dyDescent="0.25">
      <c r="A1198" s="67"/>
      <c r="B1198" s="67"/>
      <c r="C1198" s="67"/>
      <c r="D1198" s="67"/>
      <c r="E1198" s="67"/>
      <c r="F1198" s="67"/>
      <c r="G1198" s="67"/>
      <c r="H1198" s="67"/>
      <c r="I1198" s="67"/>
      <c r="J1198" s="67"/>
      <c r="K1198" s="67"/>
      <c r="L1198" s="67"/>
      <c r="M1198" s="67"/>
      <c r="N1198" s="67"/>
      <c r="O1198" s="67"/>
      <c r="P1198" s="67"/>
      <c r="Q1198" s="67"/>
      <c r="R1198" s="67"/>
      <c r="S1198" s="67"/>
      <c r="T1198" s="67"/>
      <c r="U1198" s="67"/>
      <c r="V1198" s="67"/>
      <c r="W1198" s="67"/>
      <c r="X1198" s="67"/>
      <c r="Y1198" s="67"/>
      <c r="Z1198" s="67"/>
      <c r="AA1198" s="67"/>
      <c r="AB1198" s="67"/>
      <c r="AC1198" s="67"/>
      <c r="AD1198" s="67"/>
      <c r="AE1198" s="67"/>
      <c r="AF1198" s="67"/>
      <c r="AG1198" s="67"/>
      <c r="AH1198" s="67"/>
    </row>
    <row r="1199" spans="1:34" x14ac:dyDescent="0.25">
      <c r="A1199" s="67"/>
      <c r="B1199" s="67"/>
      <c r="C1199" s="67"/>
      <c r="D1199" s="67"/>
      <c r="E1199" s="67"/>
      <c r="F1199" s="67"/>
      <c r="G1199" s="67"/>
      <c r="H1199" s="67"/>
      <c r="I1199" s="67"/>
      <c r="J1199" s="67"/>
      <c r="K1199" s="67"/>
      <c r="L1199" s="67"/>
      <c r="M1199" s="67"/>
      <c r="N1199" s="67"/>
      <c r="O1199" s="67"/>
      <c r="P1199" s="67"/>
      <c r="Q1199" s="67"/>
      <c r="R1199" s="67"/>
      <c r="S1199" s="67"/>
      <c r="T1199" s="67"/>
      <c r="U1199" s="67"/>
      <c r="V1199" s="67"/>
      <c r="W1199" s="67"/>
      <c r="X1199" s="67"/>
      <c r="Y1199" s="67"/>
      <c r="Z1199" s="67"/>
      <c r="AA1199" s="67"/>
      <c r="AB1199" s="67"/>
      <c r="AC1199" s="67"/>
      <c r="AD1199" s="67"/>
      <c r="AE1199" s="67"/>
      <c r="AF1199" s="67"/>
      <c r="AG1199" s="67"/>
      <c r="AH1199" s="67"/>
    </row>
    <row r="1200" spans="1:34" x14ac:dyDescent="0.25">
      <c r="A1200" s="67"/>
      <c r="B1200" s="67"/>
      <c r="C1200" s="67"/>
      <c r="D1200" s="67"/>
      <c r="E1200" s="67"/>
      <c r="F1200" s="67"/>
      <c r="G1200" s="67"/>
      <c r="H1200" s="67"/>
      <c r="I1200" s="67"/>
      <c r="J1200" s="67"/>
      <c r="K1200" s="67"/>
      <c r="L1200" s="67"/>
      <c r="M1200" s="67"/>
      <c r="N1200" s="67"/>
      <c r="O1200" s="67"/>
      <c r="P1200" s="67"/>
      <c r="Q1200" s="67"/>
      <c r="R1200" s="67"/>
      <c r="S1200" s="67"/>
      <c r="T1200" s="67"/>
      <c r="U1200" s="67"/>
      <c r="V1200" s="67"/>
      <c r="W1200" s="67"/>
      <c r="X1200" s="67"/>
      <c r="Y1200" s="67"/>
      <c r="Z1200" s="67"/>
      <c r="AA1200" s="67"/>
      <c r="AB1200" s="67"/>
      <c r="AC1200" s="67"/>
      <c r="AD1200" s="67"/>
      <c r="AE1200" s="67"/>
      <c r="AF1200" s="67"/>
      <c r="AG1200" s="67"/>
      <c r="AH1200" s="67"/>
    </row>
    <row r="1201" spans="1:34" x14ac:dyDescent="0.25">
      <c r="A1201" s="67"/>
      <c r="B1201" s="67"/>
      <c r="C1201" s="67"/>
      <c r="D1201" s="67"/>
      <c r="E1201" s="67"/>
      <c r="F1201" s="67"/>
      <c r="G1201" s="67"/>
      <c r="H1201" s="67"/>
      <c r="I1201" s="67"/>
      <c r="J1201" s="67"/>
      <c r="K1201" s="67"/>
      <c r="L1201" s="67"/>
      <c r="M1201" s="67"/>
      <c r="N1201" s="67"/>
      <c r="O1201" s="67"/>
      <c r="P1201" s="67"/>
      <c r="Q1201" s="67"/>
      <c r="R1201" s="67"/>
      <c r="S1201" s="67"/>
      <c r="T1201" s="67"/>
      <c r="U1201" s="67"/>
      <c r="V1201" s="67"/>
      <c r="W1201" s="67"/>
      <c r="X1201" s="67"/>
      <c r="Y1201" s="67"/>
      <c r="Z1201" s="67"/>
      <c r="AA1201" s="67"/>
      <c r="AB1201" s="67"/>
      <c r="AC1201" s="67"/>
      <c r="AD1201" s="67"/>
      <c r="AE1201" s="67"/>
      <c r="AF1201" s="67"/>
      <c r="AG1201" s="67"/>
      <c r="AH1201" s="67"/>
    </row>
    <row r="1202" spans="1:34" x14ac:dyDescent="0.25">
      <c r="A1202" s="67"/>
      <c r="B1202" s="67"/>
      <c r="C1202" s="67"/>
      <c r="D1202" s="67"/>
      <c r="E1202" s="67"/>
      <c r="F1202" s="67"/>
      <c r="G1202" s="67"/>
      <c r="H1202" s="67"/>
      <c r="I1202" s="67"/>
      <c r="J1202" s="67"/>
      <c r="K1202" s="67"/>
      <c r="L1202" s="67"/>
      <c r="M1202" s="67"/>
      <c r="N1202" s="67"/>
      <c r="O1202" s="67"/>
      <c r="P1202" s="67"/>
      <c r="Q1202" s="67"/>
      <c r="R1202" s="67"/>
      <c r="S1202" s="67"/>
      <c r="T1202" s="67"/>
      <c r="U1202" s="67"/>
      <c r="V1202" s="67"/>
      <c r="W1202" s="67"/>
      <c r="X1202" s="67"/>
      <c r="Y1202" s="67"/>
      <c r="Z1202" s="67"/>
      <c r="AA1202" s="67"/>
      <c r="AB1202" s="67"/>
      <c r="AC1202" s="67"/>
      <c r="AD1202" s="67"/>
      <c r="AE1202" s="67"/>
      <c r="AF1202" s="67"/>
      <c r="AG1202" s="67"/>
      <c r="AH1202" s="67"/>
    </row>
    <row r="1203" spans="1:34" x14ac:dyDescent="0.25">
      <c r="A1203" s="67"/>
      <c r="B1203" s="67"/>
      <c r="C1203" s="67"/>
      <c r="D1203" s="67"/>
      <c r="E1203" s="67"/>
      <c r="F1203" s="67"/>
      <c r="G1203" s="67"/>
      <c r="H1203" s="67"/>
      <c r="I1203" s="67"/>
      <c r="J1203" s="67"/>
      <c r="K1203" s="67"/>
      <c r="L1203" s="67"/>
      <c r="M1203" s="67"/>
      <c r="N1203" s="67"/>
      <c r="O1203" s="67"/>
      <c r="P1203" s="67"/>
      <c r="Q1203" s="67"/>
      <c r="R1203" s="67"/>
      <c r="S1203" s="67"/>
      <c r="T1203" s="67"/>
      <c r="U1203" s="67"/>
      <c r="V1203" s="67"/>
      <c r="W1203" s="67"/>
      <c r="X1203" s="67"/>
      <c r="Y1203" s="67"/>
      <c r="Z1203" s="67"/>
      <c r="AA1203" s="67"/>
      <c r="AB1203" s="67"/>
      <c r="AC1203" s="67"/>
      <c r="AD1203" s="67"/>
      <c r="AE1203" s="67"/>
      <c r="AF1203" s="67"/>
      <c r="AG1203" s="67"/>
      <c r="AH1203" s="67"/>
    </row>
    <row r="1204" spans="1:34" x14ac:dyDescent="0.25">
      <c r="A1204" s="67"/>
      <c r="B1204" s="67"/>
      <c r="C1204" s="67"/>
      <c r="D1204" s="67"/>
      <c r="E1204" s="67"/>
      <c r="F1204" s="67"/>
      <c r="G1204" s="67"/>
      <c r="H1204" s="67"/>
      <c r="I1204" s="67"/>
      <c r="J1204" s="67"/>
      <c r="K1204" s="67"/>
      <c r="L1204" s="67"/>
      <c r="M1204" s="67"/>
      <c r="N1204" s="67"/>
      <c r="O1204" s="67"/>
      <c r="P1204" s="67"/>
      <c r="Q1204" s="67"/>
      <c r="R1204" s="67"/>
      <c r="S1204" s="67"/>
      <c r="T1204" s="67"/>
      <c r="U1204" s="67"/>
      <c r="V1204" s="67"/>
      <c r="W1204" s="67"/>
      <c r="X1204" s="67"/>
      <c r="Y1204" s="67"/>
      <c r="Z1204" s="67"/>
      <c r="AA1204" s="67"/>
      <c r="AB1204" s="67"/>
      <c r="AC1204" s="67"/>
      <c r="AD1204" s="67"/>
      <c r="AE1204" s="67"/>
      <c r="AF1204" s="67"/>
      <c r="AG1204" s="67"/>
      <c r="AH1204" s="67"/>
    </row>
    <row r="1205" spans="1:34" x14ac:dyDescent="0.25">
      <c r="A1205" s="67"/>
      <c r="B1205" s="67"/>
      <c r="C1205" s="67"/>
      <c r="D1205" s="67"/>
      <c r="E1205" s="67"/>
      <c r="F1205" s="67"/>
      <c r="G1205" s="67"/>
      <c r="H1205" s="67"/>
      <c r="I1205" s="67"/>
      <c r="J1205" s="67"/>
      <c r="K1205" s="67"/>
      <c r="L1205" s="67"/>
      <c r="M1205" s="67"/>
      <c r="N1205" s="67"/>
      <c r="O1205" s="67"/>
      <c r="P1205" s="67"/>
      <c r="Q1205" s="67"/>
      <c r="R1205" s="67"/>
      <c r="S1205" s="67"/>
      <c r="T1205" s="67"/>
      <c r="U1205" s="67"/>
      <c r="V1205" s="67"/>
      <c r="W1205" s="67"/>
      <c r="X1205" s="67"/>
      <c r="Y1205" s="67"/>
      <c r="Z1205" s="67"/>
      <c r="AA1205" s="67"/>
      <c r="AB1205" s="67"/>
      <c r="AC1205" s="67"/>
      <c r="AD1205" s="67"/>
      <c r="AE1205" s="67"/>
      <c r="AF1205" s="67"/>
      <c r="AG1205" s="67"/>
      <c r="AH1205" s="67"/>
    </row>
    <row r="1206" spans="1:34" x14ac:dyDescent="0.25">
      <c r="A1206" s="67"/>
      <c r="B1206" s="67"/>
      <c r="C1206" s="67"/>
      <c r="D1206" s="67"/>
      <c r="E1206" s="67"/>
      <c r="F1206" s="67"/>
      <c r="G1206" s="67"/>
      <c r="H1206" s="67"/>
      <c r="I1206" s="67"/>
      <c r="J1206" s="67"/>
      <c r="K1206" s="67"/>
      <c r="L1206" s="67"/>
      <c r="M1206" s="67"/>
      <c r="N1206" s="67"/>
      <c r="O1206" s="67"/>
      <c r="P1206" s="67"/>
      <c r="Q1206" s="67"/>
      <c r="R1206" s="67"/>
      <c r="S1206" s="67"/>
      <c r="T1206" s="67"/>
      <c r="U1206" s="67"/>
      <c r="V1206" s="67"/>
      <c r="W1206" s="67"/>
      <c r="X1206" s="67"/>
      <c r="Y1206" s="67"/>
      <c r="Z1206" s="67"/>
      <c r="AA1206" s="67"/>
      <c r="AB1206" s="67"/>
      <c r="AC1206" s="67"/>
      <c r="AD1206" s="67"/>
      <c r="AE1206" s="67"/>
      <c r="AF1206" s="67"/>
      <c r="AG1206" s="67"/>
      <c r="AH1206" s="67"/>
    </row>
    <row r="1207" spans="1:34" x14ac:dyDescent="0.25">
      <c r="A1207" s="67"/>
      <c r="B1207" s="67"/>
      <c r="C1207" s="67"/>
      <c r="D1207" s="67"/>
      <c r="E1207" s="67"/>
      <c r="F1207" s="67"/>
      <c r="G1207" s="67"/>
      <c r="H1207" s="67"/>
      <c r="I1207" s="67"/>
      <c r="J1207" s="67"/>
      <c r="K1207" s="67"/>
      <c r="L1207" s="67"/>
      <c r="M1207" s="67"/>
      <c r="N1207" s="67"/>
      <c r="O1207" s="67"/>
      <c r="P1207" s="67"/>
      <c r="Q1207" s="67"/>
      <c r="R1207" s="67"/>
      <c r="S1207" s="67"/>
      <c r="T1207" s="67"/>
      <c r="U1207" s="67"/>
      <c r="V1207" s="67"/>
      <c r="W1207" s="67"/>
      <c r="X1207" s="67"/>
      <c r="Y1207" s="67"/>
      <c r="Z1207" s="67"/>
      <c r="AA1207" s="67"/>
      <c r="AB1207" s="67"/>
      <c r="AC1207" s="67"/>
      <c r="AD1207" s="67"/>
      <c r="AE1207" s="67"/>
      <c r="AF1207" s="67"/>
      <c r="AG1207" s="67"/>
      <c r="AH1207" s="67"/>
    </row>
    <row r="1208" spans="1:34" x14ac:dyDescent="0.25">
      <c r="A1208" s="67"/>
      <c r="B1208" s="67"/>
      <c r="C1208" s="67"/>
      <c r="D1208" s="67"/>
      <c r="E1208" s="67"/>
      <c r="F1208" s="67"/>
      <c r="G1208" s="67"/>
      <c r="H1208" s="67"/>
      <c r="I1208" s="67"/>
      <c r="J1208" s="67"/>
      <c r="K1208" s="67"/>
      <c r="L1208" s="67"/>
      <c r="M1208" s="67"/>
      <c r="N1208" s="67"/>
      <c r="O1208" s="67"/>
      <c r="P1208" s="67"/>
      <c r="Q1208" s="67"/>
      <c r="R1208" s="67"/>
      <c r="S1208" s="67"/>
      <c r="T1208" s="67"/>
      <c r="U1208" s="67"/>
      <c r="V1208" s="67"/>
      <c r="W1208" s="67"/>
      <c r="X1208" s="67"/>
      <c r="Y1208" s="67"/>
      <c r="Z1208" s="67"/>
      <c r="AA1208" s="67"/>
      <c r="AB1208" s="67"/>
      <c r="AC1208" s="67"/>
      <c r="AD1208" s="67"/>
      <c r="AE1208" s="67"/>
      <c r="AF1208" s="67"/>
      <c r="AG1208" s="67"/>
      <c r="AH1208" s="67"/>
    </row>
    <row r="1209" spans="1:34" x14ac:dyDescent="0.25">
      <c r="A1209" s="67"/>
      <c r="B1209" s="67"/>
      <c r="C1209" s="67"/>
      <c r="D1209" s="67"/>
      <c r="E1209" s="67"/>
      <c r="F1209" s="67"/>
      <c r="G1209" s="67"/>
      <c r="H1209" s="67"/>
      <c r="I1209" s="67"/>
      <c r="J1209" s="67"/>
      <c r="K1209" s="67"/>
      <c r="L1209" s="67"/>
      <c r="M1209" s="67"/>
      <c r="N1209" s="67"/>
      <c r="O1209" s="67"/>
      <c r="P1209" s="67"/>
      <c r="Q1209" s="67"/>
      <c r="R1209" s="67"/>
      <c r="S1209" s="67"/>
      <c r="T1209" s="67"/>
      <c r="U1209" s="67"/>
      <c r="V1209" s="67"/>
      <c r="W1209" s="67"/>
      <c r="X1209" s="67"/>
      <c r="Y1209" s="67"/>
      <c r="Z1209" s="67"/>
      <c r="AA1209" s="67"/>
      <c r="AB1209" s="67"/>
      <c r="AC1209" s="67"/>
      <c r="AD1209" s="67"/>
      <c r="AE1209" s="67"/>
      <c r="AF1209" s="67"/>
      <c r="AG1209" s="67"/>
      <c r="AH1209" s="67"/>
    </row>
    <row r="1210" spans="1:34" x14ac:dyDescent="0.25">
      <c r="A1210" s="67"/>
      <c r="B1210" s="67"/>
      <c r="C1210" s="67"/>
      <c r="D1210" s="67"/>
      <c r="E1210" s="67"/>
      <c r="F1210" s="67"/>
      <c r="G1210" s="67"/>
      <c r="H1210" s="67"/>
      <c r="I1210" s="67"/>
      <c r="J1210" s="67"/>
      <c r="K1210" s="67"/>
      <c r="L1210" s="67"/>
      <c r="M1210" s="67"/>
      <c r="N1210" s="67"/>
      <c r="O1210" s="67"/>
      <c r="P1210" s="67"/>
      <c r="Q1210" s="67"/>
      <c r="R1210" s="67"/>
      <c r="S1210" s="67"/>
      <c r="T1210" s="67"/>
      <c r="U1210" s="67"/>
      <c r="V1210" s="67"/>
      <c r="W1210" s="67"/>
      <c r="X1210" s="67"/>
      <c r="Y1210" s="67"/>
      <c r="Z1210" s="67"/>
      <c r="AA1210" s="67"/>
      <c r="AB1210" s="67"/>
      <c r="AC1210" s="67"/>
      <c r="AD1210" s="67"/>
      <c r="AE1210" s="67"/>
      <c r="AF1210" s="67"/>
      <c r="AG1210" s="67"/>
      <c r="AH1210" s="67"/>
    </row>
    <row r="1211" spans="1:34" x14ac:dyDescent="0.25">
      <c r="A1211" s="67"/>
      <c r="B1211" s="67"/>
      <c r="C1211" s="67"/>
      <c r="D1211" s="67"/>
      <c r="E1211" s="67"/>
      <c r="F1211" s="67"/>
      <c r="G1211" s="67"/>
      <c r="H1211" s="67"/>
      <c r="I1211" s="67"/>
      <c r="J1211" s="67"/>
      <c r="K1211" s="67"/>
      <c r="L1211" s="67"/>
      <c r="M1211" s="67"/>
      <c r="N1211" s="67"/>
      <c r="O1211" s="67"/>
      <c r="P1211" s="67"/>
      <c r="Q1211" s="67"/>
      <c r="R1211" s="67"/>
      <c r="S1211" s="67"/>
      <c r="T1211" s="67"/>
      <c r="U1211" s="67"/>
      <c r="V1211" s="67"/>
      <c r="W1211" s="67"/>
      <c r="X1211" s="67"/>
      <c r="Y1211" s="67"/>
      <c r="Z1211" s="67"/>
      <c r="AA1211" s="67"/>
      <c r="AB1211" s="67"/>
      <c r="AC1211" s="67"/>
      <c r="AD1211" s="67"/>
      <c r="AE1211" s="67"/>
      <c r="AF1211" s="67"/>
      <c r="AG1211" s="67"/>
      <c r="AH1211" s="67"/>
    </row>
    <row r="1212" spans="1:34" x14ac:dyDescent="0.25">
      <c r="A1212" s="67"/>
      <c r="B1212" s="67"/>
      <c r="C1212" s="67"/>
      <c r="D1212" s="67"/>
      <c r="E1212" s="67"/>
      <c r="F1212" s="67"/>
      <c r="G1212" s="67"/>
      <c r="H1212" s="67"/>
      <c r="I1212" s="67"/>
      <c r="J1212" s="67"/>
      <c r="K1212" s="67"/>
      <c r="L1212" s="67"/>
      <c r="M1212" s="67"/>
      <c r="N1212" s="67"/>
      <c r="O1212" s="67"/>
      <c r="P1212" s="67"/>
      <c r="Q1212" s="67"/>
      <c r="R1212" s="67"/>
      <c r="S1212" s="67"/>
      <c r="T1212" s="67"/>
      <c r="U1212" s="67"/>
      <c r="V1212" s="67"/>
      <c r="W1212" s="67"/>
      <c r="X1212" s="67"/>
      <c r="Y1212" s="67"/>
      <c r="Z1212" s="67"/>
      <c r="AA1212" s="67"/>
      <c r="AB1212" s="67"/>
      <c r="AC1212" s="67"/>
      <c r="AD1212" s="67"/>
      <c r="AE1212" s="67"/>
      <c r="AF1212" s="67"/>
      <c r="AG1212" s="67"/>
      <c r="AH1212" s="67"/>
    </row>
    <row r="1213" spans="1:34" x14ac:dyDescent="0.25">
      <c r="A1213" s="67"/>
      <c r="B1213" s="67"/>
      <c r="C1213" s="67"/>
      <c r="D1213" s="67"/>
      <c r="E1213" s="67"/>
      <c r="F1213" s="67"/>
      <c r="G1213" s="67"/>
      <c r="H1213" s="67"/>
      <c r="I1213" s="67"/>
      <c r="J1213" s="67"/>
      <c r="K1213" s="67"/>
      <c r="L1213" s="67"/>
      <c r="M1213" s="67"/>
      <c r="N1213" s="67"/>
      <c r="O1213" s="67"/>
      <c r="P1213" s="67"/>
      <c r="Q1213" s="67"/>
      <c r="R1213" s="67"/>
      <c r="S1213" s="67"/>
      <c r="T1213" s="67"/>
      <c r="U1213" s="67"/>
      <c r="V1213" s="67"/>
      <c r="W1213" s="67"/>
      <c r="X1213" s="67"/>
      <c r="Y1213" s="67"/>
      <c r="Z1213" s="67"/>
      <c r="AA1213" s="67"/>
      <c r="AB1213" s="67"/>
      <c r="AC1213" s="67"/>
      <c r="AD1213" s="67"/>
      <c r="AE1213" s="67"/>
      <c r="AF1213" s="67"/>
      <c r="AG1213" s="67"/>
      <c r="AH1213" s="67"/>
    </row>
    <row r="1214" spans="1:34" x14ac:dyDescent="0.25">
      <c r="A1214" s="67"/>
      <c r="B1214" s="67"/>
      <c r="C1214" s="67"/>
      <c r="D1214" s="67"/>
      <c r="E1214" s="67"/>
      <c r="F1214" s="67"/>
      <c r="G1214" s="67"/>
      <c r="H1214" s="67"/>
      <c r="I1214" s="67"/>
      <c r="J1214" s="67"/>
      <c r="K1214" s="67"/>
      <c r="L1214" s="67"/>
      <c r="M1214" s="67"/>
      <c r="N1214" s="67"/>
      <c r="O1214" s="67"/>
      <c r="P1214" s="67"/>
      <c r="Q1214" s="67"/>
      <c r="R1214" s="67"/>
      <c r="S1214" s="67"/>
      <c r="T1214" s="67"/>
      <c r="U1214" s="67"/>
      <c r="V1214" s="67"/>
      <c r="W1214" s="67"/>
      <c r="X1214" s="67"/>
      <c r="Y1214" s="67"/>
      <c r="Z1214" s="67"/>
      <c r="AA1214" s="67"/>
      <c r="AB1214" s="67"/>
      <c r="AC1214" s="67"/>
      <c r="AD1214" s="67"/>
      <c r="AE1214" s="67"/>
      <c r="AF1214" s="67"/>
      <c r="AG1214" s="67"/>
      <c r="AH1214" s="67"/>
    </row>
    <row r="1215" spans="1:34" x14ac:dyDescent="0.25">
      <c r="A1215" s="67"/>
      <c r="B1215" s="67"/>
      <c r="C1215" s="67"/>
      <c r="D1215" s="67"/>
      <c r="E1215" s="67"/>
      <c r="F1215" s="67"/>
      <c r="G1215" s="67"/>
      <c r="H1215" s="67"/>
      <c r="I1215" s="67"/>
      <c r="J1215" s="67"/>
      <c r="K1215" s="67"/>
      <c r="L1215" s="67"/>
      <c r="M1215" s="67"/>
      <c r="N1215" s="67"/>
      <c r="O1215" s="67"/>
      <c r="P1215" s="67"/>
      <c r="Q1215" s="67"/>
      <c r="R1215" s="67"/>
      <c r="S1215" s="67"/>
      <c r="T1215" s="67"/>
      <c r="U1215" s="67"/>
      <c r="V1215" s="67"/>
      <c r="W1215" s="67"/>
      <c r="X1215" s="67"/>
      <c r="Y1215" s="67"/>
      <c r="Z1215" s="67"/>
      <c r="AA1215" s="67"/>
      <c r="AB1215" s="67"/>
      <c r="AC1215" s="67"/>
      <c r="AD1215" s="67"/>
      <c r="AE1215" s="67"/>
      <c r="AF1215" s="67"/>
      <c r="AG1215" s="67"/>
      <c r="AH1215" s="67"/>
    </row>
    <row r="1216" spans="1:34" x14ac:dyDescent="0.25">
      <c r="A1216" s="67"/>
      <c r="B1216" s="67"/>
      <c r="C1216" s="67"/>
      <c r="D1216" s="67"/>
      <c r="E1216" s="67"/>
      <c r="F1216" s="67"/>
      <c r="G1216" s="67"/>
      <c r="H1216" s="67"/>
      <c r="I1216" s="67"/>
      <c r="J1216" s="67"/>
      <c r="K1216" s="67"/>
      <c r="L1216" s="67"/>
      <c r="M1216" s="67"/>
      <c r="N1216" s="67"/>
      <c r="O1216" s="67"/>
      <c r="P1216" s="67"/>
      <c r="Q1216" s="67"/>
      <c r="R1216" s="67"/>
      <c r="S1216" s="67"/>
      <c r="T1216" s="67"/>
      <c r="U1216" s="67"/>
      <c r="V1216" s="67"/>
      <c r="W1216" s="67"/>
      <c r="X1216" s="67"/>
      <c r="Y1216" s="67"/>
      <c r="Z1216" s="67"/>
      <c r="AA1216" s="67"/>
      <c r="AB1216" s="67"/>
      <c r="AC1216" s="67"/>
      <c r="AD1216" s="67"/>
      <c r="AE1216" s="67"/>
      <c r="AF1216" s="67"/>
      <c r="AG1216" s="67"/>
      <c r="AH1216" s="67"/>
    </row>
    <row r="1217" spans="1:34" x14ac:dyDescent="0.25">
      <c r="A1217" s="67"/>
      <c r="B1217" s="67"/>
      <c r="C1217" s="67"/>
      <c r="D1217" s="67"/>
      <c r="E1217" s="67"/>
      <c r="F1217" s="67"/>
      <c r="G1217" s="67"/>
      <c r="H1217" s="67"/>
      <c r="I1217" s="67"/>
      <c r="J1217" s="67"/>
      <c r="K1217" s="67"/>
      <c r="L1217" s="67"/>
      <c r="M1217" s="67"/>
      <c r="N1217" s="67"/>
      <c r="O1217" s="67"/>
      <c r="P1217" s="67"/>
      <c r="Q1217" s="67"/>
      <c r="R1217" s="67"/>
      <c r="S1217" s="67"/>
      <c r="T1217" s="67"/>
      <c r="U1217" s="67"/>
      <c r="V1217" s="67"/>
      <c r="W1217" s="67"/>
      <c r="X1217" s="67"/>
      <c r="Y1217" s="67"/>
      <c r="Z1217" s="67"/>
      <c r="AA1217" s="67"/>
      <c r="AB1217" s="67"/>
      <c r="AC1217" s="67"/>
      <c r="AD1217" s="67"/>
      <c r="AE1217" s="67"/>
      <c r="AF1217" s="67"/>
      <c r="AG1217" s="67"/>
      <c r="AH1217" s="67"/>
    </row>
    <row r="1218" spans="1:34" x14ac:dyDescent="0.25">
      <c r="A1218" s="67"/>
      <c r="B1218" s="67"/>
      <c r="C1218" s="67"/>
      <c r="D1218" s="67"/>
      <c r="E1218" s="67"/>
      <c r="F1218" s="67"/>
      <c r="G1218" s="67"/>
      <c r="H1218" s="67"/>
      <c r="I1218" s="67"/>
      <c r="J1218" s="67"/>
      <c r="K1218" s="67"/>
      <c r="L1218" s="67"/>
      <c r="M1218" s="67"/>
      <c r="N1218" s="67"/>
      <c r="O1218" s="67"/>
      <c r="P1218" s="67"/>
      <c r="Q1218" s="67"/>
      <c r="R1218" s="67"/>
      <c r="S1218" s="67"/>
      <c r="T1218" s="67"/>
      <c r="U1218" s="67"/>
      <c r="V1218" s="67"/>
      <c r="W1218" s="67"/>
      <c r="X1218" s="67"/>
      <c r="Y1218" s="67"/>
      <c r="Z1218" s="67"/>
      <c r="AA1218" s="67"/>
      <c r="AB1218" s="67"/>
      <c r="AC1218" s="67"/>
      <c r="AD1218" s="67"/>
      <c r="AE1218" s="67"/>
      <c r="AF1218" s="67"/>
      <c r="AG1218" s="67"/>
      <c r="AH1218" s="67"/>
    </row>
    <row r="1219" spans="1:34" x14ac:dyDescent="0.25">
      <c r="A1219" s="67"/>
      <c r="B1219" s="67"/>
      <c r="C1219" s="67"/>
      <c r="D1219" s="67"/>
      <c r="E1219" s="67"/>
      <c r="F1219" s="67"/>
      <c r="G1219" s="67"/>
      <c r="H1219" s="67"/>
      <c r="I1219" s="67"/>
      <c r="J1219" s="67"/>
      <c r="K1219" s="67"/>
      <c r="L1219" s="67"/>
      <c r="M1219" s="67"/>
      <c r="N1219" s="67"/>
      <c r="O1219" s="67"/>
      <c r="P1219" s="67"/>
      <c r="Q1219" s="67"/>
      <c r="R1219" s="67"/>
      <c r="S1219" s="67"/>
      <c r="T1219" s="67"/>
      <c r="U1219" s="67"/>
      <c r="V1219" s="67"/>
      <c r="W1219" s="67"/>
      <c r="X1219" s="67"/>
      <c r="Y1219" s="67"/>
      <c r="Z1219" s="67"/>
      <c r="AA1219" s="67"/>
      <c r="AB1219" s="67"/>
      <c r="AC1219" s="67"/>
      <c r="AD1219" s="67"/>
      <c r="AE1219" s="67"/>
      <c r="AF1219" s="67"/>
      <c r="AG1219" s="67"/>
      <c r="AH1219" s="67"/>
    </row>
    <row r="1220" spans="1:34" x14ac:dyDescent="0.25">
      <c r="A1220" s="67"/>
      <c r="B1220" s="67"/>
      <c r="C1220" s="67"/>
      <c r="D1220" s="67"/>
      <c r="E1220" s="67"/>
      <c r="F1220" s="67"/>
      <c r="G1220" s="67"/>
      <c r="H1220" s="67"/>
      <c r="I1220" s="67"/>
      <c r="J1220" s="67"/>
      <c r="K1220" s="67"/>
      <c r="L1220" s="67"/>
      <c r="M1220" s="67"/>
      <c r="N1220" s="67"/>
      <c r="O1220" s="67"/>
      <c r="P1220" s="67"/>
      <c r="Q1220" s="67"/>
      <c r="R1220" s="67"/>
      <c r="S1220" s="67"/>
      <c r="T1220" s="67"/>
      <c r="U1220" s="67"/>
      <c r="V1220" s="67"/>
      <c r="W1220" s="67"/>
      <c r="X1220" s="67"/>
      <c r="Y1220" s="67"/>
      <c r="Z1220" s="67"/>
      <c r="AA1220" s="67"/>
      <c r="AB1220" s="67"/>
      <c r="AC1220" s="67"/>
      <c r="AD1220" s="67"/>
      <c r="AE1220" s="67"/>
      <c r="AF1220" s="67"/>
      <c r="AG1220" s="67"/>
      <c r="AH1220" s="67"/>
    </row>
    <row r="1221" spans="1:34" x14ac:dyDescent="0.25">
      <c r="A1221" s="67"/>
      <c r="B1221" s="67"/>
      <c r="C1221" s="67"/>
      <c r="D1221" s="67"/>
      <c r="E1221" s="67"/>
      <c r="F1221" s="67"/>
      <c r="G1221" s="67"/>
      <c r="H1221" s="67"/>
      <c r="I1221" s="67"/>
      <c r="J1221" s="67"/>
      <c r="K1221" s="67"/>
      <c r="L1221" s="67"/>
      <c r="M1221" s="67"/>
      <c r="N1221" s="67"/>
      <c r="O1221" s="67"/>
      <c r="P1221" s="67"/>
      <c r="Q1221" s="67"/>
      <c r="R1221" s="67"/>
      <c r="S1221" s="67"/>
      <c r="T1221" s="67"/>
      <c r="U1221" s="67"/>
      <c r="V1221" s="67"/>
      <c r="W1221" s="67"/>
      <c r="X1221" s="67"/>
      <c r="Y1221" s="67"/>
      <c r="Z1221" s="67"/>
      <c r="AA1221" s="67"/>
      <c r="AB1221" s="67"/>
      <c r="AC1221" s="67"/>
      <c r="AD1221" s="67"/>
      <c r="AE1221" s="67"/>
      <c r="AF1221" s="67"/>
      <c r="AG1221" s="67"/>
      <c r="AH1221" s="67"/>
    </row>
    <row r="1222" spans="1:34" x14ac:dyDescent="0.25">
      <c r="A1222" s="67"/>
      <c r="B1222" s="67"/>
      <c r="C1222" s="67"/>
      <c r="D1222" s="67"/>
      <c r="E1222" s="67"/>
      <c r="F1222" s="67"/>
      <c r="G1222" s="67"/>
      <c r="H1222" s="67"/>
      <c r="I1222" s="67"/>
      <c r="J1222" s="67"/>
      <c r="K1222" s="67"/>
      <c r="L1222" s="67"/>
      <c r="M1222" s="67"/>
      <c r="N1222" s="67"/>
      <c r="O1222" s="67"/>
      <c r="P1222" s="67"/>
      <c r="Q1222" s="67"/>
      <c r="R1222" s="67"/>
      <c r="S1222" s="67"/>
      <c r="T1222" s="67"/>
      <c r="U1222" s="67"/>
      <c r="V1222" s="67"/>
      <c r="W1222" s="67"/>
      <c r="X1222" s="67"/>
      <c r="Y1222" s="67"/>
      <c r="Z1222" s="67"/>
      <c r="AA1222" s="67"/>
      <c r="AB1222" s="67"/>
      <c r="AC1222" s="67"/>
      <c r="AD1222" s="67"/>
      <c r="AE1222" s="67"/>
      <c r="AF1222" s="67"/>
      <c r="AG1222" s="67"/>
      <c r="AH1222" s="67"/>
    </row>
    <row r="1223" spans="1:34" x14ac:dyDescent="0.25">
      <c r="A1223" s="67"/>
      <c r="B1223" s="67"/>
      <c r="C1223" s="67"/>
      <c r="D1223" s="67"/>
      <c r="E1223" s="67"/>
      <c r="F1223" s="67"/>
      <c r="G1223" s="67"/>
      <c r="H1223" s="67"/>
      <c r="I1223" s="67"/>
      <c r="J1223" s="67"/>
      <c r="K1223" s="67"/>
      <c r="L1223" s="67"/>
      <c r="M1223" s="67"/>
      <c r="N1223" s="67"/>
      <c r="O1223" s="67"/>
      <c r="P1223" s="67"/>
      <c r="Q1223" s="67"/>
      <c r="R1223" s="67"/>
      <c r="S1223" s="67"/>
      <c r="T1223" s="67"/>
      <c r="U1223" s="67"/>
      <c r="V1223" s="67"/>
      <c r="W1223" s="67"/>
      <c r="X1223" s="67"/>
      <c r="Y1223" s="67"/>
      <c r="Z1223" s="67"/>
      <c r="AA1223" s="67"/>
      <c r="AB1223" s="67"/>
      <c r="AC1223" s="67"/>
      <c r="AD1223" s="67"/>
      <c r="AE1223" s="67"/>
      <c r="AF1223" s="67"/>
      <c r="AG1223" s="67"/>
      <c r="AH1223" s="67"/>
    </row>
    <row r="1224" spans="1:34" x14ac:dyDescent="0.25">
      <c r="A1224" s="67"/>
      <c r="B1224" s="67"/>
      <c r="C1224" s="67"/>
      <c r="D1224" s="67"/>
      <c r="E1224" s="67"/>
      <c r="F1224" s="67"/>
      <c r="G1224" s="67"/>
      <c r="H1224" s="67"/>
      <c r="I1224" s="67"/>
      <c r="J1224" s="67"/>
      <c r="K1224" s="67"/>
      <c r="L1224" s="67"/>
      <c r="M1224" s="67"/>
      <c r="N1224" s="67"/>
      <c r="O1224" s="67"/>
      <c r="P1224" s="67"/>
      <c r="Q1224" s="67"/>
      <c r="R1224" s="67"/>
      <c r="S1224" s="67"/>
      <c r="T1224" s="67"/>
      <c r="U1224" s="67"/>
      <c r="V1224" s="67"/>
      <c r="W1224" s="67"/>
      <c r="X1224" s="67"/>
      <c r="Y1224" s="67"/>
      <c r="Z1224" s="67"/>
      <c r="AA1224" s="67"/>
      <c r="AB1224" s="67"/>
      <c r="AC1224" s="67"/>
      <c r="AD1224" s="67"/>
      <c r="AE1224" s="67"/>
      <c r="AF1224" s="67"/>
      <c r="AG1224" s="67"/>
      <c r="AH1224" s="67"/>
    </row>
    <row r="1225" spans="1:34" x14ac:dyDescent="0.25">
      <c r="A1225" s="67"/>
      <c r="B1225" s="67"/>
      <c r="C1225" s="67"/>
      <c r="D1225" s="67"/>
      <c r="E1225" s="67"/>
      <c r="F1225" s="67"/>
      <c r="G1225" s="67"/>
      <c r="H1225" s="67"/>
      <c r="I1225" s="67"/>
      <c r="J1225" s="67"/>
      <c r="K1225" s="67"/>
      <c r="L1225" s="67"/>
      <c r="M1225" s="67"/>
      <c r="N1225" s="67"/>
      <c r="O1225" s="67"/>
      <c r="P1225" s="67"/>
      <c r="Q1225" s="67"/>
      <c r="R1225" s="67"/>
      <c r="S1225" s="67"/>
      <c r="T1225" s="67"/>
      <c r="U1225" s="67"/>
      <c r="V1225" s="67"/>
      <c r="W1225" s="67"/>
      <c r="X1225" s="67"/>
      <c r="Y1225" s="67"/>
      <c r="Z1225" s="67"/>
      <c r="AA1225" s="67"/>
      <c r="AB1225" s="67"/>
      <c r="AC1225" s="67"/>
      <c r="AD1225" s="67"/>
      <c r="AE1225" s="67"/>
      <c r="AF1225" s="67"/>
      <c r="AG1225" s="67"/>
      <c r="AH1225" s="67"/>
    </row>
    <row r="1226" spans="1:34" x14ac:dyDescent="0.25">
      <c r="A1226" s="67"/>
      <c r="B1226" s="67"/>
      <c r="C1226" s="67"/>
      <c r="D1226" s="67"/>
      <c r="E1226" s="67"/>
      <c r="F1226" s="67"/>
      <c r="G1226" s="67"/>
      <c r="H1226" s="67"/>
      <c r="I1226" s="67"/>
      <c r="J1226" s="67"/>
      <c r="K1226" s="67"/>
      <c r="L1226" s="67"/>
      <c r="M1226" s="67"/>
      <c r="N1226" s="67"/>
      <c r="O1226" s="67"/>
      <c r="P1226" s="67"/>
      <c r="Q1226" s="67"/>
      <c r="R1226" s="67"/>
      <c r="S1226" s="67"/>
      <c r="T1226" s="67"/>
      <c r="U1226" s="67"/>
      <c r="V1226" s="67"/>
      <c r="W1226" s="67"/>
      <c r="X1226" s="67"/>
      <c r="Y1226" s="67"/>
      <c r="Z1226" s="67"/>
      <c r="AA1226" s="67"/>
      <c r="AB1226" s="67"/>
      <c r="AC1226" s="67"/>
      <c r="AD1226" s="67"/>
      <c r="AE1226" s="67"/>
      <c r="AF1226" s="67"/>
      <c r="AG1226" s="67"/>
      <c r="AH1226" s="67"/>
    </row>
    <row r="1227" spans="1:34" x14ac:dyDescent="0.25">
      <c r="A1227" s="67"/>
      <c r="B1227" s="67"/>
      <c r="C1227" s="67"/>
      <c r="D1227" s="67"/>
      <c r="E1227" s="67"/>
      <c r="F1227" s="67"/>
      <c r="G1227" s="67"/>
      <c r="H1227" s="67"/>
      <c r="I1227" s="67"/>
      <c r="J1227" s="67"/>
      <c r="K1227" s="67"/>
      <c r="L1227" s="67"/>
      <c r="M1227" s="67"/>
      <c r="N1227" s="67"/>
      <c r="O1227" s="67"/>
      <c r="P1227" s="67"/>
      <c r="Q1227" s="67"/>
      <c r="R1227" s="67"/>
      <c r="S1227" s="67"/>
      <c r="T1227" s="67"/>
      <c r="U1227" s="67"/>
      <c r="V1227" s="67"/>
      <c r="W1227" s="67"/>
      <c r="X1227" s="67"/>
      <c r="Y1227" s="67"/>
      <c r="Z1227" s="67"/>
      <c r="AA1227" s="67"/>
      <c r="AB1227" s="67"/>
      <c r="AC1227" s="67"/>
      <c r="AD1227" s="67"/>
      <c r="AE1227" s="67"/>
      <c r="AF1227" s="67"/>
      <c r="AG1227" s="67"/>
      <c r="AH1227" s="67"/>
    </row>
    <row r="1228" spans="1:34" x14ac:dyDescent="0.25">
      <c r="A1228" s="67"/>
      <c r="B1228" s="67"/>
      <c r="C1228" s="67"/>
      <c r="D1228" s="67"/>
      <c r="E1228" s="67"/>
      <c r="F1228" s="67"/>
      <c r="G1228" s="67"/>
      <c r="H1228" s="67"/>
      <c r="I1228" s="67"/>
      <c r="J1228" s="67"/>
      <c r="K1228" s="67"/>
      <c r="L1228" s="67"/>
      <c r="M1228" s="67"/>
      <c r="N1228" s="67"/>
      <c r="O1228" s="67"/>
      <c r="P1228" s="67"/>
      <c r="Q1228" s="67"/>
      <c r="R1228" s="67"/>
      <c r="S1228" s="67"/>
      <c r="T1228" s="67"/>
      <c r="U1228" s="67"/>
      <c r="V1228" s="67"/>
      <c r="W1228" s="67"/>
      <c r="X1228" s="67"/>
      <c r="Y1228" s="67"/>
      <c r="Z1228" s="67"/>
      <c r="AA1228" s="67"/>
      <c r="AB1228" s="67"/>
      <c r="AC1228" s="67"/>
      <c r="AD1228" s="67"/>
      <c r="AE1228" s="67"/>
      <c r="AF1228" s="67"/>
      <c r="AG1228" s="67"/>
      <c r="AH1228" s="67"/>
    </row>
    <row r="1229" spans="1:34" x14ac:dyDescent="0.25">
      <c r="A1229" s="67"/>
      <c r="B1229" s="67"/>
      <c r="C1229" s="67"/>
      <c r="D1229" s="67"/>
      <c r="E1229" s="67"/>
      <c r="F1229" s="67"/>
      <c r="G1229" s="67"/>
      <c r="H1229" s="67"/>
      <c r="I1229" s="67"/>
      <c r="J1229" s="67"/>
      <c r="K1229" s="67"/>
      <c r="L1229" s="67"/>
      <c r="M1229" s="67"/>
      <c r="N1229" s="67"/>
      <c r="O1229" s="67"/>
      <c r="P1229" s="67"/>
      <c r="Q1229" s="67"/>
      <c r="R1229" s="67"/>
      <c r="S1229" s="67"/>
      <c r="T1229" s="67"/>
      <c r="U1229" s="67"/>
      <c r="V1229" s="67"/>
      <c r="W1229" s="67"/>
      <c r="X1229" s="67"/>
      <c r="Y1229" s="67"/>
      <c r="Z1229" s="67"/>
      <c r="AA1229" s="67"/>
      <c r="AB1229" s="67"/>
      <c r="AC1229" s="67"/>
      <c r="AD1229" s="67"/>
      <c r="AE1229" s="67"/>
      <c r="AF1229" s="67"/>
      <c r="AG1229" s="67"/>
      <c r="AH1229" s="67"/>
    </row>
    <row r="1230" spans="1:34" x14ac:dyDescent="0.25">
      <c r="A1230" s="67"/>
      <c r="B1230" s="67"/>
      <c r="C1230" s="67"/>
      <c r="D1230" s="67"/>
      <c r="E1230" s="67"/>
      <c r="F1230" s="67"/>
      <c r="G1230" s="67"/>
      <c r="H1230" s="67"/>
      <c r="I1230" s="67"/>
      <c r="J1230" s="67"/>
      <c r="K1230" s="67"/>
      <c r="L1230" s="67"/>
      <c r="M1230" s="67"/>
      <c r="N1230" s="67"/>
      <c r="O1230" s="67"/>
      <c r="P1230" s="67"/>
      <c r="Q1230" s="67"/>
      <c r="R1230" s="67"/>
      <c r="S1230" s="67"/>
      <c r="T1230" s="67"/>
      <c r="U1230" s="67"/>
      <c r="V1230" s="67"/>
      <c r="W1230" s="67"/>
      <c r="X1230" s="67"/>
      <c r="Y1230" s="67"/>
      <c r="Z1230" s="67"/>
      <c r="AA1230" s="67"/>
      <c r="AB1230" s="67"/>
      <c r="AC1230" s="67"/>
      <c r="AD1230" s="67"/>
      <c r="AE1230" s="67"/>
      <c r="AF1230" s="67"/>
      <c r="AG1230" s="67"/>
      <c r="AH1230" s="67"/>
    </row>
    <row r="1231" spans="1:34" x14ac:dyDescent="0.25">
      <c r="A1231" s="67"/>
      <c r="B1231" s="67"/>
      <c r="C1231" s="67"/>
      <c r="D1231" s="67"/>
      <c r="E1231" s="67"/>
      <c r="F1231" s="67"/>
      <c r="G1231" s="67"/>
      <c r="H1231" s="67"/>
      <c r="I1231" s="67"/>
      <c r="J1231" s="67"/>
      <c r="K1231" s="67"/>
      <c r="L1231" s="67"/>
      <c r="M1231" s="67"/>
      <c r="N1231" s="67"/>
      <c r="O1231" s="67"/>
      <c r="P1231" s="67"/>
      <c r="Q1231" s="67"/>
      <c r="R1231" s="67"/>
      <c r="S1231" s="67"/>
      <c r="T1231" s="67"/>
      <c r="U1231" s="67"/>
      <c r="V1231" s="67"/>
      <c r="W1231" s="67"/>
      <c r="X1231" s="67"/>
      <c r="Y1231" s="67"/>
      <c r="Z1231" s="67"/>
      <c r="AA1231" s="67"/>
      <c r="AB1231" s="67"/>
      <c r="AC1231" s="67"/>
      <c r="AD1231" s="67"/>
      <c r="AE1231" s="67"/>
      <c r="AF1231" s="67"/>
      <c r="AG1231" s="67"/>
      <c r="AH1231" s="67"/>
    </row>
    <row r="1232" spans="1:34" x14ac:dyDescent="0.25">
      <c r="A1232" s="67"/>
      <c r="B1232" s="67"/>
      <c r="C1232" s="67"/>
      <c r="D1232" s="67"/>
      <c r="E1232" s="67"/>
      <c r="F1232" s="67"/>
      <c r="G1232" s="67"/>
      <c r="H1232" s="67"/>
      <c r="I1232" s="67"/>
      <c r="J1232" s="67"/>
      <c r="K1232" s="67"/>
      <c r="L1232" s="67"/>
      <c r="M1232" s="67"/>
      <c r="N1232" s="67"/>
      <c r="O1232" s="67"/>
      <c r="P1232" s="67"/>
      <c r="Q1232" s="67"/>
      <c r="R1232" s="67"/>
      <c r="S1232" s="67"/>
      <c r="T1232" s="67"/>
      <c r="U1232" s="67"/>
      <c r="V1232" s="67"/>
      <c r="W1232" s="67"/>
      <c r="X1232" s="67"/>
      <c r="Y1232" s="67"/>
      <c r="Z1232" s="67"/>
      <c r="AA1232" s="67"/>
      <c r="AB1232" s="67"/>
      <c r="AC1232" s="67"/>
      <c r="AD1232" s="67"/>
      <c r="AE1232" s="67"/>
      <c r="AF1232" s="67"/>
      <c r="AG1232" s="67"/>
      <c r="AH1232" s="67"/>
    </row>
    <row r="1233" spans="1:34" x14ac:dyDescent="0.25">
      <c r="A1233" s="67"/>
      <c r="B1233" s="67"/>
      <c r="C1233" s="67"/>
      <c r="D1233" s="67"/>
      <c r="E1233" s="67"/>
      <c r="F1233" s="67"/>
      <c r="G1233" s="67"/>
      <c r="H1233" s="67"/>
      <c r="I1233" s="67"/>
      <c r="J1233" s="67"/>
      <c r="K1233" s="67"/>
      <c r="L1233" s="67"/>
      <c r="M1233" s="67"/>
      <c r="N1233" s="67"/>
      <c r="O1233" s="67"/>
      <c r="P1233" s="67"/>
      <c r="Q1233" s="67"/>
      <c r="R1233" s="67"/>
      <c r="S1233" s="67"/>
      <c r="T1233" s="67"/>
      <c r="U1233" s="67"/>
      <c r="V1233" s="67"/>
      <c r="W1233" s="67"/>
      <c r="X1233" s="67"/>
      <c r="Y1233" s="67"/>
      <c r="Z1233" s="67"/>
      <c r="AA1233" s="67"/>
      <c r="AB1233" s="67"/>
      <c r="AC1233" s="67"/>
      <c r="AD1233" s="67"/>
      <c r="AE1233" s="67"/>
      <c r="AF1233" s="67"/>
      <c r="AG1233" s="67"/>
      <c r="AH1233" s="67"/>
    </row>
    <row r="1234" spans="1:34" x14ac:dyDescent="0.25">
      <c r="A1234" s="67"/>
      <c r="B1234" s="67"/>
      <c r="C1234" s="67"/>
      <c r="D1234" s="67"/>
      <c r="E1234" s="67"/>
      <c r="F1234" s="67"/>
      <c r="G1234" s="67"/>
      <c r="H1234" s="67"/>
      <c r="I1234" s="67"/>
      <c r="J1234" s="67"/>
      <c r="K1234" s="67"/>
      <c r="L1234" s="67"/>
      <c r="M1234" s="67"/>
      <c r="N1234" s="67"/>
      <c r="O1234" s="67"/>
      <c r="P1234" s="67"/>
      <c r="Q1234" s="67"/>
      <c r="R1234" s="67"/>
      <c r="S1234" s="67"/>
      <c r="T1234" s="67"/>
      <c r="U1234" s="67"/>
      <c r="V1234" s="67"/>
      <c r="W1234" s="67"/>
      <c r="X1234" s="67"/>
      <c r="Y1234" s="67"/>
      <c r="Z1234" s="67"/>
      <c r="AA1234" s="67"/>
      <c r="AB1234" s="67"/>
      <c r="AC1234" s="67"/>
      <c r="AD1234" s="67"/>
      <c r="AE1234" s="67"/>
      <c r="AF1234" s="67"/>
      <c r="AG1234" s="67"/>
      <c r="AH1234" s="67"/>
    </row>
    <row r="1235" spans="1:34" x14ac:dyDescent="0.25">
      <c r="A1235" s="67"/>
      <c r="B1235" s="67"/>
      <c r="C1235" s="67"/>
      <c r="D1235" s="67"/>
      <c r="E1235" s="67"/>
      <c r="F1235" s="67"/>
      <c r="G1235" s="67"/>
      <c r="H1235" s="67"/>
      <c r="I1235" s="67"/>
      <c r="J1235" s="67"/>
      <c r="K1235" s="67"/>
      <c r="L1235" s="67"/>
      <c r="M1235" s="67"/>
      <c r="N1235" s="67"/>
      <c r="O1235" s="67"/>
      <c r="P1235" s="67"/>
      <c r="Q1235" s="67"/>
      <c r="R1235" s="67"/>
      <c r="S1235" s="67"/>
      <c r="T1235" s="67"/>
      <c r="U1235" s="67"/>
      <c r="V1235" s="67"/>
      <c r="W1235" s="67"/>
      <c r="X1235" s="67"/>
      <c r="Y1235" s="67"/>
      <c r="Z1235" s="67"/>
      <c r="AA1235" s="67"/>
      <c r="AB1235" s="67"/>
      <c r="AC1235" s="67"/>
      <c r="AD1235" s="67"/>
      <c r="AE1235" s="67"/>
      <c r="AF1235" s="67"/>
      <c r="AG1235" s="67"/>
      <c r="AH1235" s="67"/>
    </row>
    <row r="1236" spans="1:34" x14ac:dyDescent="0.25">
      <c r="A1236" s="67"/>
      <c r="B1236" s="67"/>
      <c r="C1236" s="67"/>
      <c r="D1236" s="67"/>
      <c r="E1236" s="67"/>
      <c r="F1236" s="67"/>
      <c r="G1236" s="67"/>
      <c r="H1236" s="67"/>
      <c r="I1236" s="67"/>
      <c r="J1236" s="67"/>
      <c r="K1236" s="67"/>
      <c r="L1236" s="67"/>
      <c r="M1236" s="67"/>
      <c r="N1236" s="67"/>
      <c r="O1236" s="67"/>
      <c r="P1236" s="67"/>
      <c r="Q1236" s="67"/>
      <c r="R1236" s="67"/>
      <c r="S1236" s="67"/>
      <c r="T1236" s="67"/>
      <c r="U1236" s="67"/>
      <c r="V1236" s="67"/>
      <c r="W1236" s="67"/>
      <c r="X1236" s="67"/>
      <c r="Y1236" s="67"/>
      <c r="Z1236" s="67"/>
      <c r="AA1236" s="67"/>
      <c r="AB1236" s="67"/>
      <c r="AC1236" s="67"/>
      <c r="AD1236" s="67"/>
      <c r="AE1236" s="67"/>
      <c r="AF1236" s="67"/>
      <c r="AG1236" s="67"/>
      <c r="AH1236" s="67"/>
    </row>
    <row r="1237" spans="1:34" x14ac:dyDescent="0.25">
      <c r="A1237" s="67"/>
      <c r="B1237" s="67"/>
      <c r="C1237" s="67"/>
      <c r="D1237" s="67"/>
      <c r="E1237" s="67"/>
      <c r="F1237" s="67"/>
      <c r="G1237" s="67"/>
      <c r="H1237" s="67"/>
      <c r="I1237" s="67"/>
      <c r="J1237" s="67"/>
      <c r="K1237" s="67"/>
      <c r="L1237" s="67"/>
      <c r="M1237" s="67"/>
      <c r="N1237" s="67"/>
      <c r="O1237" s="67"/>
      <c r="P1237" s="67"/>
      <c r="Q1237" s="67"/>
      <c r="R1237" s="67"/>
      <c r="S1237" s="67"/>
      <c r="T1237" s="67"/>
      <c r="U1237" s="67"/>
      <c r="V1237" s="67"/>
      <c r="W1237" s="67"/>
      <c r="X1237" s="67"/>
      <c r="Y1237" s="67"/>
      <c r="Z1237" s="67"/>
      <c r="AA1237" s="67"/>
      <c r="AB1237" s="67"/>
      <c r="AC1237" s="67"/>
      <c r="AD1237" s="67"/>
      <c r="AE1237" s="67"/>
      <c r="AF1237" s="67"/>
      <c r="AG1237" s="67"/>
      <c r="AH1237" s="67"/>
    </row>
    <row r="1238" spans="1:34" x14ac:dyDescent="0.25">
      <c r="A1238" s="67"/>
      <c r="B1238" s="67"/>
      <c r="C1238" s="67"/>
      <c r="D1238" s="67"/>
      <c r="E1238" s="67"/>
      <c r="F1238" s="67"/>
      <c r="G1238" s="67"/>
      <c r="H1238" s="67"/>
      <c r="I1238" s="67"/>
      <c r="J1238" s="67"/>
      <c r="K1238" s="67"/>
      <c r="L1238" s="67"/>
      <c r="M1238" s="67"/>
      <c r="N1238" s="67"/>
      <c r="O1238" s="67"/>
      <c r="P1238" s="67"/>
      <c r="Q1238" s="67"/>
      <c r="R1238" s="67"/>
      <c r="S1238" s="67"/>
      <c r="T1238" s="67"/>
      <c r="U1238" s="67"/>
      <c r="V1238" s="67"/>
      <c r="W1238" s="67"/>
      <c r="X1238" s="67"/>
      <c r="Y1238" s="67"/>
      <c r="Z1238" s="67"/>
      <c r="AA1238" s="67"/>
      <c r="AB1238" s="67"/>
      <c r="AC1238" s="67"/>
      <c r="AD1238" s="67"/>
      <c r="AE1238" s="67"/>
      <c r="AF1238" s="67"/>
      <c r="AG1238" s="67"/>
      <c r="AH1238" s="67"/>
    </row>
    <row r="1239" spans="1:34" x14ac:dyDescent="0.25">
      <c r="A1239" s="67"/>
      <c r="B1239" s="67"/>
      <c r="C1239" s="67"/>
      <c r="D1239" s="67"/>
      <c r="E1239" s="67"/>
      <c r="F1239" s="67"/>
      <c r="G1239" s="67"/>
      <c r="H1239" s="67"/>
      <c r="I1239" s="67"/>
      <c r="J1239" s="67"/>
      <c r="K1239" s="67"/>
      <c r="L1239" s="67"/>
      <c r="M1239" s="67"/>
      <c r="N1239" s="67"/>
      <c r="O1239" s="67"/>
      <c r="P1239" s="67"/>
      <c r="Q1239" s="67"/>
      <c r="R1239" s="67"/>
      <c r="S1239" s="67"/>
      <c r="T1239" s="67"/>
      <c r="U1239" s="67"/>
      <c r="V1239" s="67"/>
      <c r="W1239" s="67"/>
      <c r="X1239" s="67"/>
      <c r="Y1239" s="67"/>
      <c r="Z1239" s="67"/>
      <c r="AA1239" s="67"/>
      <c r="AB1239" s="67"/>
      <c r="AC1239" s="67"/>
      <c r="AD1239" s="67"/>
      <c r="AE1239" s="67"/>
      <c r="AF1239" s="67"/>
      <c r="AG1239" s="67"/>
      <c r="AH1239" s="67"/>
    </row>
    <row r="1240" spans="1:34" x14ac:dyDescent="0.25">
      <c r="A1240" s="67"/>
      <c r="B1240" s="67"/>
      <c r="C1240" s="67"/>
      <c r="D1240" s="67"/>
      <c r="E1240" s="67"/>
      <c r="F1240" s="67"/>
      <c r="G1240" s="67"/>
      <c r="H1240" s="67"/>
      <c r="I1240" s="67"/>
      <c r="J1240" s="67"/>
      <c r="K1240" s="67"/>
      <c r="L1240" s="67"/>
      <c r="M1240" s="67"/>
      <c r="N1240" s="67"/>
      <c r="O1240" s="67"/>
      <c r="P1240" s="67"/>
      <c r="Q1240" s="67"/>
      <c r="R1240" s="67"/>
      <c r="S1240" s="67"/>
      <c r="T1240" s="67"/>
      <c r="U1240" s="67"/>
      <c r="V1240" s="67"/>
      <c r="W1240" s="67"/>
      <c r="X1240" s="67"/>
      <c r="Y1240" s="67"/>
      <c r="Z1240" s="67"/>
      <c r="AA1240" s="67"/>
      <c r="AB1240" s="67"/>
      <c r="AC1240" s="67"/>
      <c r="AD1240" s="67"/>
      <c r="AE1240" s="67"/>
      <c r="AF1240" s="67"/>
      <c r="AG1240" s="67"/>
      <c r="AH1240" s="67"/>
    </row>
    <row r="1241" spans="1:34" x14ac:dyDescent="0.25">
      <c r="A1241" s="67"/>
      <c r="B1241" s="67"/>
      <c r="C1241" s="67"/>
      <c r="D1241" s="67"/>
      <c r="E1241" s="67"/>
      <c r="F1241" s="67"/>
      <c r="G1241" s="67"/>
      <c r="H1241" s="67"/>
      <c r="I1241" s="67"/>
      <c r="J1241" s="67"/>
      <c r="K1241" s="67"/>
      <c r="L1241" s="67"/>
      <c r="M1241" s="67"/>
      <c r="N1241" s="67"/>
      <c r="O1241" s="67"/>
      <c r="P1241" s="67"/>
      <c r="Q1241" s="67"/>
      <c r="R1241" s="67"/>
      <c r="S1241" s="67"/>
      <c r="T1241" s="67"/>
      <c r="U1241" s="67"/>
      <c r="V1241" s="67"/>
      <c r="W1241" s="67"/>
      <c r="X1241" s="67"/>
      <c r="Y1241" s="67"/>
      <c r="Z1241" s="67"/>
      <c r="AA1241" s="67"/>
      <c r="AB1241" s="67"/>
      <c r="AC1241" s="67"/>
      <c r="AD1241" s="67"/>
      <c r="AE1241" s="67"/>
      <c r="AF1241" s="67"/>
      <c r="AG1241" s="67"/>
      <c r="AH1241" s="67"/>
    </row>
    <row r="1242" spans="1:34" x14ac:dyDescent="0.25">
      <c r="A1242" s="67"/>
      <c r="B1242" s="67"/>
      <c r="C1242" s="67"/>
      <c r="D1242" s="67"/>
      <c r="E1242" s="67"/>
      <c r="F1242" s="67"/>
      <c r="G1242" s="67"/>
      <c r="H1242" s="67"/>
      <c r="I1242" s="67"/>
      <c r="J1242" s="67"/>
      <c r="K1242" s="67"/>
      <c r="L1242" s="67"/>
      <c r="M1242" s="67"/>
      <c r="N1242" s="67"/>
      <c r="O1242" s="67"/>
      <c r="P1242" s="67"/>
      <c r="Q1242" s="67"/>
      <c r="R1242" s="67"/>
      <c r="S1242" s="67"/>
      <c r="T1242" s="67"/>
      <c r="U1242" s="67"/>
      <c r="V1242" s="67"/>
      <c r="W1242" s="67"/>
      <c r="X1242" s="67"/>
      <c r="Y1242" s="67"/>
      <c r="Z1242" s="67"/>
      <c r="AA1242" s="67"/>
      <c r="AB1242" s="67"/>
      <c r="AC1242" s="67"/>
      <c r="AD1242" s="67"/>
      <c r="AE1242" s="67"/>
      <c r="AF1242" s="67"/>
      <c r="AG1242" s="67"/>
      <c r="AH1242" s="67"/>
    </row>
    <row r="1243" spans="1:34" x14ac:dyDescent="0.25">
      <c r="A1243" s="67"/>
      <c r="B1243" s="67"/>
      <c r="C1243" s="67"/>
      <c r="D1243" s="67"/>
      <c r="E1243" s="67"/>
      <c r="F1243" s="67"/>
      <c r="G1243" s="67"/>
      <c r="H1243" s="67"/>
      <c r="I1243" s="67"/>
      <c r="J1243" s="67"/>
      <c r="K1243" s="67"/>
      <c r="L1243" s="67"/>
      <c r="M1243" s="67"/>
      <c r="N1243" s="67"/>
      <c r="O1243" s="67"/>
      <c r="P1243" s="67"/>
      <c r="Q1243" s="67"/>
      <c r="R1243" s="67"/>
      <c r="S1243" s="67"/>
      <c r="T1243" s="67"/>
      <c r="U1243" s="67"/>
      <c r="V1243" s="67"/>
      <c r="W1243" s="67"/>
      <c r="X1243" s="67"/>
      <c r="Y1243" s="67"/>
      <c r="Z1243" s="67"/>
      <c r="AA1243" s="67"/>
      <c r="AB1243" s="67"/>
      <c r="AC1243" s="67"/>
      <c r="AD1243" s="67"/>
      <c r="AE1243" s="67"/>
      <c r="AF1243" s="67"/>
      <c r="AG1243" s="67"/>
      <c r="AH1243" s="67"/>
    </row>
    <row r="1244" spans="1:34" x14ac:dyDescent="0.25">
      <c r="A1244" s="67"/>
      <c r="B1244" s="67"/>
      <c r="C1244" s="67"/>
      <c r="D1244" s="67"/>
      <c r="E1244" s="67"/>
      <c r="F1244" s="67"/>
      <c r="G1244" s="67"/>
      <c r="H1244" s="67"/>
      <c r="I1244" s="67"/>
      <c r="J1244" s="67"/>
      <c r="K1244" s="67"/>
      <c r="L1244" s="67"/>
      <c r="M1244" s="67"/>
      <c r="N1244" s="67"/>
      <c r="O1244" s="67"/>
      <c r="P1244" s="67"/>
      <c r="Q1244" s="67"/>
      <c r="R1244" s="67"/>
      <c r="S1244" s="67"/>
      <c r="T1244" s="67"/>
      <c r="U1244" s="67"/>
      <c r="V1244" s="67"/>
      <c r="W1244" s="67"/>
      <c r="X1244" s="67"/>
      <c r="Y1244" s="67"/>
      <c r="Z1244" s="67"/>
      <c r="AA1244" s="67"/>
      <c r="AB1244" s="67"/>
      <c r="AC1244" s="67"/>
      <c r="AD1244" s="67"/>
      <c r="AE1244" s="67"/>
      <c r="AF1244" s="67"/>
      <c r="AG1244" s="67"/>
      <c r="AH1244" s="67"/>
    </row>
    <row r="1245" spans="1:34" x14ac:dyDescent="0.25">
      <c r="A1245" s="67"/>
      <c r="B1245" s="67"/>
      <c r="C1245" s="67"/>
      <c r="D1245" s="67"/>
      <c r="E1245" s="67"/>
      <c r="F1245" s="67"/>
      <c r="G1245" s="67"/>
      <c r="H1245" s="67"/>
      <c r="I1245" s="67"/>
      <c r="J1245" s="67"/>
      <c r="K1245" s="67"/>
      <c r="L1245" s="67"/>
      <c r="M1245" s="67"/>
      <c r="N1245" s="67"/>
      <c r="O1245" s="67"/>
      <c r="P1245" s="67"/>
      <c r="Q1245" s="67"/>
      <c r="R1245" s="67"/>
      <c r="S1245" s="67"/>
      <c r="T1245" s="67"/>
      <c r="U1245" s="67"/>
      <c r="V1245" s="67"/>
      <c r="W1245" s="67"/>
      <c r="X1245" s="67"/>
      <c r="Y1245" s="67"/>
      <c r="Z1245" s="67"/>
      <c r="AA1245" s="67"/>
      <c r="AB1245" s="67"/>
      <c r="AC1245" s="67"/>
      <c r="AD1245" s="67"/>
      <c r="AE1245" s="67"/>
      <c r="AF1245" s="67"/>
      <c r="AG1245" s="67"/>
      <c r="AH1245" s="67"/>
    </row>
    <row r="1246" spans="1:34" x14ac:dyDescent="0.25">
      <c r="A1246" s="67"/>
      <c r="B1246" s="67"/>
      <c r="C1246" s="67"/>
      <c r="D1246" s="67"/>
      <c r="E1246" s="67"/>
      <c r="F1246" s="67"/>
      <c r="G1246" s="67"/>
      <c r="H1246" s="67"/>
      <c r="I1246" s="67"/>
      <c r="J1246" s="67"/>
      <c r="K1246" s="67"/>
      <c r="L1246" s="67"/>
      <c r="M1246" s="67"/>
      <c r="N1246" s="67"/>
      <c r="O1246" s="67"/>
      <c r="P1246" s="67"/>
      <c r="Q1246" s="67"/>
      <c r="R1246" s="67"/>
      <c r="S1246" s="67"/>
      <c r="T1246" s="67"/>
      <c r="U1246" s="67"/>
      <c r="V1246" s="67"/>
      <c r="W1246" s="67"/>
      <c r="X1246" s="67"/>
      <c r="Y1246" s="67"/>
      <c r="Z1246" s="67"/>
      <c r="AA1246" s="67"/>
      <c r="AB1246" s="67"/>
      <c r="AC1246" s="67"/>
      <c r="AD1246" s="67"/>
      <c r="AE1246" s="67"/>
      <c r="AF1246" s="67"/>
      <c r="AG1246" s="67"/>
      <c r="AH1246" s="67"/>
    </row>
    <row r="1247" spans="1:34" x14ac:dyDescent="0.25">
      <c r="A1247" s="67"/>
      <c r="B1247" s="67"/>
      <c r="C1247" s="67"/>
      <c r="D1247" s="67"/>
      <c r="E1247" s="67"/>
      <c r="F1247" s="67"/>
      <c r="G1247" s="67"/>
      <c r="H1247" s="67"/>
      <c r="I1247" s="67"/>
      <c r="J1247" s="67"/>
      <c r="K1247" s="67"/>
      <c r="L1247" s="67"/>
      <c r="M1247" s="67"/>
      <c r="N1247" s="67"/>
      <c r="O1247" s="67"/>
      <c r="P1247" s="67"/>
      <c r="Q1247" s="67"/>
      <c r="R1247" s="67"/>
      <c r="S1247" s="67"/>
      <c r="T1247" s="67"/>
      <c r="U1247" s="67"/>
      <c r="V1247" s="67"/>
      <c r="W1247" s="67"/>
      <c r="X1247" s="67"/>
      <c r="Y1247" s="67"/>
      <c r="Z1247" s="67"/>
      <c r="AA1247" s="67"/>
      <c r="AB1247" s="67"/>
      <c r="AC1247" s="67"/>
      <c r="AD1247" s="67"/>
      <c r="AE1247" s="67"/>
      <c r="AF1247" s="67"/>
      <c r="AG1247" s="67"/>
      <c r="AH1247" s="67"/>
    </row>
    <row r="1248" spans="1:34" x14ac:dyDescent="0.25">
      <c r="A1248" s="67"/>
      <c r="B1248" s="67"/>
      <c r="C1248" s="67"/>
      <c r="D1248" s="67"/>
      <c r="E1248" s="67"/>
      <c r="F1248" s="67"/>
      <c r="G1248" s="67"/>
      <c r="H1248" s="67"/>
      <c r="I1248" s="67"/>
      <c r="J1248" s="67"/>
      <c r="K1248" s="67"/>
      <c r="L1248" s="67"/>
      <c r="M1248" s="67"/>
      <c r="N1248" s="67"/>
      <c r="O1248" s="67"/>
      <c r="P1248" s="67"/>
      <c r="Q1248" s="67"/>
      <c r="R1248" s="67"/>
      <c r="S1248" s="67"/>
      <c r="T1248" s="67"/>
      <c r="U1248" s="67"/>
      <c r="V1248" s="67"/>
      <c r="W1248" s="67"/>
      <c r="X1248" s="67"/>
      <c r="Y1248" s="67"/>
      <c r="Z1248" s="67"/>
      <c r="AA1248" s="67"/>
      <c r="AB1248" s="67"/>
      <c r="AC1248" s="67"/>
      <c r="AD1248" s="67"/>
      <c r="AE1248" s="67"/>
      <c r="AF1248" s="67"/>
      <c r="AG1248" s="67"/>
      <c r="AH1248" s="67"/>
    </row>
    <row r="1249" spans="1:34" x14ac:dyDescent="0.25">
      <c r="A1249" s="67"/>
      <c r="B1249" s="67"/>
      <c r="C1249" s="67"/>
      <c r="D1249" s="67"/>
      <c r="E1249" s="67"/>
      <c r="F1249" s="67"/>
      <c r="G1249" s="67"/>
      <c r="H1249" s="67"/>
      <c r="I1249" s="67"/>
      <c r="J1249" s="67"/>
      <c r="K1249" s="67"/>
      <c r="L1249" s="67"/>
      <c r="M1249" s="67"/>
      <c r="N1249" s="67"/>
      <c r="O1249" s="67"/>
      <c r="P1249" s="67"/>
      <c r="Q1249" s="67"/>
      <c r="R1249" s="67"/>
      <c r="S1249" s="67"/>
      <c r="T1249" s="67"/>
      <c r="U1249" s="67"/>
      <c r="V1249" s="67"/>
      <c r="W1249" s="67"/>
      <c r="X1249" s="67"/>
      <c r="Y1249" s="67"/>
      <c r="Z1249" s="67"/>
      <c r="AA1249" s="67"/>
      <c r="AB1249" s="67"/>
      <c r="AC1249" s="67"/>
      <c r="AD1249" s="67"/>
      <c r="AE1249" s="67"/>
      <c r="AF1249" s="67"/>
      <c r="AG1249" s="67"/>
      <c r="AH1249" s="67"/>
    </row>
    <row r="1250" spans="1:34" x14ac:dyDescent="0.25">
      <c r="A1250" s="67"/>
      <c r="B1250" s="67"/>
      <c r="C1250" s="67"/>
      <c r="D1250" s="67"/>
      <c r="E1250" s="67"/>
      <c r="F1250" s="67"/>
      <c r="G1250" s="67"/>
      <c r="H1250" s="67"/>
      <c r="I1250" s="67"/>
      <c r="J1250" s="67"/>
      <c r="K1250" s="67"/>
      <c r="L1250" s="67"/>
      <c r="M1250" s="67"/>
      <c r="N1250" s="67"/>
      <c r="O1250" s="67"/>
      <c r="P1250" s="67"/>
      <c r="Q1250" s="67"/>
      <c r="R1250" s="67"/>
      <c r="S1250" s="67"/>
      <c r="T1250" s="67"/>
      <c r="U1250" s="67"/>
      <c r="V1250" s="67"/>
      <c r="W1250" s="67"/>
      <c r="X1250" s="67"/>
      <c r="Y1250" s="67"/>
      <c r="Z1250" s="67"/>
      <c r="AA1250" s="67"/>
      <c r="AB1250" s="67"/>
      <c r="AC1250" s="67"/>
      <c r="AD1250" s="67"/>
      <c r="AE1250" s="67"/>
      <c r="AF1250" s="67"/>
      <c r="AG1250" s="67"/>
      <c r="AH1250" s="67"/>
    </row>
    <row r="1251" spans="1:34" x14ac:dyDescent="0.25">
      <c r="A1251" s="67"/>
      <c r="B1251" s="67"/>
      <c r="C1251" s="67"/>
      <c r="D1251" s="67"/>
      <c r="E1251" s="67"/>
      <c r="F1251" s="67"/>
      <c r="G1251" s="67"/>
      <c r="H1251" s="67"/>
      <c r="I1251" s="67"/>
      <c r="J1251" s="67"/>
      <c r="K1251" s="67"/>
      <c r="L1251" s="67"/>
      <c r="M1251" s="67"/>
      <c r="N1251" s="67"/>
      <c r="O1251" s="67"/>
      <c r="P1251" s="67"/>
      <c r="Q1251" s="67"/>
      <c r="R1251" s="67"/>
      <c r="S1251" s="67"/>
      <c r="T1251" s="67"/>
      <c r="U1251" s="67"/>
      <c r="V1251" s="67"/>
      <c r="W1251" s="67"/>
      <c r="X1251" s="67"/>
      <c r="Y1251" s="67"/>
      <c r="Z1251" s="67"/>
      <c r="AA1251" s="67"/>
      <c r="AB1251" s="67"/>
      <c r="AC1251" s="67"/>
      <c r="AD1251" s="67"/>
      <c r="AE1251" s="67"/>
      <c r="AF1251" s="67"/>
      <c r="AG1251" s="67"/>
      <c r="AH1251" s="67"/>
    </row>
    <row r="1252" spans="1:34" x14ac:dyDescent="0.25">
      <c r="A1252" s="67"/>
      <c r="B1252" s="67"/>
      <c r="C1252" s="67"/>
      <c r="D1252" s="67"/>
      <c r="E1252" s="67"/>
      <c r="F1252" s="67"/>
      <c r="G1252" s="67"/>
      <c r="H1252" s="67"/>
      <c r="I1252" s="67"/>
      <c r="J1252" s="67"/>
      <c r="K1252" s="67"/>
      <c r="L1252" s="67"/>
      <c r="M1252" s="67"/>
      <c r="N1252" s="67"/>
      <c r="O1252" s="67"/>
      <c r="P1252" s="67"/>
      <c r="Q1252" s="67"/>
      <c r="R1252" s="67"/>
      <c r="S1252" s="67"/>
      <c r="T1252" s="67"/>
      <c r="U1252" s="67"/>
      <c r="V1252" s="67"/>
      <c r="W1252" s="67"/>
      <c r="X1252" s="67"/>
      <c r="Y1252" s="67"/>
      <c r="Z1252" s="67"/>
      <c r="AA1252" s="67"/>
      <c r="AB1252" s="67"/>
      <c r="AC1252" s="67"/>
      <c r="AD1252" s="67"/>
      <c r="AE1252" s="67"/>
      <c r="AF1252" s="67"/>
      <c r="AG1252" s="67"/>
      <c r="AH1252" s="67"/>
    </row>
    <row r="1253" spans="1:34" x14ac:dyDescent="0.25">
      <c r="A1253" s="67"/>
      <c r="B1253" s="67"/>
      <c r="C1253" s="67"/>
      <c r="D1253" s="67"/>
      <c r="E1253" s="67"/>
      <c r="F1253" s="67"/>
      <c r="G1253" s="67"/>
      <c r="H1253" s="67"/>
      <c r="I1253" s="67"/>
      <c r="J1253" s="67"/>
      <c r="K1253" s="67"/>
      <c r="L1253" s="67"/>
      <c r="M1253" s="67"/>
      <c r="N1253" s="67"/>
      <c r="O1253" s="67"/>
      <c r="P1253" s="67"/>
      <c r="Q1253" s="67"/>
      <c r="R1253" s="67"/>
      <c r="S1253" s="67"/>
      <c r="T1253" s="67"/>
      <c r="U1253" s="67"/>
      <c r="V1253" s="67"/>
      <c r="W1253" s="67"/>
      <c r="X1253" s="67"/>
      <c r="Y1253" s="67"/>
      <c r="Z1253" s="67"/>
      <c r="AA1253" s="67"/>
      <c r="AB1253" s="67"/>
      <c r="AC1253" s="67"/>
      <c r="AD1253" s="67"/>
      <c r="AE1253" s="67"/>
      <c r="AF1253" s="67"/>
      <c r="AG1253" s="67"/>
      <c r="AH1253" s="67"/>
    </row>
    <row r="1254" spans="1:34" x14ac:dyDescent="0.25">
      <c r="A1254" s="67"/>
      <c r="B1254" s="67"/>
      <c r="C1254" s="67"/>
      <c r="D1254" s="67"/>
      <c r="E1254" s="67"/>
      <c r="F1254" s="67"/>
      <c r="G1254" s="67"/>
      <c r="H1254" s="67"/>
      <c r="I1254" s="67"/>
      <c r="J1254" s="67"/>
      <c r="K1254" s="67"/>
      <c r="L1254" s="67"/>
      <c r="M1254" s="67"/>
      <c r="N1254" s="67"/>
      <c r="O1254" s="67"/>
      <c r="P1254" s="67"/>
      <c r="Q1254" s="67"/>
      <c r="R1254" s="67"/>
      <c r="S1254" s="67"/>
      <c r="T1254" s="67"/>
      <c r="U1254" s="67"/>
      <c r="V1254" s="67"/>
      <c r="W1254" s="67"/>
      <c r="X1254" s="67"/>
      <c r="Y1254" s="67"/>
      <c r="Z1254" s="67"/>
      <c r="AA1254" s="67"/>
      <c r="AB1254" s="67"/>
      <c r="AC1254" s="67"/>
      <c r="AD1254" s="67"/>
      <c r="AE1254" s="67"/>
      <c r="AF1254" s="67"/>
      <c r="AG1254" s="67"/>
      <c r="AH1254" s="67"/>
    </row>
    <row r="1255" spans="1:34" x14ac:dyDescent="0.25">
      <c r="A1255" s="67"/>
      <c r="B1255" s="67"/>
      <c r="C1255" s="67"/>
      <c r="D1255" s="67"/>
      <c r="E1255" s="67"/>
      <c r="F1255" s="67"/>
      <c r="G1255" s="67"/>
      <c r="H1255" s="67"/>
      <c r="I1255" s="67"/>
      <c r="J1255" s="67"/>
      <c r="K1255" s="67"/>
      <c r="L1255" s="67"/>
      <c r="M1255" s="67"/>
      <c r="N1255" s="67"/>
      <c r="O1255" s="67"/>
      <c r="P1255" s="67"/>
      <c r="Q1255" s="67"/>
      <c r="R1255" s="67"/>
      <c r="S1255" s="67"/>
      <c r="T1255" s="67"/>
      <c r="U1255" s="67"/>
      <c r="V1255" s="67"/>
      <c r="W1255" s="67"/>
      <c r="X1255" s="67"/>
      <c r="Y1255" s="67"/>
      <c r="Z1255" s="67"/>
      <c r="AA1255" s="67"/>
      <c r="AB1255" s="67"/>
      <c r="AC1255" s="67"/>
      <c r="AD1255" s="67"/>
      <c r="AE1255" s="67"/>
      <c r="AF1255" s="67"/>
      <c r="AG1255" s="67"/>
      <c r="AH1255" s="67"/>
    </row>
    <row r="1256" spans="1:34" x14ac:dyDescent="0.25">
      <c r="A1256" s="67"/>
      <c r="B1256" s="67"/>
      <c r="C1256" s="67"/>
      <c r="D1256" s="67"/>
      <c r="E1256" s="67"/>
      <c r="F1256" s="67"/>
      <c r="G1256" s="67"/>
      <c r="H1256" s="67"/>
      <c r="I1256" s="67"/>
      <c r="J1256" s="67"/>
      <c r="K1256" s="67"/>
      <c r="L1256" s="67"/>
      <c r="M1256" s="67"/>
      <c r="N1256" s="67"/>
      <c r="O1256" s="67"/>
      <c r="P1256" s="67"/>
      <c r="Q1256" s="67"/>
      <c r="R1256" s="67"/>
      <c r="S1256" s="67"/>
      <c r="T1256" s="67"/>
      <c r="U1256" s="67"/>
      <c r="V1256" s="67"/>
      <c r="W1256" s="67"/>
      <c r="X1256" s="67"/>
      <c r="Y1256" s="67"/>
      <c r="Z1256" s="67"/>
      <c r="AA1256" s="67"/>
      <c r="AB1256" s="67"/>
      <c r="AC1256" s="67"/>
      <c r="AD1256" s="67"/>
      <c r="AE1256" s="67"/>
      <c r="AF1256" s="67"/>
      <c r="AG1256" s="67"/>
      <c r="AH1256" s="67"/>
    </row>
    <row r="1257" spans="1:34" x14ac:dyDescent="0.25">
      <c r="A1257" s="67"/>
      <c r="B1257" s="67"/>
      <c r="C1257" s="67"/>
      <c r="D1257" s="67"/>
      <c r="E1257" s="67"/>
      <c r="F1257" s="67"/>
      <c r="G1257" s="67"/>
      <c r="H1257" s="67"/>
      <c r="I1257" s="67"/>
      <c r="J1257" s="67"/>
      <c r="K1257" s="67"/>
      <c r="L1257" s="67"/>
      <c r="M1257" s="67"/>
      <c r="N1257" s="67"/>
      <c r="O1257" s="67"/>
      <c r="P1257" s="67"/>
      <c r="Q1257" s="67"/>
      <c r="R1257" s="67"/>
      <c r="S1257" s="67"/>
      <c r="T1257" s="67"/>
      <c r="U1257" s="67"/>
      <c r="V1257" s="67"/>
      <c r="W1257" s="67"/>
      <c r="X1257" s="67"/>
      <c r="Y1257" s="67"/>
      <c r="Z1257" s="67"/>
      <c r="AA1257" s="67"/>
      <c r="AB1257" s="67"/>
      <c r="AC1257" s="67"/>
      <c r="AD1257" s="67"/>
      <c r="AE1257" s="67"/>
      <c r="AF1257" s="67"/>
      <c r="AG1257" s="67"/>
      <c r="AH1257" s="67"/>
    </row>
    <row r="1258" spans="1:34" x14ac:dyDescent="0.25">
      <c r="A1258" s="67"/>
      <c r="B1258" s="67"/>
      <c r="C1258" s="67"/>
      <c r="D1258" s="67"/>
      <c r="E1258" s="67"/>
      <c r="F1258" s="67"/>
      <c r="G1258" s="67"/>
      <c r="H1258" s="67"/>
      <c r="I1258" s="67"/>
      <c r="J1258" s="67"/>
      <c r="K1258" s="67"/>
      <c r="L1258" s="67"/>
      <c r="M1258" s="67"/>
      <c r="N1258" s="67"/>
      <c r="O1258" s="67"/>
      <c r="P1258" s="67"/>
      <c r="Q1258" s="67"/>
      <c r="R1258" s="67"/>
      <c r="S1258" s="67"/>
      <c r="T1258" s="67"/>
      <c r="U1258" s="67"/>
      <c r="V1258" s="67"/>
      <c r="W1258" s="67"/>
      <c r="X1258" s="67"/>
      <c r="Y1258" s="67"/>
      <c r="Z1258" s="67"/>
      <c r="AA1258" s="67"/>
      <c r="AB1258" s="67"/>
      <c r="AC1258" s="67"/>
      <c r="AD1258" s="67"/>
      <c r="AE1258" s="67"/>
      <c r="AF1258" s="67"/>
      <c r="AG1258" s="67"/>
      <c r="AH1258" s="67"/>
    </row>
    <row r="1259" spans="1:34" x14ac:dyDescent="0.25">
      <c r="A1259" s="67"/>
      <c r="B1259" s="67"/>
      <c r="C1259" s="67"/>
      <c r="D1259" s="67"/>
      <c r="E1259" s="67"/>
      <c r="F1259" s="67"/>
      <c r="G1259" s="67"/>
      <c r="H1259" s="67"/>
      <c r="I1259" s="67"/>
      <c r="J1259" s="67"/>
      <c r="K1259" s="67"/>
      <c r="L1259" s="67"/>
      <c r="M1259" s="67"/>
      <c r="N1259" s="67"/>
      <c r="O1259" s="67"/>
      <c r="P1259" s="67"/>
      <c r="Q1259" s="67"/>
      <c r="R1259" s="67"/>
      <c r="S1259" s="67"/>
      <c r="T1259" s="67"/>
      <c r="U1259" s="67"/>
      <c r="V1259" s="67"/>
      <c r="W1259" s="67"/>
      <c r="X1259" s="67"/>
      <c r="Y1259" s="67"/>
      <c r="Z1259" s="67"/>
      <c r="AA1259" s="67"/>
      <c r="AB1259" s="67"/>
      <c r="AC1259" s="67"/>
      <c r="AD1259" s="67"/>
      <c r="AE1259" s="67"/>
      <c r="AF1259" s="67"/>
      <c r="AG1259" s="67"/>
      <c r="AH1259" s="67"/>
    </row>
    <row r="1260" spans="1:34" x14ac:dyDescent="0.25">
      <c r="A1260" s="67"/>
      <c r="B1260" s="67"/>
      <c r="C1260" s="67"/>
      <c r="D1260" s="67"/>
      <c r="E1260" s="67"/>
      <c r="F1260" s="67"/>
      <c r="G1260" s="67"/>
      <c r="H1260" s="67"/>
      <c r="I1260" s="67"/>
      <c r="J1260" s="67"/>
      <c r="K1260" s="67"/>
      <c r="L1260" s="67"/>
      <c r="M1260" s="67"/>
      <c r="N1260" s="67"/>
      <c r="O1260" s="67"/>
      <c r="P1260" s="67"/>
      <c r="Q1260" s="67"/>
      <c r="R1260" s="67"/>
      <c r="S1260" s="67"/>
      <c r="T1260" s="67"/>
      <c r="U1260" s="67"/>
      <c r="V1260" s="67"/>
      <c r="W1260" s="67"/>
      <c r="X1260" s="67"/>
      <c r="Y1260" s="67"/>
      <c r="Z1260" s="67"/>
      <c r="AA1260" s="67"/>
      <c r="AB1260" s="67"/>
      <c r="AC1260" s="67"/>
      <c r="AD1260" s="67"/>
      <c r="AE1260" s="67"/>
      <c r="AF1260" s="67"/>
      <c r="AG1260" s="67"/>
      <c r="AH1260" s="67"/>
    </row>
    <row r="1261" spans="1:34" x14ac:dyDescent="0.25">
      <c r="A1261" s="67"/>
      <c r="B1261" s="67"/>
      <c r="C1261" s="67"/>
      <c r="D1261" s="67"/>
      <c r="E1261" s="67"/>
      <c r="F1261" s="67"/>
      <c r="G1261" s="67"/>
      <c r="H1261" s="67"/>
      <c r="I1261" s="67"/>
      <c r="J1261" s="67"/>
      <c r="K1261" s="67"/>
      <c r="L1261" s="67"/>
      <c r="M1261" s="67"/>
      <c r="N1261" s="67"/>
      <c r="O1261" s="67"/>
      <c r="P1261" s="67"/>
      <c r="Q1261" s="67"/>
      <c r="R1261" s="67"/>
      <c r="S1261" s="67"/>
      <c r="T1261" s="67"/>
      <c r="U1261" s="67"/>
      <c r="V1261" s="67"/>
      <c r="W1261" s="67"/>
      <c r="X1261" s="67"/>
      <c r="Y1261" s="67"/>
      <c r="Z1261" s="67"/>
      <c r="AA1261" s="67"/>
      <c r="AB1261" s="67"/>
      <c r="AC1261" s="67"/>
      <c r="AD1261" s="67"/>
      <c r="AE1261" s="67"/>
      <c r="AF1261" s="67"/>
      <c r="AG1261" s="67"/>
      <c r="AH1261" s="67"/>
    </row>
    <row r="1262" spans="1:34" x14ac:dyDescent="0.25">
      <c r="A1262" s="67"/>
      <c r="B1262" s="67"/>
      <c r="C1262" s="67"/>
      <c r="D1262" s="67"/>
      <c r="E1262" s="67"/>
      <c r="F1262" s="67"/>
      <c r="G1262" s="67"/>
      <c r="H1262" s="67"/>
      <c r="I1262" s="67"/>
      <c r="J1262" s="67"/>
      <c r="K1262" s="67"/>
      <c r="L1262" s="67"/>
      <c r="M1262" s="67"/>
      <c r="N1262" s="67"/>
      <c r="O1262" s="67"/>
      <c r="P1262" s="67"/>
      <c r="Q1262" s="67"/>
      <c r="R1262" s="67"/>
      <c r="S1262" s="67"/>
      <c r="T1262" s="67"/>
      <c r="U1262" s="67"/>
      <c r="V1262" s="67"/>
      <c r="W1262" s="67"/>
      <c r="X1262" s="67"/>
      <c r="Y1262" s="67"/>
      <c r="Z1262" s="67"/>
      <c r="AA1262" s="67"/>
      <c r="AB1262" s="67"/>
      <c r="AC1262" s="67"/>
      <c r="AD1262" s="67"/>
      <c r="AE1262" s="67"/>
      <c r="AF1262" s="67"/>
      <c r="AG1262" s="67"/>
      <c r="AH1262" s="67"/>
    </row>
    <row r="1263" spans="1:34" x14ac:dyDescent="0.25">
      <c r="A1263" s="67"/>
      <c r="B1263" s="67"/>
      <c r="C1263" s="67"/>
      <c r="D1263" s="67"/>
      <c r="E1263" s="67"/>
      <c r="F1263" s="67"/>
      <c r="G1263" s="67"/>
      <c r="H1263" s="67"/>
      <c r="I1263" s="67"/>
      <c r="J1263" s="67"/>
      <c r="K1263" s="67"/>
      <c r="L1263" s="67"/>
      <c r="M1263" s="67"/>
      <c r="N1263" s="67"/>
      <c r="O1263" s="67"/>
      <c r="P1263" s="67"/>
      <c r="Q1263" s="67"/>
      <c r="R1263" s="67"/>
      <c r="S1263" s="67"/>
      <c r="T1263" s="67"/>
      <c r="U1263" s="67"/>
      <c r="V1263" s="67"/>
      <c r="W1263" s="67"/>
      <c r="X1263" s="67"/>
      <c r="Y1263" s="67"/>
      <c r="Z1263" s="67"/>
      <c r="AA1263" s="67"/>
      <c r="AB1263" s="67"/>
      <c r="AC1263" s="67"/>
      <c r="AD1263" s="67"/>
      <c r="AE1263" s="67"/>
      <c r="AF1263" s="67"/>
      <c r="AG1263" s="67"/>
      <c r="AH1263" s="67"/>
    </row>
    <row r="1264" spans="1:34" x14ac:dyDescent="0.25">
      <c r="A1264" s="67"/>
      <c r="B1264" s="67"/>
      <c r="C1264" s="67"/>
      <c r="D1264" s="67"/>
      <c r="E1264" s="67"/>
      <c r="F1264" s="67"/>
      <c r="G1264" s="67"/>
      <c r="H1264" s="67"/>
      <c r="I1264" s="67"/>
      <c r="J1264" s="67"/>
      <c r="K1264" s="67"/>
      <c r="L1264" s="67"/>
      <c r="M1264" s="67"/>
      <c r="N1264" s="67"/>
      <c r="O1264" s="67"/>
      <c r="P1264" s="67"/>
      <c r="Q1264" s="67"/>
      <c r="R1264" s="67"/>
      <c r="S1264" s="67"/>
      <c r="T1264" s="67"/>
      <c r="U1264" s="67"/>
      <c r="V1264" s="67"/>
      <c r="W1264" s="67"/>
      <c r="X1264" s="67"/>
      <c r="Y1264" s="67"/>
      <c r="Z1264" s="67"/>
      <c r="AA1264" s="67"/>
      <c r="AB1264" s="67"/>
      <c r="AC1264" s="67"/>
      <c r="AD1264" s="67"/>
      <c r="AE1264" s="67"/>
      <c r="AF1264" s="67"/>
      <c r="AG1264" s="67"/>
      <c r="AH1264" s="67"/>
    </row>
    <row r="1265" spans="1:34" x14ac:dyDescent="0.25">
      <c r="A1265" s="67"/>
      <c r="B1265" s="67"/>
      <c r="C1265" s="67"/>
      <c r="D1265" s="67"/>
      <c r="E1265" s="67"/>
      <c r="F1265" s="67"/>
      <c r="G1265" s="67"/>
      <c r="H1265" s="67"/>
      <c r="I1265" s="67"/>
      <c r="J1265" s="67"/>
      <c r="K1265" s="67"/>
      <c r="L1265" s="67"/>
      <c r="M1265" s="67"/>
      <c r="N1265" s="67"/>
      <c r="O1265" s="67"/>
      <c r="P1265" s="67"/>
      <c r="Q1265" s="67"/>
      <c r="R1265" s="67"/>
      <c r="S1265" s="67"/>
      <c r="T1265" s="67"/>
      <c r="U1265" s="67"/>
      <c r="V1265" s="67"/>
      <c r="W1265" s="67"/>
      <c r="X1265" s="67"/>
      <c r="Y1265" s="67"/>
      <c r="Z1265" s="67"/>
      <c r="AA1265" s="67"/>
      <c r="AB1265" s="67"/>
      <c r="AC1265" s="67"/>
      <c r="AD1265" s="67"/>
      <c r="AE1265" s="67"/>
      <c r="AF1265" s="67"/>
      <c r="AG1265" s="67"/>
      <c r="AH1265" s="67"/>
    </row>
    <row r="1266" spans="1:34" x14ac:dyDescent="0.25">
      <c r="A1266" s="67"/>
      <c r="B1266" s="67"/>
      <c r="C1266" s="67"/>
      <c r="D1266" s="67"/>
      <c r="E1266" s="67"/>
      <c r="F1266" s="67"/>
      <c r="G1266" s="67"/>
      <c r="H1266" s="67"/>
      <c r="I1266" s="67"/>
      <c r="J1266" s="67"/>
      <c r="K1266" s="67"/>
      <c r="L1266" s="67"/>
      <c r="M1266" s="67"/>
      <c r="N1266" s="67"/>
      <c r="O1266" s="67"/>
      <c r="P1266" s="67"/>
      <c r="Q1266" s="67"/>
      <c r="R1266" s="67"/>
      <c r="S1266" s="67"/>
      <c r="T1266" s="67"/>
      <c r="U1266" s="67"/>
      <c r="V1266" s="67"/>
      <c r="W1266" s="67"/>
      <c r="X1266" s="67"/>
      <c r="Y1266" s="67"/>
      <c r="Z1266" s="67"/>
      <c r="AA1266" s="67"/>
      <c r="AB1266" s="67"/>
      <c r="AC1266" s="67"/>
      <c r="AD1266" s="67"/>
      <c r="AE1266" s="67"/>
      <c r="AF1266" s="67"/>
      <c r="AG1266" s="67"/>
      <c r="AH1266" s="67"/>
    </row>
    <row r="1267" spans="1:34" x14ac:dyDescent="0.25">
      <c r="A1267" s="67"/>
      <c r="B1267" s="67"/>
      <c r="C1267" s="67"/>
      <c r="D1267" s="67"/>
      <c r="E1267" s="67"/>
      <c r="F1267" s="67"/>
      <c r="G1267" s="67"/>
      <c r="H1267" s="67"/>
      <c r="I1267" s="67"/>
      <c r="J1267" s="67"/>
      <c r="K1267" s="67"/>
      <c r="L1267" s="67"/>
      <c r="M1267" s="67"/>
      <c r="N1267" s="67"/>
      <c r="O1267" s="67"/>
      <c r="P1267" s="67"/>
      <c r="Q1267" s="67"/>
      <c r="R1267" s="67"/>
      <c r="S1267" s="67"/>
      <c r="T1267" s="67"/>
      <c r="U1267" s="67"/>
      <c r="V1267" s="67"/>
      <c r="W1267" s="67"/>
      <c r="X1267" s="67"/>
      <c r="Y1267" s="67"/>
      <c r="Z1267" s="67"/>
      <c r="AA1267" s="67"/>
      <c r="AB1267" s="67"/>
      <c r="AC1267" s="67"/>
      <c r="AD1267" s="67"/>
      <c r="AE1267" s="67"/>
      <c r="AF1267" s="67"/>
      <c r="AG1267" s="67"/>
      <c r="AH1267" s="67"/>
    </row>
    <row r="1268" spans="1:34" x14ac:dyDescent="0.25">
      <c r="A1268" s="67"/>
      <c r="B1268" s="67"/>
      <c r="C1268" s="67"/>
      <c r="D1268" s="67"/>
      <c r="E1268" s="67"/>
      <c r="F1268" s="67"/>
      <c r="G1268" s="67"/>
      <c r="H1268" s="67"/>
      <c r="I1268" s="67"/>
      <c r="J1268" s="67"/>
      <c r="K1268" s="67"/>
      <c r="L1268" s="67"/>
      <c r="M1268" s="67"/>
      <c r="N1268" s="67"/>
      <c r="O1268" s="67"/>
      <c r="P1268" s="67"/>
      <c r="Q1268" s="67"/>
      <c r="R1268" s="67"/>
      <c r="S1268" s="67"/>
      <c r="T1268" s="67"/>
      <c r="U1268" s="67"/>
      <c r="V1268" s="67"/>
      <c r="W1268" s="67"/>
      <c r="X1268" s="67"/>
      <c r="Y1268" s="67"/>
      <c r="Z1268" s="67"/>
      <c r="AA1268" s="67"/>
      <c r="AB1268" s="67"/>
      <c r="AC1268" s="67"/>
      <c r="AD1268" s="67"/>
      <c r="AE1268" s="67"/>
      <c r="AF1268" s="67"/>
      <c r="AG1268" s="67"/>
      <c r="AH1268" s="67"/>
    </row>
    <row r="1269" spans="1:34" x14ac:dyDescent="0.25">
      <c r="A1269" s="67"/>
      <c r="B1269" s="67"/>
      <c r="C1269" s="67"/>
      <c r="D1269" s="67"/>
      <c r="E1269" s="67"/>
      <c r="F1269" s="67"/>
      <c r="G1269" s="67"/>
      <c r="H1269" s="67"/>
      <c r="I1269" s="67"/>
      <c r="J1269" s="67"/>
      <c r="K1269" s="67"/>
      <c r="L1269" s="67"/>
      <c r="M1269" s="67"/>
      <c r="N1269" s="67"/>
      <c r="O1269" s="67"/>
      <c r="P1269" s="67"/>
      <c r="Q1269" s="67"/>
      <c r="R1269" s="67"/>
      <c r="S1269" s="67"/>
      <c r="T1269" s="67"/>
      <c r="U1269" s="67"/>
      <c r="V1269" s="67"/>
      <c r="W1269" s="67"/>
      <c r="X1269" s="67"/>
      <c r="Y1269" s="67"/>
      <c r="Z1269" s="67"/>
      <c r="AA1269" s="67"/>
      <c r="AB1269" s="67"/>
      <c r="AC1269" s="67"/>
      <c r="AD1269" s="67"/>
      <c r="AE1269" s="67"/>
      <c r="AF1269" s="67"/>
      <c r="AG1269" s="67"/>
      <c r="AH1269" s="67"/>
    </row>
    <row r="1270" spans="1:34" x14ac:dyDescent="0.25">
      <c r="A1270" s="67"/>
      <c r="B1270" s="67"/>
      <c r="C1270" s="67"/>
      <c r="D1270" s="67"/>
      <c r="E1270" s="67"/>
      <c r="F1270" s="67"/>
      <c r="G1270" s="67"/>
      <c r="H1270" s="67"/>
      <c r="I1270" s="67"/>
      <c r="J1270" s="67"/>
      <c r="K1270" s="67"/>
      <c r="L1270" s="67"/>
      <c r="M1270" s="67"/>
      <c r="N1270" s="67"/>
      <c r="O1270" s="67"/>
      <c r="P1270" s="67"/>
      <c r="Q1270" s="67"/>
      <c r="R1270" s="67"/>
      <c r="S1270" s="67"/>
      <c r="T1270" s="67"/>
      <c r="U1270" s="67"/>
      <c r="V1270" s="67"/>
      <c r="W1270" s="67"/>
      <c r="X1270" s="67"/>
      <c r="Y1270" s="67"/>
      <c r="Z1270" s="67"/>
      <c r="AA1270" s="67"/>
      <c r="AB1270" s="67"/>
      <c r="AC1270" s="67"/>
      <c r="AD1270" s="67"/>
      <c r="AE1270" s="67"/>
      <c r="AF1270" s="67"/>
      <c r="AG1270" s="67"/>
      <c r="AH1270" s="67"/>
    </row>
    <row r="1271" spans="1:34" x14ac:dyDescent="0.25">
      <c r="A1271" s="67"/>
      <c r="B1271" s="67"/>
      <c r="C1271" s="67"/>
      <c r="D1271" s="67"/>
      <c r="E1271" s="67"/>
      <c r="F1271" s="67"/>
      <c r="G1271" s="67"/>
      <c r="H1271" s="67"/>
      <c r="I1271" s="67"/>
      <c r="J1271" s="67"/>
      <c r="K1271" s="67"/>
      <c r="L1271" s="67"/>
      <c r="M1271" s="67"/>
      <c r="N1271" s="67"/>
      <c r="O1271" s="67"/>
      <c r="P1271" s="67"/>
      <c r="Q1271" s="67"/>
      <c r="R1271" s="67"/>
      <c r="S1271" s="67"/>
      <c r="T1271" s="67"/>
      <c r="U1271" s="67"/>
      <c r="V1271" s="67"/>
      <c r="W1271" s="67"/>
      <c r="X1271" s="67"/>
      <c r="Y1271" s="67"/>
      <c r="Z1271" s="67"/>
      <c r="AA1271" s="67"/>
      <c r="AB1271" s="67"/>
      <c r="AC1271" s="67"/>
      <c r="AD1271" s="67"/>
      <c r="AE1271" s="67"/>
      <c r="AF1271" s="67"/>
      <c r="AG1271" s="67"/>
      <c r="AH1271" s="67"/>
    </row>
    <row r="1272" spans="1:34" x14ac:dyDescent="0.25">
      <c r="A1272" s="67"/>
      <c r="B1272" s="67"/>
      <c r="C1272" s="67"/>
      <c r="D1272" s="67"/>
      <c r="E1272" s="67"/>
      <c r="F1272" s="67"/>
      <c r="G1272" s="67"/>
      <c r="H1272" s="67"/>
      <c r="I1272" s="67"/>
      <c r="J1272" s="67"/>
      <c r="K1272" s="67"/>
      <c r="L1272" s="67"/>
      <c r="M1272" s="67"/>
      <c r="N1272" s="67"/>
      <c r="O1272" s="67"/>
      <c r="P1272" s="67"/>
      <c r="Q1272" s="67"/>
      <c r="R1272" s="67"/>
      <c r="S1272" s="67"/>
      <c r="T1272" s="67"/>
      <c r="U1272" s="67"/>
      <c r="V1272" s="67"/>
      <c r="W1272" s="67"/>
      <c r="X1272" s="67"/>
      <c r="Y1272" s="67"/>
      <c r="Z1272" s="67"/>
      <c r="AA1272" s="67"/>
      <c r="AB1272" s="67"/>
      <c r="AC1272" s="67"/>
      <c r="AD1272" s="67"/>
      <c r="AE1272" s="67"/>
      <c r="AF1272" s="67"/>
      <c r="AG1272" s="67"/>
      <c r="AH1272" s="67"/>
    </row>
    <row r="1273" spans="1:34" x14ac:dyDescent="0.25">
      <c r="A1273" s="67"/>
      <c r="B1273" s="67"/>
      <c r="C1273" s="67"/>
      <c r="D1273" s="67"/>
      <c r="E1273" s="67"/>
      <c r="F1273" s="67"/>
      <c r="G1273" s="67"/>
      <c r="H1273" s="67"/>
      <c r="I1273" s="67"/>
      <c r="J1273" s="67"/>
      <c r="K1273" s="67"/>
      <c r="L1273" s="67"/>
      <c r="M1273" s="67"/>
      <c r="N1273" s="67"/>
      <c r="O1273" s="67"/>
      <c r="P1273" s="67"/>
      <c r="Q1273" s="67"/>
      <c r="R1273" s="67"/>
      <c r="S1273" s="67"/>
      <c r="T1273" s="67"/>
      <c r="U1273" s="67"/>
      <c r="V1273" s="67"/>
      <c r="W1273" s="67"/>
      <c r="X1273" s="67"/>
      <c r="Y1273" s="67"/>
      <c r="Z1273" s="67"/>
      <c r="AA1273" s="67"/>
      <c r="AB1273" s="67"/>
      <c r="AC1273" s="67"/>
      <c r="AD1273" s="67"/>
      <c r="AE1273" s="67"/>
      <c r="AF1273" s="67"/>
      <c r="AG1273" s="67"/>
      <c r="AH1273" s="67"/>
    </row>
    <row r="1274" spans="1:34" x14ac:dyDescent="0.25">
      <c r="A1274" s="67"/>
      <c r="B1274" s="67"/>
      <c r="C1274" s="67"/>
      <c r="D1274" s="67"/>
      <c r="E1274" s="67"/>
      <c r="F1274" s="67"/>
      <c r="G1274" s="67"/>
      <c r="H1274" s="67"/>
      <c r="I1274" s="67"/>
      <c r="J1274" s="67"/>
      <c r="K1274" s="67"/>
      <c r="L1274" s="67"/>
      <c r="M1274" s="67"/>
      <c r="N1274" s="67"/>
      <c r="O1274" s="67"/>
      <c r="P1274" s="67"/>
      <c r="Q1274" s="67"/>
      <c r="R1274" s="67"/>
      <c r="S1274" s="67"/>
      <c r="T1274" s="67"/>
      <c r="U1274" s="67"/>
      <c r="V1274" s="67"/>
      <c r="W1274" s="67"/>
      <c r="X1274" s="67"/>
      <c r="Y1274" s="67"/>
      <c r="Z1274" s="67"/>
      <c r="AA1274" s="67"/>
      <c r="AB1274" s="67"/>
      <c r="AC1274" s="67"/>
      <c r="AD1274" s="67"/>
      <c r="AE1274" s="67"/>
      <c r="AF1274" s="67"/>
      <c r="AG1274" s="67"/>
      <c r="AH1274" s="67"/>
    </row>
    <row r="1275" spans="1:34" x14ac:dyDescent="0.25">
      <c r="A1275" s="67"/>
      <c r="B1275" s="67"/>
      <c r="C1275" s="67"/>
      <c r="D1275" s="67"/>
      <c r="E1275" s="67"/>
      <c r="F1275" s="67"/>
      <c r="G1275" s="67"/>
      <c r="H1275" s="67"/>
      <c r="I1275" s="67"/>
      <c r="J1275" s="67"/>
      <c r="K1275" s="67"/>
      <c r="L1275" s="67"/>
      <c r="M1275" s="67"/>
      <c r="N1275" s="67"/>
      <c r="O1275" s="67"/>
      <c r="P1275" s="67"/>
      <c r="Q1275" s="67"/>
      <c r="R1275" s="67"/>
      <c r="S1275" s="67"/>
      <c r="T1275" s="67"/>
      <c r="U1275" s="67"/>
      <c r="V1275" s="67"/>
      <c r="W1275" s="67"/>
      <c r="X1275" s="67"/>
      <c r="Y1275" s="67"/>
      <c r="Z1275" s="67"/>
      <c r="AA1275" s="67"/>
      <c r="AB1275" s="67"/>
      <c r="AC1275" s="67"/>
      <c r="AD1275" s="67"/>
      <c r="AE1275" s="67"/>
      <c r="AF1275" s="67"/>
      <c r="AG1275" s="67"/>
      <c r="AH1275" s="67"/>
    </row>
    <row r="1276" spans="1:34" x14ac:dyDescent="0.25">
      <c r="A1276" s="67"/>
      <c r="B1276" s="67"/>
      <c r="C1276" s="67"/>
      <c r="D1276" s="67"/>
      <c r="E1276" s="67"/>
      <c r="F1276" s="67"/>
      <c r="G1276" s="67"/>
      <c r="H1276" s="67"/>
      <c r="I1276" s="67"/>
      <c r="J1276" s="67"/>
      <c r="K1276" s="67"/>
      <c r="L1276" s="67"/>
      <c r="M1276" s="67"/>
      <c r="N1276" s="67"/>
      <c r="O1276" s="67"/>
      <c r="P1276" s="67"/>
      <c r="Q1276" s="67"/>
      <c r="R1276" s="67"/>
      <c r="S1276" s="67"/>
      <c r="T1276" s="67"/>
      <c r="U1276" s="67"/>
      <c r="V1276" s="67"/>
      <c r="W1276" s="67"/>
      <c r="X1276" s="67"/>
      <c r="Y1276" s="67"/>
      <c r="Z1276" s="67"/>
      <c r="AA1276" s="67"/>
      <c r="AB1276" s="67"/>
      <c r="AC1276" s="67"/>
      <c r="AD1276" s="67"/>
      <c r="AE1276" s="67"/>
      <c r="AF1276" s="67"/>
      <c r="AG1276" s="67"/>
      <c r="AH1276" s="67"/>
    </row>
    <row r="1277" spans="1:34" x14ac:dyDescent="0.25">
      <c r="A1277" s="67"/>
      <c r="B1277" s="67"/>
      <c r="C1277" s="67"/>
      <c r="D1277" s="67"/>
      <c r="E1277" s="67"/>
      <c r="F1277" s="67"/>
      <c r="G1277" s="67"/>
      <c r="H1277" s="67"/>
      <c r="I1277" s="67"/>
      <c r="J1277" s="67"/>
      <c r="K1277" s="67"/>
      <c r="L1277" s="67"/>
      <c r="M1277" s="67"/>
      <c r="N1277" s="67"/>
      <c r="O1277" s="67"/>
      <c r="P1277" s="67"/>
      <c r="Q1277" s="67"/>
      <c r="R1277" s="67"/>
      <c r="S1277" s="67"/>
      <c r="T1277" s="67"/>
      <c r="U1277" s="67"/>
      <c r="V1277" s="67"/>
      <c r="W1277" s="67"/>
      <c r="X1277" s="67"/>
      <c r="Y1277" s="67"/>
      <c r="Z1277" s="67"/>
      <c r="AA1277" s="67"/>
      <c r="AB1277" s="67"/>
      <c r="AC1277" s="67"/>
      <c r="AD1277" s="67"/>
      <c r="AE1277" s="67"/>
      <c r="AF1277" s="67"/>
      <c r="AG1277" s="67"/>
      <c r="AH1277" s="67"/>
    </row>
    <row r="1278" spans="1:34" x14ac:dyDescent="0.25">
      <c r="A1278" s="67"/>
      <c r="B1278" s="67"/>
      <c r="C1278" s="67"/>
      <c r="D1278" s="67"/>
      <c r="E1278" s="67"/>
      <c r="F1278" s="67"/>
      <c r="G1278" s="67"/>
      <c r="H1278" s="67"/>
      <c r="I1278" s="67"/>
      <c r="J1278" s="67"/>
      <c r="K1278" s="67"/>
      <c r="L1278" s="67"/>
      <c r="M1278" s="67"/>
      <c r="N1278" s="67"/>
      <c r="O1278" s="67"/>
      <c r="P1278" s="67"/>
      <c r="Q1278" s="67"/>
      <c r="R1278" s="67"/>
      <c r="S1278" s="67"/>
      <c r="T1278" s="67"/>
      <c r="U1278" s="67"/>
      <c r="V1278" s="67"/>
      <c r="W1278" s="67"/>
      <c r="X1278" s="67"/>
      <c r="Y1278" s="67"/>
      <c r="Z1278" s="67"/>
      <c r="AA1278" s="67"/>
      <c r="AB1278" s="67"/>
      <c r="AC1278" s="67"/>
      <c r="AD1278" s="67"/>
      <c r="AE1278" s="67"/>
      <c r="AF1278" s="67"/>
      <c r="AG1278" s="67"/>
      <c r="AH1278" s="67"/>
    </row>
    <row r="1279" spans="1:34" x14ac:dyDescent="0.25">
      <c r="A1279" s="67"/>
      <c r="B1279" s="67"/>
      <c r="C1279" s="67"/>
      <c r="D1279" s="67"/>
      <c r="E1279" s="67"/>
      <c r="F1279" s="67"/>
      <c r="G1279" s="67"/>
      <c r="H1279" s="67"/>
      <c r="I1279" s="67"/>
      <c r="J1279" s="67"/>
      <c r="K1279" s="67"/>
      <c r="L1279" s="67"/>
      <c r="M1279" s="67"/>
      <c r="N1279" s="67"/>
      <c r="O1279" s="67"/>
      <c r="P1279" s="67"/>
      <c r="Q1279" s="67"/>
      <c r="R1279" s="67"/>
      <c r="S1279" s="67"/>
      <c r="T1279" s="67"/>
      <c r="U1279" s="67"/>
      <c r="V1279" s="67"/>
      <c r="W1279" s="67"/>
      <c r="X1279" s="67"/>
      <c r="Y1279" s="67"/>
      <c r="Z1279" s="67"/>
      <c r="AA1279" s="67"/>
      <c r="AB1279" s="67"/>
      <c r="AC1279" s="67"/>
      <c r="AD1279" s="67"/>
      <c r="AE1279" s="67"/>
      <c r="AF1279" s="67"/>
      <c r="AG1279" s="67"/>
      <c r="AH1279" s="67"/>
    </row>
    <row r="1280" spans="1:34" x14ac:dyDescent="0.25">
      <c r="A1280" s="67"/>
      <c r="B1280" s="67"/>
      <c r="C1280" s="67"/>
      <c r="D1280" s="67"/>
      <c r="E1280" s="67"/>
      <c r="F1280" s="67"/>
      <c r="G1280" s="67"/>
      <c r="H1280" s="67"/>
      <c r="I1280" s="67"/>
      <c r="J1280" s="67"/>
      <c r="K1280" s="67"/>
      <c r="L1280" s="67"/>
      <c r="M1280" s="67"/>
      <c r="N1280" s="67"/>
      <c r="O1280" s="67"/>
      <c r="P1280" s="67"/>
      <c r="Q1280" s="67"/>
      <c r="R1280" s="67"/>
      <c r="S1280" s="67"/>
      <c r="T1280" s="67"/>
      <c r="U1280" s="67"/>
      <c r="V1280" s="67"/>
      <c r="W1280" s="67"/>
      <c r="X1280" s="67"/>
      <c r="Y1280" s="67"/>
      <c r="Z1280" s="67"/>
      <c r="AA1280" s="67"/>
      <c r="AB1280" s="67"/>
      <c r="AC1280" s="67"/>
      <c r="AD1280" s="67"/>
      <c r="AE1280" s="67"/>
      <c r="AF1280" s="67"/>
      <c r="AG1280" s="67"/>
      <c r="AH1280" s="67"/>
    </row>
    <row r="1281" spans="1:34" x14ac:dyDescent="0.25">
      <c r="A1281" s="67"/>
      <c r="B1281" s="67"/>
      <c r="C1281" s="67"/>
      <c r="D1281" s="67"/>
      <c r="E1281" s="67"/>
      <c r="F1281" s="67"/>
      <c r="G1281" s="67"/>
      <c r="H1281" s="67"/>
      <c r="I1281" s="67"/>
      <c r="J1281" s="67"/>
      <c r="K1281" s="67"/>
      <c r="L1281" s="67"/>
      <c r="M1281" s="67"/>
      <c r="N1281" s="67"/>
      <c r="O1281" s="67"/>
      <c r="P1281" s="67"/>
      <c r="Q1281" s="67"/>
      <c r="R1281" s="67"/>
      <c r="S1281" s="67"/>
      <c r="T1281" s="67"/>
      <c r="U1281" s="67"/>
      <c r="V1281" s="67"/>
      <c r="W1281" s="67"/>
      <c r="X1281" s="67"/>
      <c r="Y1281" s="67"/>
      <c r="Z1281" s="67"/>
      <c r="AA1281" s="67"/>
      <c r="AB1281" s="67"/>
      <c r="AC1281" s="67"/>
      <c r="AD1281" s="67"/>
      <c r="AE1281" s="67"/>
      <c r="AF1281" s="67"/>
      <c r="AG1281" s="67"/>
      <c r="AH1281" s="67"/>
    </row>
    <row r="1282" spans="1:34" x14ac:dyDescent="0.25">
      <c r="A1282" s="67"/>
      <c r="B1282" s="67"/>
      <c r="C1282" s="67"/>
      <c r="D1282" s="67"/>
      <c r="E1282" s="67"/>
      <c r="F1282" s="67"/>
      <c r="G1282" s="67"/>
      <c r="H1282" s="67"/>
      <c r="I1282" s="67"/>
      <c r="J1282" s="67"/>
      <c r="K1282" s="67"/>
      <c r="L1282" s="67"/>
      <c r="M1282" s="67"/>
      <c r="N1282" s="67"/>
      <c r="O1282" s="67"/>
      <c r="P1282" s="67"/>
      <c r="Q1282" s="67"/>
      <c r="R1282" s="67"/>
      <c r="S1282" s="67"/>
      <c r="T1282" s="67"/>
      <c r="U1282" s="67"/>
      <c r="V1282" s="67"/>
      <c r="W1282" s="67"/>
      <c r="X1282" s="67"/>
      <c r="Y1282" s="67"/>
      <c r="Z1282" s="67"/>
      <c r="AA1282" s="67"/>
      <c r="AB1282" s="67"/>
      <c r="AC1282" s="67"/>
      <c r="AD1282" s="67"/>
      <c r="AE1282" s="67"/>
      <c r="AF1282" s="67"/>
      <c r="AG1282" s="67"/>
      <c r="AH1282" s="67"/>
    </row>
    <row r="1283" spans="1:34" x14ac:dyDescent="0.25">
      <c r="A1283" s="67"/>
      <c r="B1283" s="67"/>
      <c r="C1283" s="67"/>
      <c r="D1283" s="67"/>
      <c r="E1283" s="67"/>
      <c r="F1283" s="67"/>
      <c r="G1283" s="67"/>
      <c r="H1283" s="67"/>
      <c r="I1283" s="67"/>
      <c r="J1283" s="67"/>
      <c r="K1283" s="67"/>
      <c r="L1283" s="67"/>
      <c r="M1283" s="67"/>
      <c r="N1283" s="67"/>
      <c r="O1283" s="67"/>
      <c r="P1283" s="67"/>
      <c r="Q1283" s="67"/>
      <c r="R1283" s="67"/>
      <c r="S1283" s="67"/>
      <c r="T1283" s="67"/>
      <c r="U1283" s="67"/>
      <c r="V1283" s="67"/>
      <c r="W1283" s="67"/>
      <c r="X1283" s="67"/>
      <c r="Y1283" s="67"/>
      <c r="Z1283" s="67"/>
      <c r="AA1283" s="67"/>
      <c r="AB1283" s="67"/>
      <c r="AC1283" s="67"/>
      <c r="AD1283" s="67"/>
      <c r="AE1283" s="67"/>
      <c r="AF1283" s="67"/>
      <c r="AG1283" s="67"/>
      <c r="AH1283" s="67"/>
    </row>
    <row r="1284" spans="1:34" x14ac:dyDescent="0.25">
      <c r="A1284" s="67"/>
      <c r="B1284" s="67"/>
      <c r="C1284" s="67"/>
      <c r="D1284" s="67"/>
      <c r="E1284" s="67"/>
      <c r="F1284" s="67"/>
      <c r="G1284" s="67"/>
      <c r="H1284" s="67"/>
      <c r="I1284" s="67"/>
      <c r="J1284" s="67"/>
      <c r="K1284" s="67"/>
      <c r="L1284" s="67"/>
      <c r="M1284" s="67"/>
      <c r="N1284" s="67"/>
      <c r="O1284" s="67"/>
      <c r="P1284" s="67"/>
      <c r="Q1284" s="67"/>
      <c r="R1284" s="67"/>
      <c r="S1284" s="67"/>
      <c r="T1284" s="67"/>
      <c r="U1284" s="67"/>
      <c r="V1284" s="67"/>
      <c r="W1284" s="67"/>
      <c r="X1284" s="67"/>
      <c r="Y1284" s="67"/>
      <c r="Z1284" s="67"/>
      <c r="AA1284" s="67"/>
      <c r="AB1284" s="67"/>
      <c r="AC1284" s="67"/>
      <c r="AD1284" s="67"/>
      <c r="AE1284" s="67"/>
      <c r="AF1284" s="67"/>
      <c r="AG1284" s="67"/>
      <c r="AH1284" s="67"/>
    </row>
    <row r="1285" spans="1:34" x14ac:dyDescent="0.25">
      <c r="A1285" s="67"/>
      <c r="B1285" s="67"/>
      <c r="C1285" s="67"/>
      <c r="D1285" s="67"/>
      <c r="E1285" s="67"/>
      <c r="F1285" s="67"/>
      <c r="G1285" s="67"/>
      <c r="H1285" s="67"/>
      <c r="I1285" s="67"/>
      <c r="J1285" s="67"/>
      <c r="K1285" s="67"/>
      <c r="L1285" s="67"/>
      <c r="M1285" s="67"/>
      <c r="N1285" s="67"/>
      <c r="O1285" s="67"/>
      <c r="P1285" s="67"/>
      <c r="Q1285" s="67"/>
      <c r="R1285" s="67"/>
      <c r="S1285" s="67"/>
      <c r="T1285" s="67"/>
      <c r="U1285" s="67"/>
      <c r="V1285" s="67"/>
      <c r="W1285" s="67"/>
      <c r="X1285" s="67"/>
      <c r="Y1285" s="67"/>
      <c r="Z1285" s="67"/>
      <c r="AA1285" s="67"/>
      <c r="AB1285" s="67"/>
      <c r="AC1285" s="67"/>
      <c r="AD1285" s="67"/>
      <c r="AE1285" s="67"/>
      <c r="AF1285" s="67"/>
      <c r="AG1285" s="67"/>
      <c r="AH1285" s="67"/>
    </row>
    <row r="1286" spans="1:34" x14ac:dyDescent="0.25">
      <c r="A1286" s="67"/>
      <c r="B1286" s="67"/>
      <c r="C1286" s="67"/>
      <c r="D1286" s="67"/>
      <c r="E1286" s="67"/>
      <c r="F1286" s="67"/>
      <c r="G1286" s="67"/>
      <c r="H1286" s="67"/>
      <c r="I1286" s="67"/>
      <c r="J1286" s="67"/>
      <c r="K1286" s="67"/>
      <c r="L1286" s="67"/>
      <c r="M1286" s="67"/>
      <c r="N1286" s="67"/>
      <c r="O1286" s="67"/>
      <c r="P1286" s="67"/>
      <c r="Q1286" s="67"/>
      <c r="R1286" s="67"/>
      <c r="S1286" s="67"/>
      <c r="T1286" s="67"/>
      <c r="U1286" s="67"/>
      <c r="V1286" s="67"/>
      <c r="W1286" s="67"/>
      <c r="X1286" s="67"/>
      <c r="Y1286" s="67"/>
      <c r="Z1286" s="67"/>
      <c r="AA1286" s="67"/>
      <c r="AB1286" s="67"/>
      <c r="AC1286" s="67"/>
      <c r="AD1286" s="67"/>
      <c r="AE1286" s="67"/>
      <c r="AF1286" s="67"/>
      <c r="AG1286" s="67"/>
      <c r="AH1286" s="67"/>
    </row>
    <row r="1287" spans="1:34" x14ac:dyDescent="0.25">
      <c r="A1287" s="67"/>
      <c r="B1287" s="67"/>
      <c r="C1287" s="67"/>
      <c r="D1287" s="67"/>
      <c r="E1287" s="67"/>
      <c r="F1287" s="67"/>
      <c r="G1287" s="67"/>
      <c r="H1287" s="67"/>
      <c r="I1287" s="67"/>
      <c r="J1287" s="67"/>
      <c r="K1287" s="67"/>
      <c r="L1287" s="67"/>
      <c r="M1287" s="67"/>
      <c r="N1287" s="67"/>
      <c r="O1287" s="67"/>
      <c r="P1287" s="67"/>
      <c r="Q1287" s="67"/>
      <c r="R1287" s="67"/>
      <c r="S1287" s="67"/>
      <c r="T1287" s="67"/>
      <c r="U1287" s="67"/>
      <c r="V1287" s="67"/>
      <c r="W1287" s="67"/>
      <c r="X1287" s="67"/>
      <c r="Y1287" s="67"/>
      <c r="Z1287" s="67"/>
      <c r="AA1287" s="67"/>
      <c r="AB1287" s="67"/>
      <c r="AC1287" s="67"/>
      <c r="AD1287" s="67"/>
      <c r="AE1287" s="67"/>
      <c r="AF1287" s="67"/>
      <c r="AG1287" s="67"/>
      <c r="AH1287" s="67"/>
    </row>
    <row r="1288" spans="1:34" x14ac:dyDescent="0.25">
      <c r="A1288" s="67"/>
      <c r="B1288" s="67"/>
      <c r="C1288" s="67"/>
      <c r="D1288" s="67"/>
      <c r="E1288" s="67"/>
      <c r="F1288" s="67"/>
      <c r="G1288" s="67"/>
      <c r="H1288" s="67"/>
      <c r="I1288" s="67"/>
      <c r="J1288" s="67"/>
      <c r="K1288" s="67"/>
      <c r="L1288" s="67"/>
      <c r="M1288" s="67"/>
      <c r="N1288" s="67"/>
      <c r="O1288" s="67"/>
      <c r="P1288" s="67"/>
      <c r="Q1288" s="67"/>
      <c r="R1288" s="67"/>
      <c r="S1288" s="67"/>
      <c r="T1288" s="67"/>
      <c r="U1288" s="67"/>
      <c r="V1288" s="67"/>
      <c r="W1288" s="67"/>
      <c r="X1288" s="67"/>
      <c r="Y1288" s="67"/>
      <c r="Z1288" s="67"/>
      <c r="AA1288" s="67"/>
      <c r="AB1288" s="67"/>
      <c r="AC1288" s="67"/>
      <c r="AD1288" s="67"/>
      <c r="AE1288" s="67"/>
      <c r="AF1288" s="67"/>
      <c r="AG1288" s="67"/>
      <c r="AH1288" s="67"/>
    </row>
    <row r="1289" spans="1:34" x14ac:dyDescent="0.25">
      <c r="A1289" s="67"/>
      <c r="B1289" s="67"/>
      <c r="C1289" s="67"/>
      <c r="D1289" s="67"/>
      <c r="E1289" s="67"/>
      <c r="F1289" s="67"/>
      <c r="G1289" s="67"/>
      <c r="H1289" s="67"/>
      <c r="I1289" s="67"/>
      <c r="J1289" s="67"/>
      <c r="K1289" s="67"/>
      <c r="L1289" s="67"/>
      <c r="M1289" s="67"/>
      <c r="N1289" s="67"/>
      <c r="O1289" s="67"/>
      <c r="P1289" s="67"/>
      <c r="Q1289" s="67"/>
      <c r="R1289" s="67"/>
      <c r="S1289" s="67"/>
      <c r="T1289" s="67"/>
      <c r="U1289" s="67"/>
      <c r="V1289" s="67"/>
      <c r="W1289" s="67"/>
      <c r="X1289" s="67"/>
      <c r="Y1289" s="67"/>
      <c r="Z1289" s="67"/>
      <c r="AA1289" s="67"/>
      <c r="AB1289" s="67"/>
      <c r="AC1289" s="67"/>
      <c r="AD1289" s="67"/>
      <c r="AE1289" s="67"/>
      <c r="AF1289" s="67"/>
      <c r="AG1289" s="67"/>
      <c r="AH1289" s="67"/>
    </row>
    <row r="1290" spans="1:34" x14ac:dyDescent="0.25">
      <c r="A1290" s="67"/>
      <c r="B1290" s="67"/>
      <c r="C1290" s="67"/>
      <c r="D1290" s="67"/>
      <c r="E1290" s="67"/>
      <c r="F1290" s="67"/>
      <c r="G1290" s="67"/>
      <c r="H1290" s="67"/>
      <c r="I1290" s="67"/>
      <c r="J1290" s="67"/>
      <c r="K1290" s="67"/>
      <c r="L1290" s="67"/>
      <c r="M1290" s="67"/>
      <c r="N1290" s="67"/>
      <c r="O1290" s="67"/>
      <c r="P1290" s="67"/>
      <c r="Q1290" s="67"/>
      <c r="R1290" s="67"/>
      <c r="S1290" s="67"/>
      <c r="T1290" s="67"/>
      <c r="U1290" s="67"/>
      <c r="V1290" s="67"/>
      <c r="W1290" s="67"/>
      <c r="X1290" s="67"/>
      <c r="Y1290" s="67"/>
      <c r="Z1290" s="67"/>
      <c r="AA1290" s="67"/>
      <c r="AB1290" s="67"/>
      <c r="AC1290" s="67"/>
      <c r="AD1290" s="67"/>
      <c r="AE1290" s="67"/>
      <c r="AF1290" s="67"/>
      <c r="AG1290" s="67"/>
      <c r="AH1290" s="67"/>
    </row>
    <row r="1291" spans="1:34" x14ac:dyDescent="0.25">
      <c r="A1291" s="67"/>
      <c r="B1291" s="67"/>
      <c r="C1291" s="67"/>
      <c r="D1291" s="67"/>
      <c r="E1291" s="67"/>
      <c r="F1291" s="67"/>
      <c r="G1291" s="67"/>
      <c r="H1291" s="67"/>
      <c r="I1291" s="67"/>
      <c r="J1291" s="67"/>
      <c r="K1291" s="67"/>
      <c r="L1291" s="67"/>
      <c r="M1291" s="67"/>
      <c r="N1291" s="67"/>
      <c r="O1291" s="67"/>
      <c r="P1291" s="67"/>
      <c r="Q1291" s="67"/>
      <c r="R1291" s="67"/>
      <c r="S1291" s="67"/>
      <c r="T1291" s="67"/>
      <c r="U1291" s="67"/>
      <c r="V1291" s="67"/>
      <c r="W1291" s="67"/>
      <c r="X1291" s="67"/>
      <c r="Y1291" s="67"/>
      <c r="Z1291" s="67"/>
      <c r="AA1291" s="67"/>
      <c r="AB1291" s="67"/>
      <c r="AC1291" s="67"/>
      <c r="AD1291" s="67"/>
      <c r="AE1291" s="67"/>
      <c r="AF1291" s="67"/>
      <c r="AG1291" s="67"/>
      <c r="AH1291" s="67"/>
    </row>
    <row r="1292" spans="1:34" x14ac:dyDescent="0.25">
      <c r="A1292" s="67"/>
      <c r="B1292" s="67"/>
      <c r="C1292" s="67"/>
      <c r="D1292" s="67"/>
      <c r="E1292" s="67"/>
      <c r="F1292" s="67"/>
      <c r="G1292" s="67"/>
      <c r="H1292" s="67"/>
      <c r="I1292" s="67"/>
      <c r="J1292" s="67"/>
      <c r="K1292" s="67"/>
      <c r="L1292" s="67"/>
      <c r="M1292" s="67"/>
      <c r="N1292" s="67"/>
      <c r="O1292" s="67"/>
      <c r="P1292" s="67"/>
      <c r="Q1292" s="67"/>
      <c r="R1292" s="67"/>
      <c r="S1292" s="67"/>
      <c r="T1292" s="67"/>
      <c r="U1292" s="67"/>
      <c r="V1292" s="67"/>
      <c r="W1292" s="67"/>
      <c r="X1292" s="67"/>
      <c r="Y1292" s="67"/>
      <c r="Z1292" s="67"/>
      <c r="AA1292" s="67"/>
      <c r="AB1292" s="67"/>
      <c r="AC1292" s="67"/>
      <c r="AD1292" s="67"/>
      <c r="AE1292" s="67"/>
      <c r="AF1292" s="67"/>
      <c r="AG1292" s="67"/>
      <c r="AH1292" s="67"/>
    </row>
    <row r="1293" spans="1:34" x14ac:dyDescent="0.25">
      <c r="A1293" s="67"/>
      <c r="B1293" s="67"/>
      <c r="C1293" s="67"/>
      <c r="D1293" s="67"/>
      <c r="E1293" s="67"/>
      <c r="F1293" s="67"/>
      <c r="G1293" s="67"/>
      <c r="H1293" s="67"/>
      <c r="I1293" s="67"/>
      <c r="J1293" s="67"/>
      <c r="K1293" s="67"/>
      <c r="L1293" s="67"/>
      <c r="M1293" s="67"/>
      <c r="N1293" s="67"/>
      <c r="O1293" s="67"/>
      <c r="P1293" s="67"/>
      <c r="Q1293" s="67"/>
      <c r="R1293" s="67"/>
      <c r="S1293" s="67"/>
      <c r="T1293" s="67"/>
      <c r="U1293" s="67"/>
      <c r="V1293" s="67"/>
      <c r="W1293" s="67"/>
      <c r="X1293" s="67"/>
      <c r="Y1293" s="67"/>
      <c r="Z1293" s="67"/>
      <c r="AA1293" s="67"/>
      <c r="AB1293" s="67"/>
      <c r="AC1293" s="67"/>
      <c r="AD1293" s="67"/>
      <c r="AE1293" s="67"/>
      <c r="AF1293" s="67"/>
      <c r="AG1293" s="67"/>
      <c r="AH1293" s="67"/>
    </row>
    <row r="1294" spans="1:34" x14ac:dyDescent="0.25">
      <c r="A1294" s="67"/>
      <c r="B1294" s="67"/>
      <c r="C1294" s="67"/>
      <c r="D1294" s="67"/>
      <c r="E1294" s="67"/>
      <c r="F1294" s="67"/>
      <c r="G1294" s="67"/>
      <c r="H1294" s="67"/>
      <c r="I1294" s="67"/>
      <c r="J1294" s="67"/>
      <c r="K1294" s="67"/>
      <c r="L1294" s="67"/>
      <c r="M1294" s="67"/>
      <c r="N1294" s="67"/>
      <c r="O1294" s="67"/>
      <c r="P1294" s="67"/>
      <c r="Q1294" s="67"/>
      <c r="R1294" s="67"/>
      <c r="S1294" s="67"/>
      <c r="T1294" s="67"/>
      <c r="U1294" s="67"/>
      <c r="V1294" s="67"/>
      <c r="W1294" s="67"/>
      <c r="X1294" s="67"/>
      <c r="Y1294" s="67"/>
      <c r="Z1294" s="67"/>
      <c r="AA1294" s="67"/>
      <c r="AB1294" s="67"/>
      <c r="AC1294" s="67"/>
      <c r="AD1294" s="67"/>
      <c r="AE1294" s="67"/>
      <c r="AF1294" s="67"/>
      <c r="AG1294" s="67"/>
      <c r="AH1294" s="6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4" sqref="D24"/>
    </sheetView>
  </sheetViews>
  <sheetFormatPr defaultRowHeight="15" x14ac:dyDescent="0.25"/>
  <sheetData>
    <row r="1" spans="1:10" x14ac:dyDescent="0.25">
      <c r="H1" s="1" t="s">
        <v>91</v>
      </c>
      <c r="I1" s="1"/>
      <c r="J1" s="1"/>
    </row>
    <row r="2" spans="1:10" x14ac:dyDescent="0.25">
      <c r="A2" s="57" t="s">
        <v>1</v>
      </c>
      <c r="B2" s="65">
        <v>9</v>
      </c>
      <c r="C2" s="65">
        <v>11</v>
      </c>
      <c r="D2" s="65">
        <v>13</v>
      </c>
      <c r="E2" s="57" t="s">
        <v>0</v>
      </c>
      <c r="F2" s="65">
        <v>9</v>
      </c>
      <c r="G2" s="65">
        <v>11</v>
      </c>
      <c r="H2" s="65">
        <v>13</v>
      </c>
    </row>
    <row r="3" spans="1:10" x14ac:dyDescent="0.25">
      <c r="A3" s="66">
        <v>13</v>
      </c>
      <c r="B3" s="77">
        <v>1</v>
      </c>
      <c r="C3" s="77">
        <v>1</v>
      </c>
      <c r="D3" s="77">
        <v>1</v>
      </c>
      <c r="E3" s="66">
        <v>13</v>
      </c>
      <c r="F3" s="77">
        <v>250.81</v>
      </c>
      <c r="G3" s="77">
        <v>900.65</v>
      </c>
      <c r="H3" s="77">
        <v>2330.85</v>
      </c>
    </row>
    <row r="4" spans="1:10" x14ac:dyDescent="0.25">
      <c r="A4" s="66">
        <v>15</v>
      </c>
      <c r="B4" s="77">
        <v>1</v>
      </c>
      <c r="C4" s="77">
        <v>1</v>
      </c>
      <c r="D4" s="77">
        <v>1</v>
      </c>
      <c r="E4" s="66">
        <v>15</v>
      </c>
      <c r="F4" s="77">
        <v>255.42</v>
      </c>
      <c r="G4" s="77">
        <v>993.59</v>
      </c>
      <c r="H4" s="77">
        <v>3584.36</v>
      </c>
    </row>
    <row r="5" spans="1:10" x14ac:dyDescent="0.25">
      <c r="A5" s="66">
        <v>17</v>
      </c>
      <c r="B5" s="77">
        <v>1</v>
      </c>
      <c r="C5" s="77">
        <v>1</v>
      </c>
      <c r="D5" s="77">
        <v>1</v>
      </c>
      <c r="E5" s="66">
        <v>17</v>
      </c>
      <c r="F5" s="77">
        <v>255.6</v>
      </c>
      <c r="G5" s="77">
        <v>1017.74</v>
      </c>
      <c r="H5" s="77">
        <v>3959.26</v>
      </c>
    </row>
    <row r="6" spans="1:10" x14ac:dyDescent="0.25">
      <c r="A6" s="57" t="s">
        <v>90</v>
      </c>
      <c r="B6" s="65">
        <v>9</v>
      </c>
      <c r="C6" s="65">
        <v>11</v>
      </c>
      <c r="D6" s="65">
        <v>13</v>
      </c>
      <c r="E6" s="57" t="s">
        <v>3</v>
      </c>
      <c r="F6" s="65">
        <v>9</v>
      </c>
      <c r="G6" s="65">
        <v>11</v>
      </c>
      <c r="H6" s="65">
        <v>13</v>
      </c>
    </row>
    <row r="7" spans="1:10" x14ac:dyDescent="0.25">
      <c r="A7" s="66">
        <v>13</v>
      </c>
      <c r="B7" s="77">
        <v>249.49</v>
      </c>
      <c r="C7" s="77">
        <v>905.84</v>
      </c>
      <c r="D7" s="77">
        <v>2337.54</v>
      </c>
      <c r="E7" s="66">
        <v>13</v>
      </c>
      <c r="F7" s="77">
        <v>250.81</v>
      </c>
      <c r="G7" s="77">
        <v>900.71</v>
      </c>
      <c r="H7" s="77">
        <v>2330.85</v>
      </c>
    </row>
    <row r="8" spans="1:10" x14ac:dyDescent="0.25">
      <c r="A8" s="66">
        <v>15</v>
      </c>
      <c r="B8" s="77">
        <v>255.11</v>
      </c>
      <c r="C8" s="77">
        <v>993.07</v>
      </c>
      <c r="D8" s="77">
        <v>3586.68</v>
      </c>
      <c r="E8" s="66">
        <v>15</v>
      </c>
      <c r="F8" s="77">
        <v>255.38</v>
      </c>
      <c r="G8" s="77">
        <v>993.58</v>
      </c>
      <c r="H8" s="77">
        <v>3584.37</v>
      </c>
    </row>
    <row r="9" spans="1:10" x14ac:dyDescent="0.25">
      <c r="A9" s="66">
        <v>17</v>
      </c>
      <c r="B9" s="77">
        <v>255.93</v>
      </c>
      <c r="C9" s="77">
        <v>1016.38</v>
      </c>
      <c r="D9" s="77">
        <v>3957.43</v>
      </c>
      <c r="E9" s="66">
        <v>17</v>
      </c>
      <c r="F9" s="77">
        <v>255.64</v>
      </c>
      <c r="G9" s="77">
        <v>1017.75</v>
      </c>
      <c r="H9" s="77">
        <v>3959.24</v>
      </c>
    </row>
    <row r="10" spans="1:10" x14ac:dyDescent="0.25">
      <c r="A10" s="57" t="s">
        <v>4</v>
      </c>
      <c r="B10" s="65">
        <v>9</v>
      </c>
      <c r="C10" s="65">
        <v>11</v>
      </c>
      <c r="D10" s="65">
        <v>13</v>
      </c>
      <c r="E10" s="57" t="s">
        <v>5</v>
      </c>
      <c r="F10" s="65">
        <v>9</v>
      </c>
      <c r="G10" s="65">
        <v>11</v>
      </c>
      <c r="H10" s="65">
        <v>13</v>
      </c>
    </row>
    <row r="11" spans="1:10" x14ac:dyDescent="0.25">
      <c r="A11" s="66">
        <v>13</v>
      </c>
      <c r="B11" s="77">
        <v>249.9</v>
      </c>
      <c r="C11" s="77">
        <v>907.15</v>
      </c>
      <c r="D11" s="77">
        <v>2335.87</v>
      </c>
      <c r="E11" s="66">
        <v>13</v>
      </c>
      <c r="F11" s="77">
        <v>11.43</v>
      </c>
      <c r="G11" s="77">
        <v>14.07</v>
      </c>
      <c r="H11" s="77">
        <v>15.74</v>
      </c>
    </row>
    <row r="12" spans="1:10" x14ac:dyDescent="0.25">
      <c r="A12" s="66">
        <v>15</v>
      </c>
      <c r="B12" s="77">
        <v>254.02</v>
      </c>
      <c r="C12" s="77">
        <v>989.52</v>
      </c>
      <c r="D12" s="77">
        <v>3602.05</v>
      </c>
      <c r="E12" s="66">
        <v>15</v>
      </c>
      <c r="F12" s="77">
        <v>11.52</v>
      </c>
      <c r="G12" s="77">
        <v>14.4</v>
      </c>
      <c r="H12" s="77">
        <v>17.07</v>
      </c>
    </row>
    <row r="13" spans="1:10" x14ac:dyDescent="0.25">
      <c r="A13" s="66">
        <v>17</v>
      </c>
      <c r="B13" s="77">
        <v>256.3</v>
      </c>
      <c r="C13" s="77">
        <v>1017.86</v>
      </c>
      <c r="D13" s="77">
        <v>3960.35</v>
      </c>
      <c r="E13" s="66">
        <v>17</v>
      </c>
      <c r="F13" s="77">
        <v>11.54</v>
      </c>
      <c r="G13" s="77">
        <v>14.48</v>
      </c>
      <c r="H13" s="77">
        <v>17.41</v>
      </c>
    </row>
    <row r="14" spans="1:10" x14ac:dyDescent="0.25">
      <c r="A14" s="57" t="s">
        <v>6</v>
      </c>
      <c r="B14" s="65">
        <v>9</v>
      </c>
      <c r="C14" s="65">
        <v>11</v>
      </c>
      <c r="D14" s="65">
        <v>13</v>
      </c>
      <c r="E14" s="57" t="s">
        <v>7</v>
      </c>
      <c r="F14" s="65">
        <v>9</v>
      </c>
      <c r="G14" s="65">
        <v>11</v>
      </c>
      <c r="H14" s="65">
        <v>13</v>
      </c>
    </row>
    <row r="15" spans="1:10" x14ac:dyDescent="0.25">
      <c r="A15" s="66">
        <v>13</v>
      </c>
      <c r="B15" s="77">
        <v>12.73</v>
      </c>
      <c r="C15" s="77">
        <v>12.74</v>
      </c>
      <c r="D15" s="77">
        <v>12.74</v>
      </c>
      <c r="E15" s="66">
        <v>13</v>
      </c>
      <c r="F15" s="77">
        <v>16.5</v>
      </c>
      <c r="G15" s="77">
        <v>20.05</v>
      </c>
      <c r="H15" s="77">
        <v>22.26</v>
      </c>
    </row>
    <row r="16" spans="1:10" x14ac:dyDescent="0.25">
      <c r="A16" s="66">
        <v>15</v>
      </c>
      <c r="B16" s="77">
        <v>14.74</v>
      </c>
      <c r="C16" s="77">
        <v>14.73</v>
      </c>
      <c r="D16" s="77">
        <v>14.74</v>
      </c>
      <c r="E16" s="66">
        <v>15</v>
      </c>
      <c r="F16" s="77">
        <v>16.489999999999998</v>
      </c>
      <c r="G16" s="77">
        <v>20.45</v>
      </c>
      <c r="H16" s="77">
        <v>23.9</v>
      </c>
    </row>
    <row r="17" spans="1:8" x14ac:dyDescent="0.25">
      <c r="A17" s="66">
        <v>17</v>
      </c>
      <c r="B17" s="77">
        <v>16.73</v>
      </c>
      <c r="C17" s="77">
        <v>16.73</v>
      </c>
      <c r="D17" s="77">
        <v>16.739999999999998</v>
      </c>
      <c r="E17" s="66">
        <v>17</v>
      </c>
      <c r="F17" s="77">
        <v>16.63</v>
      </c>
      <c r="G17" s="77">
        <v>20.5</v>
      </c>
      <c r="H17" s="77">
        <v>24.51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GAgarwal</dc:creator>
  <cp:lastModifiedBy>Mohamad Saleh</cp:lastModifiedBy>
  <dcterms:created xsi:type="dcterms:W3CDTF">2015-01-31T21:14:12Z</dcterms:created>
  <dcterms:modified xsi:type="dcterms:W3CDTF">2015-02-19T02:04:48Z</dcterms:modified>
</cp:coreProperties>
</file>