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shared\CS513\Midterm\"/>
    </mc:Choice>
  </mc:AlternateContent>
  <xr:revisionPtr revIDLastSave="0" documentId="13_ncr:1_{64CA3DA5-5B86-4E9E-B272-0D2BB47B10BB}" xr6:coauthVersionLast="47" xr6:coauthVersionMax="47" xr10:uidLastSave="{00000000-0000-0000-0000-000000000000}"/>
  <bookViews>
    <workbookView xWindow="-30075" yWindow="2505" windowWidth="27795" windowHeight="15885" activeTab="5" xr2:uid="{00000000-000D-0000-FFFF-FFFF00000000}"/>
  </bookViews>
  <sheets>
    <sheet name="BP_Train" sheetId="1" r:id="rId1"/>
    <sheet name="BP_test" sheetId="3" r:id="rId2"/>
    <sheet name="BP_Cat_Train" sheetId="2" r:id="rId3"/>
    <sheet name="BP_Cat_Test" sheetId="6" r:id="rId4"/>
    <sheet name="BP_Num_Train" sheetId="4" r:id="rId5"/>
    <sheet name="BP_Num_Test" sheetId="5"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7" i="6" l="1"/>
  <c r="I18" i="6" s="1"/>
  <c r="C13" i="5" a="1"/>
  <c r="C13" i="5" s="1"/>
  <c r="G13" i="5" s="1"/>
  <c r="H13" i="5" s="1"/>
  <c r="C14" i="5" a="1"/>
  <c r="C14" i="5" s="1"/>
  <c r="G14" i="5" s="1"/>
  <c r="H14" i="5" s="1"/>
  <c r="C15" i="5" a="1"/>
  <c r="C15" i="5" s="1"/>
  <c r="G15" i="5" s="1"/>
  <c r="H15" i="5" s="1"/>
  <c r="C16" i="5" a="1"/>
  <c r="C16" i="5" s="1"/>
  <c r="G16" i="5" s="1"/>
  <c r="H16" i="5" s="1"/>
  <c r="C12" i="5" a="1"/>
  <c r="C12" i="5" s="1"/>
  <c r="G12" i="5" s="1"/>
  <c r="H12" i="5" s="1"/>
  <c r="F13" i="5"/>
  <c r="F14" i="5"/>
  <c r="F15" i="5"/>
  <c r="F16" i="5"/>
  <c r="F12" i="5"/>
  <c r="B13" i="5" a="1"/>
  <c r="B13" i="5" s="1"/>
  <c r="B14" i="5" a="1"/>
  <c r="B14" i="5" s="1"/>
  <c r="B15" i="5" a="1"/>
  <c r="B15" i="5" s="1"/>
  <c r="B16" i="5" a="1"/>
  <c r="B16" i="5" s="1"/>
  <c r="B12" i="5" a="1"/>
  <c r="B12" i="5" s="1"/>
  <c r="D13" i="5" a="1"/>
  <c r="D13" i="5" s="1"/>
  <c r="E13" i="5" a="1"/>
  <c r="E13" i="5" s="1"/>
  <c r="D14" i="5" a="1"/>
  <c r="D14" i="5" s="1"/>
  <c r="E14" i="5" a="1"/>
  <c r="E14" i="5" s="1"/>
  <c r="D15" i="5" a="1"/>
  <c r="D15" i="5" s="1"/>
  <c r="E15" i="5" a="1"/>
  <c r="E15" i="5" s="1"/>
  <c r="D16" i="5" a="1"/>
  <c r="D16" i="5" s="1"/>
  <c r="E16" i="5" a="1"/>
  <c r="E16" i="5" s="1"/>
  <c r="E12" i="5" a="1"/>
  <c r="E12" i="5" s="1"/>
  <c r="D12" i="5" a="1"/>
  <c r="D12" i="5" s="1"/>
  <c r="I24" i="6"/>
  <c r="I21" i="6"/>
  <c r="I15" i="6"/>
  <c r="I12" i="6"/>
  <c r="E24" i="6"/>
  <c r="E23" i="6"/>
  <c r="E21" i="6"/>
  <c r="E20" i="6"/>
  <c r="E18" i="6"/>
  <c r="E15" i="6"/>
  <c r="E14" i="6"/>
  <c r="E11" i="6"/>
  <c r="E12" i="6"/>
  <c r="D24" i="6"/>
  <c r="D23" i="6"/>
  <c r="D21" i="6"/>
  <c r="D20" i="6"/>
  <c r="D18" i="6"/>
  <c r="D17" i="6"/>
  <c r="D15" i="6"/>
  <c r="D14" i="6"/>
  <c r="D12" i="6"/>
  <c r="D11" i="6"/>
  <c r="C24" i="6"/>
  <c r="C23" i="6"/>
  <c r="C21" i="6"/>
  <c r="C20" i="6"/>
  <c r="C18" i="6"/>
  <c r="C17" i="6"/>
  <c r="C15" i="6"/>
  <c r="C14" i="6"/>
  <c r="C12" i="6"/>
  <c r="C11" i="6"/>
  <c r="F52" i="2"/>
  <c r="G52" i="2"/>
  <c r="H52" i="2"/>
  <c r="I52" i="2"/>
  <c r="E52" i="2"/>
  <c r="I51" i="2"/>
  <c r="F51" i="2"/>
  <c r="G51" i="2"/>
  <c r="H51" i="2"/>
  <c r="E51" i="2"/>
  <c r="F48" i="2"/>
  <c r="E48" i="2"/>
  <c r="F47" i="2"/>
  <c r="E47" i="2"/>
  <c r="F44" i="2"/>
  <c r="F43" i="2"/>
  <c r="F40" i="2"/>
  <c r="J39" i="2"/>
  <c r="I39" i="2"/>
  <c r="H39" i="2"/>
  <c r="G39" i="2"/>
  <c r="F39" i="2"/>
  <c r="K38" i="2"/>
  <c r="K37" i="2"/>
  <c r="K39" i="2" s="1"/>
  <c r="K33" i="2"/>
  <c r="K32" i="2"/>
  <c r="K31" i="2"/>
  <c r="G33" i="2"/>
  <c r="H33" i="2"/>
  <c r="I33" i="2"/>
  <c r="J33" i="2"/>
  <c r="F33" i="2"/>
  <c r="F37" i="2"/>
  <c r="G37" i="2"/>
  <c r="H37" i="2"/>
  <c r="I37" i="2"/>
  <c r="J37" i="2"/>
  <c r="G38" i="2"/>
  <c r="H38" i="2"/>
  <c r="I38" i="2"/>
  <c r="J38" i="2"/>
  <c r="F38" i="2"/>
  <c r="F32" i="2"/>
  <c r="G32" i="2"/>
  <c r="H32" i="2"/>
  <c r="I32" i="2"/>
  <c r="J32" i="2"/>
  <c r="G31" i="2"/>
  <c r="H31" i="2"/>
  <c r="I31" i="2"/>
  <c r="J31" i="2"/>
  <c r="F31" i="2"/>
  <c r="K4" i="2"/>
  <c r="N4" i="2" s="1"/>
  <c r="L5" i="2"/>
  <c r="K5" i="2"/>
  <c r="L4" i="2"/>
  <c r="H4" i="2"/>
  <c r="I4" i="2" l="1"/>
  <c r="M4" i="2" s="1"/>
  <c r="O4"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<sst xmlns="http://schemas.openxmlformats.org/spreadsheetml/2006/main" count="536" uniqueCount="82">
  <si>
    <t>Somker</t>
  </si>
  <si>
    <t>Gender</t>
  </si>
  <si>
    <t>Age</t>
  </si>
  <si>
    <t>Height</t>
  </si>
  <si>
    <t>Weight</t>
  </si>
  <si>
    <t>BP_Status</t>
  </si>
  <si>
    <t>3- Moderate</t>
  </si>
  <si>
    <t>Female</t>
  </si>
  <si>
    <t>High</t>
  </si>
  <si>
    <t>1- Non-smoker</t>
  </si>
  <si>
    <t>Normal</t>
  </si>
  <si>
    <t>Male</t>
  </si>
  <si>
    <t>5- Very Heavy</t>
  </si>
  <si>
    <t>4- Heavy</t>
  </si>
  <si>
    <t>2- Light</t>
  </si>
  <si>
    <t>Q1</t>
  </si>
  <si>
    <t>I pledge my honor that I have abided by the Stevens Honor System</t>
  </si>
  <si>
    <t>Name:</t>
  </si>
  <si>
    <t>Aidan Fischer</t>
  </si>
  <si>
    <t>a</t>
  </si>
  <si>
    <t>Split</t>
  </si>
  <si>
    <t>PL</t>
  </si>
  <si>
    <t>PR</t>
  </si>
  <si>
    <t>P(j|tL)</t>
  </si>
  <si>
    <t>P(j|tR)</t>
  </si>
  <si>
    <t>2PL PR</t>
  </si>
  <si>
    <t>q(s|t)</t>
  </si>
  <si>
    <t>Phi(s|t)</t>
  </si>
  <si>
    <t>b</t>
  </si>
  <si>
    <t>Gender =</t>
  </si>
  <si>
    <t>Left</t>
  </si>
  <si>
    <t>Right</t>
  </si>
  <si>
    <t>Splits</t>
  </si>
  <si>
    <t>Smoker</t>
  </si>
  <si>
    <t>1 - Non-smoker</t>
  </si>
  <si>
    <t>Candidate 1</t>
  </si>
  <si>
    <t xml:space="preserve">Male </t>
  </si>
  <si>
    <t>Candidate 2</t>
  </si>
  <si>
    <t>2-Light</t>
  </si>
  <si>
    <t>3-Moderate</t>
  </si>
  <si>
    <t>4-Heavy</t>
  </si>
  <si>
    <t>5-Very Heavy</t>
  </si>
  <si>
    <t>Candidate 3</t>
  </si>
  <si>
    <t>Candidate 4</t>
  </si>
  <si>
    <t>Candiate 5</t>
  </si>
  <si>
    <t>Q2</t>
  </si>
  <si>
    <t>Sub total</t>
  </si>
  <si>
    <t>Probabilities</t>
  </si>
  <si>
    <t>P(Normal)</t>
  </si>
  <si>
    <t>Total</t>
  </si>
  <si>
    <t>P(High)</t>
  </si>
  <si>
    <t>P(S)</t>
  </si>
  <si>
    <t>P(Smoker|S)</t>
  </si>
  <si>
    <t>P(Gender|S)</t>
  </si>
  <si>
    <t>NB_Test</t>
  </si>
  <si>
    <t>Entry 1</t>
  </si>
  <si>
    <t>P(Phi 1 | S)</t>
  </si>
  <si>
    <t>P(Phi 2 | S)</t>
  </si>
  <si>
    <t>Phi 1</t>
  </si>
  <si>
    <t>Phi 2</t>
  </si>
  <si>
    <t>P(Phi 1 | S)P(Phi 2 | S)P(S)</t>
  </si>
  <si>
    <t>Entry 2</t>
  </si>
  <si>
    <t>Entry 3</t>
  </si>
  <si>
    <t>Entry 4</t>
  </si>
  <si>
    <t>Entry 5</t>
  </si>
  <si>
    <t>Eval</t>
  </si>
  <si>
    <t>Q3</t>
  </si>
  <si>
    <t>K=2</t>
  </si>
  <si>
    <t>Weighted</t>
  </si>
  <si>
    <t>Euclidean</t>
  </si>
  <si>
    <t>For Gender, use Different distance metric</t>
  </si>
  <si>
    <t>Sample</t>
  </si>
  <si>
    <t>Closest 1</t>
  </si>
  <si>
    <t>Closest 2</t>
  </si>
  <si>
    <t>Votes 1</t>
  </si>
  <si>
    <t>Votes 2</t>
  </si>
  <si>
    <t>Prediction</t>
  </si>
  <si>
    <t>Actual 1</t>
  </si>
  <si>
    <t>Actual 2</t>
  </si>
  <si>
    <t xml:space="preserve">Weight function use min-max normalization internally. </t>
  </si>
  <si>
    <t>The MAP call in Closest 1 and Closest 2 maps each entry in the training data to its Min-Max normalized, euclidean distance to the appropriate entry in the test data (The outer lambda takes the training data and applies MMN to it AND the new data, then calls the inner lambda with the MMN values to take the Euclidean distance)</t>
  </si>
  <si>
    <t>The Actual 1,2 columns sorts the training data's BP_Status column
 by the list of distances to the test data, then takes the 1st and 2nd entries to give votes. The Votes columns calculated the weighted votes, and the Prediction column gives the final prediction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</si>
</sst>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diagonal/>
    </border>
    <border>
      <left style="thin">
        <color indexed="64"/>
      </left>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0" fillId="0" borderId="10" xfId="0" applyBorder="1"/>
    <xf numFmtId="0" fontId="0" fillId="0" borderId="12" xfId="0" applyBorder="1"/>
    <xf numFmtId="0" fontId="16" fillId="0" borderId="11" xfId="0" applyFont="1" applyBorder="1"/>
    <xf numFmtId="0" fontId="0" fillId="0" borderId="11" xfId="0" applyBorder="1"/>
    <xf numFmtId="0" fontId="0" fillId="0" borderId="13" xfId="0" applyBorder="1"/>
    <xf numFmtId="0" fontId="18" fillId="33" borderId="14" xfId="0" applyFont="1" applyFill="1" applyBorder="1"/>
    <xf numFmtId="0" fontId="0" fillId="33" borderId="15" xfId="0" applyFill="1" applyBorder="1"/>
    <xf numFmtId="0" fontId="0" fillId="33" borderId="14" xfId="0" applyFill="1" applyBorder="1"/>
    <xf numFmtId="0" fontId="0" fillId="33" borderId="10" xfId="0" applyFill="1" applyBorder="1"/>
    <xf numFmtId="0" fontId="0" fillId="0" borderId="0" xfId="0" applyAlignment="1">
      <alignment horizontal="center"/>
    </xf>
    <xf numFmtId="0" fontId="16" fillId="0" borderId="16" xfId="0" applyFont="1" applyFill="1" applyBorder="1"/>
    <xf numFmtId="0" fontId="0" fillId="0" borderId="0" xfId="0" applyAlignment="1"/>
    <xf numFmtId="0" fontId="0" fillId="0" borderId="0" xfId="0"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
  <sheetViews>
    <sheetView workbookViewId="0">
      <selection activeCell="T9" sqref="H4:T9"/>
    </sheetView>
  </sheetViews>
  <sheetFormatPr defaultRowHeight="15" x14ac:dyDescent="0.25"/>
  <cols>
    <col min="1" max="1" width="13.28515625" bestFit="1" customWidth="1"/>
    <col min="7" max="7" width="9.140625" customWidth="1"/>
    <col min="10" max="12" width="9.140625" customWidth="1"/>
    <col min="13" max="13" width="10.5703125" customWidth="1"/>
  </cols>
  <sheetData>
    <row r="1" spans="1:9" ht="15.75" thickBot="1" x14ac:dyDescent="0.3">
      <c r="A1" s="4" t="s">
        <v>0</v>
      </c>
      <c r="B1" s="4" t="s">
        <v>1</v>
      </c>
      <c r="C1" s="4" t="s">
        <v>2</v>
      </c>
      <c r="D1" s="4" t="s">
        <v>3</v>
      </c>
      <c r="E1" s="4" t="s">
        <v>4</v>
      </c>
      <c r="F1" s="4" t="s">
        <v>5</v>
      </c>
      <c r="H1" t="s">
        <v>16</v>
      </c>
    </row>
    <row r="2" spans="1:9" x14ac:dyDescent="0.25">
      <c r="A2" s="2" t="s">
        <v>6</v>
      </c>
      <c r="B2" s="2" t="s">
        <v>7</v>
      </c>
      <c r="C2" s="2">
        <v>57</v>
      </c>
      <c r="D2" s="2">
        <v>62.25</v>
      </c>
      <c r="E2" s="2">
        <v>132</v>
      </c>
      <c r="F2" s="2" t="s">
        <v>8</v>
      </c>
      <c r="H2" t="s">
        <v>17</v>
      </c>
      <c r="I2" t="s">
        <v>18</v>
      </c>
    </row>
    <row r="3" spans="1:9" x14ac:dyDescent="0.25">
      <c r="A3" s="1" t="s">
        <v>9</v>
      </c>
      <c r="B3" s="1" t="s">
        <v>7</v>
      </c>
      <c r="C3" s="1">
        <v>48</v>
      </c>
      <c r="D3" s="1">
        <v>59.5</v>
      </c>
      <c r="E3" s="1">
        <v>137</v>
      </c>
      <c r="F3" s="1" t="s">
        <v>10</v>
      </c>
    </row>
    <row r="4" spans="1:9" x14ac:dyDescent="0.25">
      <c r="A4" s="1" t="s">
        <v>9</v>
      </c>
      <c r="B4" s="1" t="s">
        <v>11</v>
      </c>
      <c r="C4" s="1">
        <v>45</v>
      </c>
      <c r="D4" s="1">
        <v>62</v>
      </c>
      <c r="E4" s="1">
        <v>150</v>
      </c>
      <c r="F4" s="1" t="s">
        <v>8</v>
      </c>
    </row>
    <row r="5" spans="1:9" x14ac:dyDescent="0.25">
      <c r="A5" s="1" t="s">
        <v>9</v>
      </c>
      <c r="B5" s="1" t="s">
        <v>7</v>
      </c>
      <c r="C5" s="1">
        <v>35</v>
      </c>
      <c r="D5" s="1">
        <v>62.5</v>
      </c>
      <c r="E5" s="1">
        <v>107</v>
      </c>
      <c r="F5" s="1" t="s">
        <v>10</v>
      </c>
    </row>
    <row r="6" spans="1:9" x14ac:dyDescent="0.25">
      <c r="A6" s="1" t="s">
        <v>12</v>
      </c>
      <c r="B6" s="1" t="s">
        <v>11</v>
      </c>
      <c r="C6" s="1">
        <v>48</v>
      </c>
      <c r="D6" s="1">
        <v>64.5</v>
      </c>
      <c r="E6" s="1">
        <v>154</v>
      </c>
      <c r="F6" s="1" t="s">
        <v>8</v>
      </c>
    </row>
    <row r="7" spans="1:9" x14ac:dyDescent="0.25">
      <c r="A7" s="1" t="s">
        <v>9</v>
      </c>
      <c r="B7" s="1" t="s">
        <v>7</v>
      </c>
      <c r="C7" s="1">
        <v>41</v>
      </c>
      <c r="D7" s="1">
        <v>63</v>
      </c>
      <c r="E7" s="1">
        <v>154</v>
      </c>
      <c r="F7" s="1" t="s">
        <v>10</v>
      </c>
    </row>
    <row r="8" spans="1:9" x14ac:dyDescent="0.25">
      <c r="A8" s="1" t="s">
        <v>9</v>
      </c>
      <c r="B8" s="1" t="s">
        <v>11</v>
      </c>
      <c r="C8" s="1">
        <v>35</v>
      </c>
      <c r="D8" s="1">
        <v>67.5</v>
      </c>
      <c r="E8" s="1">
        <v>167</v>
      </c>
      <c r="F8" s="1" t="s">
        <v>8</v>
      </c>
    </row>
    <row r="9" spans="1:9" x14ac:dyDescent="0.25">
      <c r="A9" s="1" t="s">
        <v>9</v>
      </c>
      <c r="B9" s="1" t="s">
        <v>7</v>
      </c>
      <c r="C9" s="1">
        <v>57</v>
      </c>
      <c r="D9" s="1">
        <v>64</v>
      </c>
      <c r="E9" s="1">
        <v>140</v>
      </c>
      <c r="F9" s="1" t="s">
        <v>8</v>
      </c>
    </row>
    <row r="10" spans="1:9" x14ac:dyDescent="0.25">
      <c r="A10" s="1" t="s">
        <v>9</v>
      </c>
      <c r="B10" s="1" t="s">
        <v>7</v>
      </c>
      <c r="C10" s="1">
        <v>47</v>
      </c>
      <c r="D10" s="1">
        <v>61.5</v>
      </c>
      <c r="E10" s="1">
        <v>104</v>
      </c>
      <c r="F10" s="1" t="s">
        <v>10</v>
      </c>
    </row>
    <row r="11" spans="1:9" x14ac:dyDescent="0.25">
      <c r="A11" s="1" t="s">
        <v>13</v>
      </c>
      <c r="B11" s="1" t="s">
        <v>11</v>
      </c>
      <c r="C11" s="1">
        <v>37</v>
      </c>
      <c r="D11" s="1">
        <v>68.5</v>
      </c>
      <c r="E11" s="1">
        <v>151</v>
      </c>
      <c r="F11" s="1" t="s">
        <v>10</v>
      </c>
    </row>
    <row r="12" spans="1:9" x14ac:dyDescent="0.25">
      <c r="A12" s="1" t="s">
        <v>9</v>
      </c>
      <c r="B12" s="1" t="s">
        <v>7</v>
      </c>
      <c r="C12" s="1">
        <v>54</v>
      </c>
      <c r="D12" s="1">
        <v>63.5</v>
      </c>
      <c r="E12" s="1">
        <v>151</v>
      </c>
      <c r="F12" s="1" t="s">
        <v>8</v>
      </c>
    </row>
    <row r="13" spans="1:9" x14ac:dyDescent="0.25">
      <c r="A13" s="1" t="s">
        <v>6</v>
      </c>
      <c r="B13" s="1" t="s">
        <v>11</v>
      </c>
      <c r="C13" s="1">
        <v>32</v>
      </c>
      <c r="D13" s="1">
        <v>69.5</v>
      </c>
      <c r="E13" s="1">
        <v>171</v>
      </c>
      <c r="F13" s="1" t="s">
        <v>10</v>
      </c>
    </row>
    <row r="14" spans="1:9" x14ac:dyDescent="0.25">
      <c r="A14" s="1" t="s">
        <v>14</v>
      </c>
      <c r="B14" s="1" t="s">
        <v>7</v>
      </c>
      <c r="C14" s="1">
        <v>45</v>
      </c>
      <c r="D14" s="1">
        <v>61</v>
      </c>
      <c r="E14" s="1">
        <v>130</v>
      </c>
      <c r="F14" s="1" t="s">
        <v>10</v>
      </c>
    </row>
    <row r="15" spans="1:9" x14ac:dyDescent="0.25">
      <c r="A15" s="1" t="s">
        <v>9</v>
      </c>
      <c r="B15" s="1" t="s">
        <v>7</v>
      </c>
      <c r="C15" s="1">
        <v>51</v>
      </c>
      <c r="D15" s="1">
        <v>64.25</v>
      </c>
      <c r="E15" s="1">
        <v>182</v>
      </c>
      <c r="F15" s="1" t="s">
        <v>8</v>
      </c>
    </row>
    <row r="16" spans="1:9" x14ac:dyDescent="0.25">
      <c r="A16" s="1" t="s">
        <v>9</v>
      </c>
      <c r="B16" s="1" t="s">
        <v>7</v>
      </c>
      <c r="C16" s="1">
        <v>57</v>
      </c>
      <c r="D16" s="1">
        <v>61</v>
      </c>
      <c r="E16" s="1">
        <v>160</v>
      </c>
      <c r="F16" s="1" t="s">
        <v>8</v>
      </c>
    </row>
    <row r="17" spans="1:6" x14ac:dyDescent="0.25">
      <c r="A17" s="1" t="s">
        <v>13</v>
      </c>
      <c r="B17" s="1" t="s">
        <v>11</v>
      </c>
      <c r="C17" s="1">
        <v>47</v>
      </c>
      <c r="D17" s="1">
        <v>67.25</v>
      </c>
      <c r="E17" s="1">
        <v>153</v>
      </c>
      <c r="F17" s="1" t="s">
        <v>10</v>
      </c>
    </row>
    <row r="18" spans="1:6" x14ac:dyDescent="0.25">
      <c r="A18" s="1" t="s">
        <v>9</v>
      </c>
      <c r="B18" s="1" t="s">
        <v>7</v>
      </c>
      <c r="C18" s="1">
        <v>52</v>
      </c>
      <c r="D18" s="1">
        <v>59.25</v>
      </c>
      <c r="E18" s="1">
        <v>124</v>
      </c>
      <c r="F18" s="1" t="s">
        <v>10</v>
      </c>
    </row>
    <row r="19" spans="1:6" x14ac:dyDescent="0.25">
      <c r="A19" s="1" t="s">
        <v>12</v>
      </c>
      <c r="B19" s="1" t="s">
        <v>11</v>
      </c>
      <c r="C19" s="1">
        <v>45</v>
      </c>
      <c r="D19" s="1">
        <v>66.25</v>
      </c>
      <c r="E19" s="1">
        <v>192</v>
      </c>
      <c r="F19" s="1" t="s">
        <v>8</v>
      </c>
    </row>
    <row r="20" spans="1:6" x14ac:dyDescent="0.25">
      <c r="A20" s="1" t="s">
        <v>13</v>
      </c>
      <c r="B20" s="1" t="s">
        <v>11</v>
      </c>
      <c r="C20" s="1">
        <v>38</v>
      </c>
      <c r="D20" s="1">
        <v>67.75</v>
      </c>
      <c r="E20" s="1">
        <v>158</v>
      </c>
      <c r="F20" s="1" t="s">
        <v>8</v>
      </c>
    </row>
    <row r="21" spans="1:6" x14ac:dyDescent="0.25">
      <c r="A21" s="1" t="s">
        <v>9</v>
      </c>
      <c r="B21" s="1" t="s">
        <v>7</v>
      </c>
      <c r="C21" s="1">
        <v>44</v>
      </c>
      <c r="D21" s="1">
        <v>64.5</v>
      </c>
      <c r="E21" s="1">
        <v>128</v>
      </c>
      <c r="F21" s="1" t="s">
        <v>10</v>
      </c>
    </row>
    <row r="22" spans="1:6" x14ac:dyDescent="0.25">
      <c r="A22" s="1" t="s">
        <v>13</v>
      </c>
      <c r="B22" s="1" t="s">
        <v>7</v>
      </c>
      <c r="C22" s="1">
        <v>35</v>
      </c>
      <c r="D22" s="1">
        <v>63</v>
      </c>
      <c r="E22" s="1">
        <v>108</v>
      </c>
      <c r="F22" s="1" t="s">
        <v>10</v>
      </c>
    </row>
    <row r="23" spans="1:6" x14ac:dyDescent="0.25">
      <c r="A23" s="1" t="s">
        <v>13</v>
      </c>
      <c r="B23" s="1" t="s">
        <v>11</v>
      </c>
      <c r="C23" s="1">
        <v>38</v>
      </c>
      <c r="D23" s="1">
        <v>66.75</v>
      </c>
      <c r="E23" s="1">
        <v>150</v>
      </c>
      <c r="F23" s="1" t="s">
        <v>8</v>
      </c>
    </row>
    <row r="24" spans="1:6" x14ac:dyDescent="0.25">
      <c r="A24" s="1" t="s">
        <v>9</v>
      </c>
      <c r="B24" s="1" t="s">
        <v>11</v>
      </c>
      <c r="C24" s="1">
        <v>48</v>
      </c>
      <c r="D24" s="1">
        <v>64.5</v>
      </c>
      <c r="E24" s="1">
        <v>187</v>
      </c>
      <c r="F24" s="1" t="s">
        <v>8</v>
      </c>
    </row>
    <row r="25" spans="1:6" x14ac:dyDescent="0.25">
      <c r="A25" s="1" t="s">
        <v>13</v>
      </c>
      <c r="B25" s="1" t="s">
        <v>11</v>
      </c>
      <c r="C25" s="1">
        <v>45</v>
      </c>
      <c r="D25" s="1">
        <v>69.75</v>
      </c>
      <c r="E25" s="1">
        <v>187</v>
      </c>
      <c r="F25" s="1" t="s">
        <v>10</v>
      </c>
    </row>
    <row r="26" spans="1:6" x14ac:dyDescent="0.25">
      <c r="A26" s="1" t="s">
        <v>9</v>
      </c>
      <c r="B26" s="1" t="s">
        <v>7</v>
      </c>
      <c r="C26" s="1">
        <v>48</v>
      </c>
      <c r="D26" s="1">
        <v>69.75</v>
      </c>
      <c r="E26" s="1">
        <v>198</v>
      </c>
      <c r="F26" s="1" t="s">
        <v>8</v>
      </c>
    </row>
    <row r="27" spans="1:6" x14ac:dyDescent="0.25">
      <c r="A27" s="1" t="s">
        <v>9</v>
      </c>
      <c r="B27" s="1" t="s">
        <v>7</v>
      </c>
      <c r="C27" s="1">
        <v>57</v>
      </c>
      <c r="D27" s="1">
        <v>62.25</v>
      </c>
      <c r="E27" s="1">
        <v>135</v>
      </c>
      <c r="F27" s="1" t="s">
        <v>8</v>
      </c>
    </row>
    <row r="28" spans="1:6" x14ac:dyDescent="0.25">
      <c r="A28" s="1" t="s">
        <v>9</v>
      </c>
      <c r="B28" s="1" t="s">
        <v>11</v>
      </c>
      <c r="C28" s="1">
        <v>40</v>
      </c>
      <c r="D28" s="1">
        <v>66.5</v>
      </c>
      <c r="E28" s="1">
        <v>171</v>
      </c>
      <c r="F28" s="1" t="s">
        <v>8</v>
      </c>
    </row>
    <row r="29" spans="1:6" x14ac:dyDescent="0.25">
      <c r="A29" s="1" t="s">
        <v>9</v>
      </c>
      <c r="B29" s="1" t="s">
        <v>11</v>
      </c>
      <c r="C29" s="1">
        <v>60</v>
      </c>
      <c r="D29" s="1">
        <v>64.25</v>
      </c>
      <c r="E29" s="1">
        <v>222</v>
      </c>
      <c r="F29" s="1" t="s">
        <v>8</v>
      </c>
    </row>
    <row r="30" spans="1:6" x14ac:dyDescent="0.25">
      <c r="A30" s="1" t="s">
        <v>9</v>
      </c>
      <c r="B30" s="1" t="s">
        <v>7</v>
      </c>
      <c r="C30" s="1">
        <v>31</v>
      </c>
      <c r="D30" s="1">
        <v>59</v>
      </c>
      <c r="E30" s="1">
        <v>126</v>
      </c>
      <c r="F30" s="1" t="s">
        <v>10</v>
      </c>
    </row>
    <row r="31" spans="1:6" x14ac:dyDescent="0.25">
      <c r="A31" s="1" t="s">
        <v>14</v>
      </c>
      <c r="B31" s="1" t="s">
        <v>7</v>
      </c>
      <c r="C31" s="1">
        <v>53</v>
      </c>
      <c r="D31" s="1">
        <v>66.25</v>
      </c>
      <c r="E31" s="1">
        <v>167</v>
      </c>
      <c r="F31" s="1" t="s">
        <v>8</v>
      </c>
    </row>
    <row r="32" spans="1:6" x14ac:dyDescent="0.25">
      <c r="A32" s="1" t="s">
        <v>14</v>
      </c>
      <c r="B32" s="1" t="s">
        <v>7</v>
      </c>
      <c r="C32" s="1">
        <v>31</v>
      </c>
      <c r="D32" s="1">
        <v>61.25</v>
      </c>
      <c r="E32" s="1">
        <v>128</v>
      </c>
      <c r="F32" s="1" t="s">
        <v>10</v>
      </c>
    </row>
    <row r="33" spans="1:6" x14ac:dyDescent="0.25">
      <c r="A33" s="1" t="s">
        <v>13</v>
      </c>
      <c r="B33" s="1" t="s">
        <v>11</v>
      </c>
      <c r="C33" s="1">
        <v>42</v>
      </c>
      <c r="D33" s="1">
        <v>63.75</v>
      </c>
      <c r="E33" s="1">
        <v>117</v>
      </c>
      <c r="F33" s="1" t="s">
        <v>8</v>
      </c>
    </row>
    <row r="34" spans="1:6" x14ac:dyDescent="0.25">
      <c r="A34" s="1" t="s">
        <v>9</v>
      </c>
      <c r="B34" s="1" t="s">
        <v>7</v>
      </c>
      <c r="C34" s="1">
        <v>49</v>
      </c>
      <c r="D34" s="1">
        <v>65.75</v>
      </c>
      <c r="E34" s="1">
        <v>142</v>
      </c>
      <c r="F34" s="1" t="s">
        <v>8</v>
      </c>
    </row>
    <row r="35" spans="1:6" x14ac:dyDescent="0.25">
      <c r="A35" s="1" t="s">
        <v>13</v>
      </c>
      <c r="B35" s="1" t="s">
        <v>11</v>
      </c>
      <c r="C35" s="1">
        <v>38</v>
      </c>
      <c r="D35" s="1">
        <v>68.25</v>
      </c>
      <c r="E35" s="1">
        <v>171</v>
      </c>
      <c r="F35" s="1" t="s">
        <v>8</v>
      </c>
    </row>
    <row r="36" spans="1:6" x14ac:dyDescent="0.25">
      <c r="A36" s="1" t="s">
        <v>9</v>
      </c>
      <c r="B36" s="1" t="s">
        <v>7</v>
      </c>
      <c r="C36" s="1">
        <v>56</v>
      </c>
      <c r="D36" s="1">
        <v>60.25</v>
      </c>
      <c r="E36" s="1">
        <v>154</v>
      </c>
      <c r="F36" s="1" t="s">
        <v>10</v>
      </c>
    </row>
    <row r="37" spans="1:6" x14ac:dyDescent="0.25">
      <c r="A37" s="1" t="s">
        <v>13</v>
      </c>
      <c r="B37" s="1" t="s">
        <v>11</v>
      </c>
      <c r="C37" s="1">
        <v>34</v>
      </c>
      <c r="D37" s="1">
        <v>63.5</v>
      </c>
      <c r="E37" s="1">
        <v>120</v>
      </c>
      <c r="F37" s="1" t="s">
        <v>10</v>
      </c>
    </row>
    <row r="38" spans="1:6" x14ac:dyDescent="0.25">
      <c r="A38" s="1" t="s">
        <v>12</v>
      </c>
      <c r="B38" s="1" t="s">
        <v>11</v>
      </c>
      <c r="C38" s="1">
        <v>47</v>
      </c>
      <c r="D38" s="1">
        <v>63.5</v>
      </c>
      <c r="E38" s="1">
        <v>185</v>
      </c>
      <c r="F38" s="1" t="s">
        <v>8</v>
      </c>
    </row>
    <row r="39" spans="1:6" x14ac:dyDescent="0.25">
      <c r="A39" s="1" t="s">
        <v>12</v>
      </c>
      <c r="B39" s="1" t="s">
        <v>11</v>
      </c>
      <c r="C39" s="1">
        <v>46</v>
      </c>
      <c r="D39" s="1">
        <v>68.75</v>
      </c>
      <c r="E39" s="1">
        <v>174</v>
      </c>
      <c r="F39" s="1" t="s">
        <v>8</v>
      </c>
    </row>
    <row r="40" spans="1:6" x14ac:dyDescent="0.25">
      <c r="A40" s="1" t="s">
        <v>13</v>
      </c>
      <c r="B40" s="1" t="s">
        <v>7</v>
      </c>
      <c r="C40" s="1">
        <v>34</v>
      </c>
      <c r="D40" s="1">
        <v>61.75</v>
      </c>
      <c r="E40" s="1">
        <v>142</v>
      </c>
      <c r="F40" s="1" t="s">
        <v>8</v>
      </c>
    </row>
    <row r="41" spans="1:6" x14ac:dyDescent="0.25">
      <c r="A41" s="1" t="s">
        <v>9</v>
      </c>
      <c r="B41" s="1" t="s">
        <v>7</v>
      </c>
      <c r="C41" s="1">
        <v>36</v>
      </c>
      <c r="D41" s="1">
        <v>62.5</v>
      </c>
      <c r="E41" s="1">
        <v>116</v>
      </c>
      <c r="F41" s="1"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
  <sheetViews>
    <sheetView workbookViewId="0">
      <selection activeCell="J11" sqref="J11"/>
    </sheetView>
  </sheetViews>
  <sheetFormatPr defaultRowHeight="15" x14ac:dyDescent="0.25"/>
  <cols>
    <col min="1" max="1" width="13.28515625" bestFit="1" customWidth="1"/>
  </cols>
  <sheetData>
    <row r="1" spans="1:6" ht="15.75" thickBot="1" x14ac:dyDescent="0.3">
      <c r="A1" s="4" t="s">
        <v>0</v>
      </c>
      <c r="B1" s="4" t="s">
        <v>1</v>
      </c>
      <c r="C1" s="4" t="s">
        <v>2</v>
      </c>
      <c r="D1" s="4" t="s">
        <v>3</v>
      </c>
      <c r="E1" s="4" t="s">
        <v>4</v>
      </c>
      <c r="F1" s="4" t="s">
        <v>5</v>
      </c>
    </row>
    <row r="2" spans="1:6" x14ac:dyDescent="0.25">
      <c r="A2" s="2" t="s">
        <v>14</v>
      </c>
      <c r="B2" s="2" t="s">
        <v>7</v>
      </c>
      <c r="C2" s="2">
        <v>43</v>
      </c>
      <c r="D2" s="2">
        <v>62.5</v>
      </c>
      <c r="E2" s="2">
        <v>214</v>
      </c>
      <c r="F2" s="2" t="s">
        <v>8</v>
      </c>
    </row>
    <row r="3" spans="1:6" x14ac:dyDescent="0.25">
      <c r="A3" s="1" t="s">
        <v>12</v>
      </c>
      <c r="B3" s="1" t="s">
        <v>7</v>
      </c>
      <c r="C3" s="1">
        <v>45</v>
      </c>
      <c r="D3" s="1">
        <v>60</v>
      </c>
      <c r="E3" s="1">
        <v>156</v>
      </c>
      <c r="F3" s="1" t="s">
        <v>8</v>
      </c>
    </row>
    <row r="4" spans="1:6" x14ac:dyDescent="0.25">
      <c r="A4" s="1" t="s">
        <v>6</v>
      </c>
      <c r="B4" s="1" t="s">
        <v>7</v>
      </c>
      <c r="C4" s="1">
        <v>39</v>
      </c>
      <c r="D4" s="1">
        <v>60.75</v>
      </c>
      <c r="E4" s="1">
        <v>137</v>
      </c>
      <c r="F4" s="1" t="s">
        <v>10</v>
      </c>
    </row>
    <row r="5" spans="1:6" x14ac:dyDescent="0.25">
      <c r="A5" s="1" t="s">
        <v>13</v>
      </c>
      <c r="B5" s="1" t="s">
        <v>11</v>
      </c>
      <c r="C5" s="1">
        <v>60</v>
      </c>
      <c r="D5" s="1">
        <v>67</v>
      </c>
      <c r="E5" s="1">
        <v>161</v>
      </c>
      <c r="F5" s="1" t="s">
        <v>10</v>
      </c>
    </row>
    <row r="6" spans="1:6" x14ac:dyDescent="0.25">
      <c r="A6" s="1" t="s">
        <v>9</v>
      </c>
      <c r="B6" s="1" t="s">
        <v>7</v>
      </c>
      <c r="C6" s="1">
        <v>49</v>
      </c>
      <c r="D6" s="1">
        <v>56.5</v>
      </c>
      <c r="E6" s="1">
        <v>130</v>
      </c>
      <c r="F6" s="1"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52"/>
  <sheetViews>
    <sheetView topLeftCell="A24" workbookViewId="0">
      <selection activeCell="E47" sqref="E47"/>
    </sheetView>
  </sheetViews>
  <sheetFormatPr defaultRowHeight="15" x14ac:dyDescent="0.25"/>
  <cols>
    <col min="1" max="1" width="13.28515625" bestFit="1" customWidth="1"/>
    <col min="5" max="5" width="12.140625" customWidth="1"/>
    <col min="6" max="6" width="13.85546875" customWidth="1"/>
    <col min="7" max="8" width="14.28515625" bestFit="1" customWidth="1"/>
    <col min="10" max="10" width="13" customWidth="1"/>
  </cols>
  <sheetData>
    <row r="1" spans="1:15" ht="15.75" thickBot="1" x14ac:dyDescent="0.3">
      <c r="A1" s="6" t="s">
        <v>0</v>
      </c>
      <c r="B1" s="3" t="s">
        <v>1</v>
      </c>
      <c r="C1" s="3" t="s">
        <v>5</v>
      </c>
      <c r="E1" t="s">
        <v>15</v>
      </c>
    </row>
    <row r="2" spans="1:15" x14ac:dyDescent="0.25">
      <c r="A2" s="7" t="s">
        <v>6</v>
      </c>
      <c r="B2" s="2" t="s">
        <v>7</v>
      </c>
      <c r="C2" s="2" t="s">
        <v>8</v>
      </c>
      <c r="E2" t="s">
        <v>19</v>
      </c>
    </row>
    <row r="3" spans="1:15" x14ac:dyDescent="0.25">
      <c r="A3" s="8" t="s">
        <v>9</v>
      </c>
      <c r="B3" s="1" t="s">
        <v>7</v>
      </c>
      <c r="C3" s="1" t="s">
        <v>10</v>
      </c>
      <c r="G3" t="s">
        <v>20</v>
      </c>
      <c r="H3" t="s">
        <v>21</v>
      </c>
      <c r="I3" t="s">
        <v>22</v>
      </c>
      <c r="J3" t="s">
        <v>5</v>
      </c>
      <c r="K3" t="s">
        <v>23</v>
      </c>
      <c r="L3" t="s">
        <v>24</v>
      </c>
      <c r="M3" t="s">
        <v>25</v>
      </c>
      <c r="N3" t="s">
        <v>26</v>
      </c>
      <c r="O3" t="s">
        <v>27</v>
      </c>
    </row>
    <row r="4" spans="1:15" x14ac:dyDescent="0.25">
      <c r="A4" s="8" t="s">
        <v>9</v>
      </c>
      <c r="B4" s="1" t="s">
        <v>11</v>
      </c>
      <c r="C4" s="1" t="s">
        <v>8</v>
      </c>
      <c r="F4" t="s">
        <v>29</v>
      </c>
      <c r="G4" t="s">
        <v>11</v>
      </c>
      <c r="H4">
        <f>COUNTIF(BP_Train!B2:B41,"Male")/COUNTA(BP_Train!B2:B41)</f>
        <v>0.45</v>
      </c>
      <c r="I4">
        <f>1-H4</f>
        <v>0.55000000000000004</v>
      </c>
      <c r="J4" t="s">
        <v>10</v>
      </c>
      <c r="K4">
        <f>COUNTIFS(BP_Train!B2:B41,"Male",BP_Train!F2:F41,"Normal")/COUNTIF(BP_Train!B2:B41,"Male")</f>
        <v>0.27777777777777779</v>
      </c>
      <c r="L4">
        <f>COUNTIFS(BP_Train!B2:B41,"Female",BP_Train!F2:F41,"Normal")/COUNTIF(BP_Train!B2:B41,"Female")</f>
        <v>0.5</v>
      </c>
      <c r="M4">
        <f>2*H4*I4</f>
        <v>0.49500000000000005</v>
      </c>
      <c r="N4">
        <f>ABS(K4-L4)+ABS(K5-L5)</f>
        <v>0.44444444444444442</v>
      </c>
      <c r="O4">
        <f>M4*N4</f>
        <v>0.22</v>
      </c>
    </row>
    <row r="5" spans="1:15" x14ac:dyDescent="0.25">
      <c r="A5" s="8" t="s">
        <v>9</v>
      </c>
      <c r="B5" s="1" t="s">
        <v>7</v>
      </c>
      <c r="C5" s="1" t="s">
        <v>10</v>
      </c>
      <c r="J5" t="s">
        <v>8</v>
      </c>
      <c r="K5">
        <f>COUNTIFS(BP_Train!B2:B41,"Male",BP_Train!F2:F41,"High")/COUNTIF(BP_Train!B2:B41,"Male")</f>
        <v>0.72222222222222221</v>
      </c>
      <c r="L5">
        <f>COUNTIFS(BP_Train!B2:B41,"Female",BP_Train!F2:F41,"High")/COUNTIF(BP_Train!B2:B41,"Female")</f>
        <v>0.5</v>
      </c>
    </row>
    <row r="6" spans="1:15" x14ac:dyDescent="0.25">
      <c r="A6" s="8" t="s">
        <v>12</v>
      </c>
      <c r="B6" s="1" t="s">
        <v>11</v>
      </c>
      <c r="C6" s="1" t="s">
        <v>8</v>
      </c>
    </row>
    <row r="7" spans="1:15" x14ac:dyDescent="0.25">
      <c r="A7" s="8" t="s">
        <v>9</v>
      </c>
      <c r="B7" s="1" t="s">
        <v>7</v>
      </c>
      <c r="C7" s="1" t="s">
        <v>10</v>
      </c>
      <c r="E7" t="s">
        <v>28</v>
      </c>
    </row>
    <row r="8" spans="1:15" x14ac:dyDescent="0.25">
      <c r="A8" s="8" t="s">
        <v>9</v>
      </c>
      <c r="B8" s="1" t="s">
        <v>11</v>
      </c>
      <c r="C8" s="1" t="s">
        <v>8</v>
      </c>
      <c r="F8" t="s">
        <v>32</v>
      </c>
      <c r="G8" t="s">
        <v>30</v>
      </c>
      <c r="H8" t="s">
        <v>31</v>
      </c>
    </row>
    <row r="9" spans="1:15" x14ac:dyDescent="0.25">
      <c r="A9" s="8" t="s">
        <v>9</v>
      </c>
      <c r="B9" s="1" t="s">
        <v>7</v>
      </c>
      <c r="C9" s="1" t="s">
        <v>8</v>
      </c>
      <c r="E9" t="s">
        <v>1</v>
      </c>
    </row>
    <row r="10" spans="1:15" x14ac:dyDescent="0.25">
      <c r="A10" s="8" t="s">
        <v>9</v>
      </c>
      <c r="B10" s="1" t="s">
        <v>7</v>
      </c>
      <c r="C10" s="1" t="s">
        <v>10</v>
      </c>
      <c r="F10" t="s">
        <v>35</v>
      </c>
      <c r="G10" t="s">
        <v>36</v>
      </c>
      <c r="H10" t="s">
        <v>7</v>
      </c>
    </row>
    <row r="11" spans="1:15" x14ac:dyDescent="0.25">
      <c r="A11" s="8" t="s">
        <v>13</v>
      </c>
      <c r="B11" s="1" t="s">
        <v>11</v>
      </c>
      <c r="C11" s="1" t="s">
        <v>10</v>
      </c>
      <c r="E11" t="s">
        <v>33</v>
      </c>
    </row>
    <row r="12" spans="1:15" x14ac:dyDescent="0.25">
      <c r="A12" s="8" t="s">
        <v>9</v>
      </c>
      <c r="B12" s="1" t="s">
        <v>7</v>
      </c>
      <c r="C12" s="1" t="s">
        <v>8</v>
      </c>
      <c r="F12" t="s">
        <v>37</v>
      </c>
      <c r="G12" t="s">
        <v>34</v>
      </c>
      <c r="H12" t="s">
        <v>38</v>
      </c>
    </row>
    <row r="13" spans="1:15" x14ac:dyDescent="0.25">
      <c r="A13" s="8" t="s">
        <v>6</v>
      </c>
      <c r="B13" s="1" t="s">
        <v>11</v>
      </c>
      <c r="C13" s="1" t="s">
        <v>10</v>
      </c>
      <c r="H13" t="s">
        <v>39</v>
      </c>
    </row>
    <row r="14" spans="1:15" x14ac:dyDescent="0.25">
      <c r="A14" s="8" t="s">
        <v>14</v>
      </c>
      <c r="B14" s="1" t="s">
        <v>7</v>
      </c>
      <c r="C14" s="1" t="s">
        <v>10</v>
      </c>
      <c r="H14" t="s">
        <v>40</v>
      </c>
    </row>
    <row r="15" spans="1:15" x14ac:dyDescent="0.25">
      <c r="A15" s="8" t="s">
        <v>9</v>
      </c>
      <c r="B15" s="1" t="s">
        <v>7</v>
      </c>
      <c r="C15" s="1" t="s">
        <v>8</v>
      </c>
      <c r="H15" t="s">
        <v>41</v>
      </c>
    </row>
    <row r="16" spans="1:15" x14ac:dyDescent="0.25">
      <c r="A16" s="8" t="s">
        <v>9</v>
      </c>
      <c r="B16" s="1" t="s">
        <v>7</v>
      </c>
      <c r="C16" s="1" t="s">
        <v>8</v>
      </c>
      <c r="F16" t="s">
        <v>42</v>
      </c>
      <c r="G16" t="s">
        <v>34</v>
      </c>
      <c r="H16" t="s">
        <v>39</v>
      </c>
    </row>
    <row r="17" spans="1:11" x14ac:dyDescent="0.25">
      <c r="A17" s="8" t="s">
        <v>13</v>
      </c>
      <c r="B17" s="1" t="s">
        <v>11</v>
      </c>
      <c r="C17" s="1" t="s">
        <v>10</v>
      </c>
      <c r="G17" t="s">
        <v>38</v>
      </c>
      <c r="H17" t="s">
        <v>40</v>
      </c>
    </row>
    <row r="18" spans="1:11" x14ac:dyDescent="0.25">
      <c r="A18" s="8" t="s">
        <v>9</v>
      </c>
      <c r="B18" s="1" t="s">
        <v>7</v>
      </c>
      <c r="C18" s="1" t="s">
        <v>10</v>
      </c>
      <c r="H18" t="s">
        <v>41</v>
      </c>
    </row>
    <row r="19" spans="1:11" x14ac:dyDescent="0.25">
      <c r="A19" s="8" t="s">
        <v>12</v>
      </c>
      <c r="B19" s="1" t="s">
        <v>11</v>
      </c>
      <c r="C19" s="1" t="s">
        <v>8</v>
      </c>
      <c r="F19" t="s">
        <v>43</v>
      </c>
      <c r="G19" t="s">
        <v>34</v>
      </c>
      <c r="H19" t="s">
        <v>40</v>
      </c>
    </row>
    <row r="20" spans="1:11" x14ac:dyDescent="0.25">
      <c r="A20" s="8" t="s">
        <v>13</v>
      </c>
      <c r="B20" s="1" t="s">
        <v>11</v>
      </c>
      <c r="C20" s="1" t="s">
        <v>8</v>
      </c>
      <c r="G20" t="s">
        <v>38</v>
      </c>
      <c r="H20" t="s">
        <v>41</v>
      </c>
    </row>
    <row r="21" spans="1:11" x14ac:dyDescent="0.25">
      <c r="A21" s="8" t="s">
        <v>9</v>
      </c>
      <c r="B21" s="1" t="s">
        <v>7</v>
      </c>
      <c r="C21" s="1" t="s">
        <v>10</v>
      </c>
      <c r="G21" t="s">
        <v>39</v>
      </c>
    </row>
    <row r="22" spans="1:11" x14ac:dyDescent="0.25">
      <c r="A22" s="8" t="s">
        <v>13</v>
      </c>
      <c r="B22" s="1" t="s">
        <v>7</v>
      </c>
      <c r="C22" s="1" t="s">
        <v>10</v>
      </c>
      <c r="F22" t="s">
        <v>44</v>
      </c>
      <c r="G22" t="s">
        <v>34</v>
      </c>
      <c r="H22" t="s">
        <v>41</v>
      </c>
    </row>
    <row r="23" spans="1:11" x14ac:dyDescent="0.25">
      <c r="A23" s="8" t="s">
        <v>13</v>
      </c>
      <c r="B23" s="1" t="s">
        <v>11</v>
      </c>
      <c r="C23" s="1" t="s">
        <v>8</v>
      </c>
      <c r="G23" t="s">
        <v>38</v>
      </c>
    </row>
    <row r="24" spans="1:11" x14ac:dyDescent="0.25">
      <c r="A24" s="8" t="s">
        <v>9</v>
      </c>
      <c r="B24" s="1" t="s">
        <v>11</v>
      </c>
      <c r="C24" s="1" t="s">
        <v>8</v>
      </c>
      <c r="G24" t="s">
        <v>39</v>
      </c>
    </row>
    <row r="25" spans="1:11" x14ac:dyDescent="0.25">
      <c r="A25" s="8" t="s">
        <v>13</v>
      </c>
      <c r="B25" s="1" t="s">
        <v>11</v>
      </c>
      <c r="C25" s="1" t="s">
        <v>10</v>
      </c>
      <c r="G25" t="s">
        <v>40</v>
      </c>
    </row>
    <row r="26" spans="1:11" x14ac:dyDescent="0.25">
      <c r="A26" s="8" t="s">
        <v>9</v>
      </c>
      <c r="B26" s="1" t="s">
        <v>7</v>
      </c>
      <c r="C26" s="1" t="s">
        <v>8</v>
      </c>
    </row>
    <row r="27" spans="1:11" x14ac:dyDescent="0.25">
      <c r="A27" s="8" t="s">
        <v>9</v>
      </c>
      <c r="B27" s="1" t="s">
        <v>7</v>
      </c>
      <c r="C27" s="1" t="s">
        <v>8</v>
      </c>
      <c r="E27" t="s">
        <v>45</v>
      </c>
    </row>
    <row r="28" spans="1:11" x14ac:dyDescent="0.25">
      <c r="A28" s="8" t="s">
        <v>9</v>
      </c>
      <c r="B28" s="1" t="s">
        <v>11</v>
      </c>
      <c r="C28" s="1" t="s">
        <v>8</v>
      </c>
      <c r="E28" t="s">
        <v>10</v>
      </c>
    </row>
    <row r="29" spans="1:11" x14ac:dyDescent="0.25">
      <c r="A29" s="8" t="s">
        <v>9</v>
      </c>
      <c r="B29" s="1" t="s">
        <v>11</v>
      </c>
      <c r="C29" s="1" t="s">
        <v>8</v>
      </c>
      <c r="H29" t="s">
        <v>33</v>
      </c>
    </row>
    <row r="30" spans="1:11" x14ac:dyDescent="0.25">
      <c r="A30" s="8" t="s">
        <v>9</v>
      </c>
      <c r="B30" s="1" t="s">
        <v>7</v>
      </c>
      <c r="C30" s="1" t="s">
        <v>10</v>
      </c>
      <c r="F30" t="s">
        <v>9</v>
      </c>
      <c r="G30" t="s">
        <v>14</v>
      </c>
      <c r="H30" t="s">
        <v>6</v>
      </c>
      <c r="I30" t="s">
        <v>13</v>
      </c>
      <c r="J30" t="s">
        <v>12</v>
      </c>
      <c r="K30" t="s">
        <v>46</v>
      </c>
    </row>
    <row r="31" spans="1:11" x14ac:dyDescent="0.25">
      <c r="A31" s="8" t="s">
        <v>14</v>
      </c>
      <c r="B31" s="1" t="s">
        <v>7</v>
      </c>
      <c r="C31" s="1" t="s">
        <v>8</v>
      </c>
      <c r="E31" t="s">
        <v>11</v>
      </c>
      <c r="F31">
        <f>COUNTIFS($C$2:$C$41,$E$28,$B$2:$B$41,$E31,$A$2:$A$41,F$30)</f>
        <v>0</v>
      </c>
      <c r="G31">
        <f t="shared" ref="G31:J32" si="0">COUNTIFS($C$2:$C$41,$E$28,$B$2:$B$41,$E31,$A$2:$A$41,G$30)</f>
        <v>0</v>
      </c>
      <c r="H31">
        <f t="shared" si="0"/>
        <v>1</v>
      </c>
      <c r="I31">
        <f t="shared" si="0"/>
        <v>4</v>
      </c>
      <c r="J31">
        <f t="shared" si="0"/>
        <v>0</v>
      </c>
      <c r="K31">
        <f>SUM(F31:J31)</f>
        <v>5</v>
      </c>
    </row>
    <row r="32" spans="1:11" x14ac:dyDescent="0.25">
      <c r="A32" s="8" t="s">
        <v>14</v>
      </c>
      <c r="B32" s="1" t="s">
        <v>7</v>
      </c>
      <c r="C32" s="1" t="s">
        <v>10</v>
      </c>
      <c r="E32" t="s">
        <v>7</v>
      </c>
      <c r="F32">
        <f>COUNTIFS($C$2:$C$41,$E$28,$B$2:$B$41,$E32,$A$2:$A$41,F$30)</f>
        <v>8</v>
      </c>
      <c r="G32">
        <f t="shared" si="0"/>
        <v>2</v>
      </c>
      <c r="H32">
        <f t="shared" si="0"/>
        <v>0</v>
      </c>
      <c r="I32">
        <f t="shared" si="0"/>
        <v>1</v>
      </c>
      <c r="J32">
        <f t="shared" si="0"/>
        <v>0</v>
      </c>
      <c r="K32">
        <f>SUM(F32:J32)</f>
        <v>11</v>
      </c>
    </row>
    <row r="33" spans="1:11" x14ac:dyDescent="0.25">
      <c r="A33" s="8" t="s">
        <v>13</v>
      </c>
      <c r="B33" s="1" t="s">
        <v>11</v>
      </c>
      <c r="C33" s="1" t="s">
        <v>8</v>
      </c>
      <c r="E33" t="s">
        <v>46</v>
      </c>
      <c r="F33">
        <f>F31+F32</f>
        <v>8</v>
      </c>
      <c r="G33">
        <f t="shared" ref="G33:J33" si="1">G31+G32</f>
        <v>2</v>
      </c>
      <c r="H33">
        <f t="shared" si="1"/>
        <v>1</v>
      </c>
      <c r="I33">
        <f t="shared" si="1"/>
        <v>5</v>
      </c>
      <c r="J33">
        <f t="shared" si="1"/>
        <v>0</v>
      </c>
      <c r="K33">
        <f>K31+K32</f>
        <v>16</v>
      </c>
    </row>
    <row r="34" spans="1:11" x14ac:dyDescent="0.25">
      <c r="A34" s="8" t="s">
        <v>9</v>
      </c>
      <c r="B34" s="1" t="s">
        <v>7</v>
      </c>
      <c r="C34" s="1" t="s">
        <v>8</v>
      </c>
      <c r="E34" t="s">
        <v>8</v>
      </c>
    </row>
    <row r="35" spans="1:11" x14ac:dyDescent="0.25">
      <c r="A35" s="8" t="s">
        <v>13</v>
      </c>
      <c r="B35" s="1" t="s">
        <v>11</v>
      </c>
      <c r="C35" s="1" t="s">
        <v>8</v>
      </c>
      <c r="H35" t="s">
        <v>33</v>
      </c>
    </row>
    <row r="36" spans="1:11" x14ac:dyDescent="0.25">
      <c r="A36" s="8" t="s">
        <v>9</v>
      </c>
      <c r="B36" s="1" t="s">
        <v>7</v>
      </c>
      <c r="C36" s="1" t="s">
        <v>10</v>
      </c>
      <c r="F36" t="s">
        <v>9</v>
      </c>
      <c r="G36" t="s">
        <v>14</v>
      </c>
      <c r="H36" t="s">
        <v>6</v>
      </c>
      <c r="I36" t="s">
        <v>13</v>
      </c>
      <c r="J36" t="s">
        <v>12</v>
      </c>
      <c r="K36" t="s">
        <v>46</v>
      </c>
    </row>
    <row r="37" spans="1:11" x14ac:dyDescent="0.25">
      <c r="A37" s="8" t="s">
        <v>13</v>
      </c>
      <c r="B37" s="1" t="s">
        <v>11</v>
      </c>
      <c r="C37" s="1" t="s">
        <v>10</v>
      </c>
      <c r="E37" t="s">
        <v>11</v>
      </c>
      <c r="F37">
        <f t="shared" ref="F37:J38" si="2">COUNTIFS($C$2:$C$41,$E$34,$B$2:$B$41,$E37,$A$2:$A$41,F$36)</f>
        <v>5</v>
      </c>
      <c r="G37">
        <f t="shared" si="2"/>
        <v>0</v>
      </c>
      <c r="H37">
        <f t="shared" si="2"/>
        <v>0</v>
      </c>
      <c r="I37">
        <f t="shared" si="2"/>
        <v>4</v>
      </c>
      <c r="J37">
        <f t="shared" si="2"/>
        <v>4</v>
      </c>
      <c r="K37">
        <f>SUM(F37:J37)</f>
        <v>13</v>
      </c>
    </row>
    <row r="38" spans="1:11" x14ac:dyDescent="0.25">
      <c r="A38" s="8" t="s">
        <v>12</v>
      </c>
      <c r="B38" s="1" t="s">
        <v>11</v>
      </c>
      <c r="C38" s="1" t="s">
        <v>8</v>
      </c>
      <c r="E38" t="s">
        <v>7</v>
      </c>
      <c r="F38">
        <f t="shared" si="2"/>
        <v>8</v>
      </c>
      <c r="G38">
        <f t="shared" si="2"/>
        <v>1</v>
      </c>
      <c r="H38">
        <f t="shared" si="2"/>
        <v>1</v>
      </c>
      <c r="I38">
        <f t="shared" si="2"/>
        <v>1</v>
      </c>
      <c r="J38">
        <f t="shared" si="2"/>
        <v>0</v>
      </c>
      <c r="K38">
        <f>SUM(F38:J38)</f>
        <v>11</v>
      </c>
    </row>
    <row r="39" spans="1:11" x14ac:dyDescent="0.25">
      <c r="A39" s="8" t="s">
        <v>12</v>
      </c>
      <c r="B39" s="1" t="s">
        <v>11</v>
      </c>
      <c r="C39" s="1" t="s">
        <v>8</v>
      </c>
      <c r="E39" t="s">
        <v>46</v>
      </c>
      <c r="F39">
        <f>F37+F38</f>
        <v>13</v>
      </c>
      <c r="G39">
        <f t="shared" ref="G39" si="3">G37+G38</f>
        <v>1</v>
      </c>
      <c r="H39">
        <f t="shared" ref="H39" si="4">H37+H38</f>
        <v>1</v>
      </c>
      <c r="I39">
        <f t="shared" ref="I39" si="5">I37+I38</f>
        <v>5</v>
      </c>
      <c r="J39">
        <f t="shared" ref="J39" si="6">J37+J38</f>
        <v>4</v>
      </c>
      <c r="K39">
        <f>K37+K38</f>
        <v>24</v>
      </c>
    </row>
    <row r="40" spans="1:11" x14ac:dyDescent="0.25">
      <c r="A40" s="8" t="s">
        <v>13</v>
      </c>
      <c r="B40" s="1" t="s">
        <v>7</v>
      </c>
      <c r="C40" s="1" t="s">
        <v>8</v>
      </c>
      <c r="E40" t="s">
        <v>49</v>
      </c>
      <c r="F40">
        <f>K33+K39</f>
        <v>40</v>
      </c>
    </row>
    <row r="41" spans="1:11" x14ac:dyDescent="0.25">
      <c r="A41" s="9" t="s">
        <v>9</v>
      </c>
      <c r="B41" s="1" t="s">
        <v>7</v>
      </c>
      <c r="C41" s="1" t="s">
        <v>8</v>
      </c>
      <c r="D41" t="s">
        <v>47</v>
      </c>
    </row>
    <row r="42" spans="1:11" x14ac:dyDescent="0.25">
      <c r="D42" t="s">
        <v>51</v>
      </c>
    </row>
    <row r="43" spans="1:11" x14ac:dyDescent="0.25">
      <c r="E43" t="s">
        <v>48</v>
      </c>
      <c r="F43">
        <f>K33/F40</f>
        <v>0.4</v>
      </c>
    </row>
    <row r="44" spans="1:11" x14ac:dyDescent="0.25">
      <c r="E44" t="s">
        <v>50</v>
      </c>
      <c r="F44">
        <f>K39/F40</f>
        <v>0.6</v>
      </c>
    </row>
    <row r="45" spans="1:11" x14ac:dyDescent="0.25">
      <c r="D45" t="s">
        <v>53</v>
      </c>
    </row>
    <row r="46" spans="1:11" x14ac:dyDescent="0.25">
      <c r="E46" t="s">
        <v>11</v>
      </c>
      <c r="F46" t="s">
        <v>7</v>
      </c>
    </row>
    <row r="47" spans="1:11" x14ac:dyDescent="0.25">
      <c r="D47" t="s">
        <v>10</v>
      </c>
      <c r="E47">
        <f>K31/K33</f>
        <v>0.3125</v>
      </c>
      <c r="F47">
        <f>K32/K33</f>
        <v>0.6875</v>
      </c>
    </row>
    <row r="48" spans="1:11" x14ac:dyDescent="0.25">
      <c r="D48" t="s">
        <v>8</v>
      </c>
      <c r="E48">
        <f>K37/K39</f>
        <v>0.54166666666666663</v>
      </c>
      <c r="F48">
        <f>K38/K39</f>
        <v>0.45833333333333331</v>
      </c>
    </row>
    <row r="49" spans="4:9" x14ac:dyDescent="0.25">
      <c r="D49" t="s">
        <v>52</v>
      </c>
    </row>
    <row r="50" spans="4:9" x14ac:dyDescent="0.25">
      <c r="E50" t="s">
        <v>9</v>
      </c>
      <c r="F50" t="s">
        <v>14</v>
      </c>
      <c r="G50" t="s">
        <v>6</v>
      </c>
      <c r="H50" t="s">
        <v>13</v>
      </c>
      <c r="I50" t="s">
        <v>12</v>
      </c>
    </row>
    <row r="51" spans="4:9" x14ac:dyDescent="0.25">
      <c r="D51" t="s">
        <v>10</v>
      </c>
      <c r="E51">
        <f>F33/$K$33</f>
        <v>0.5</v>
      </c>
      <c r="F51">
        <f t="shared" ref="F51:H51" si="7">G33/$K$33</f>
        <v>0.125</v>
      </c>
      <c r="G51">
        <f t="shared" si="7"/>
        <v>6.25E-2</v>
      </c>
      <c r="H51">
        <f t="shared" si="7"/>
        <v>0.3125</v>
      </c>
      <c r="I51">
        <f>J33/$K$33</f>
        <v>0</v>
      </c>
    </row>
    <row r="52" spans="4:9" x14ac:dyDescent="0.25">
      <c r="D52" t="s">
        <v>8</v>
      </c>
      <c r="E52">
        <f>F39/$K39</f>
        <v>0.54166666666666663</v>
      </c>
      <c r="F52">
        <f t="shared" ref="F52:I52" si="8">G39/$K39</f>
        <v>4.1666666666666664E-2</v>
      </c>
      <c r="G52">
        <f t="shared" si="8"/>
        <v>4.1666666666666664E-2</v>
      </c>
      <c r="H52">
        <f t="shared" si="8"/>
        <v>0.20833333333333334</v>
      </c>
      <c r="I52">
        <f t="shared" si="8"/>
        <v>0.16666666666666666</v>
      </c>
    </row>
  </sheetData>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4"/>
  <sheetViews>
    <sheetView workbookViewId="0">
      <selection activeCell="L14" sqref="L14"/>
    </sheetView>
  </sheetViews>
  <sheetFormatPr defaultRowHeight="15" x14ac:dyDescent="0.25"/>
  <cols>
    <col min="1" max="1" width="13.28515625" bestFit="1" customWidth="1"/>
    <col min="3" max="3" width="10.85546875" customWidth="1"/>
    <col min="4" max="4" width="10.42578125" customWidth="1"/>
  </cols>
  <sheetData>
    <row r="1" spans="1:9" ht="15.75" thickBot="1" x14ac:dyDescent="0.3">
      <c r="A1" s="4" t="s">
        <v>0</v>
      </c>
      <c r="B1" s="4" t="s">
        <v>1</v>
      </c>
      <c r="C1" s="4" t="s">
        <v>5</v>
      </c>
      <c r="D1" s="5"/>
    </row>
    <row r="2" spans="1:9" x14ac:dyDescent="0.25">
      <c r="A2" s="2" t="s">
        <v>14</v>
      </c>
      <c r="B2" s="2" t="s">
        <v>7</v>
      </c>
      <c r="C2" s="2" t="s">
        <v>8</v>
      </c>
    </row>
    <row r="3" spans="1:9" x14ac:dyDescent="0.25">
      <c r="A3" s="1" t="s">
        <v>12</v>
      </c>
      <c r="B3" s="1" t="s">
        <v>7</v>
      </c>
      <c r="C3" s="1" t="s">
        <v>8</v>
      </c>
    </row>
    <row r="4" spans="1:9" x14ac:dyDescent="0.25">
      <c r="A4" s="1" t="s">
        <v>6</v>
      </c>
      <c r="B4" s="1" t="s">
        <v>7</v>
      </c>
      <c r="C4" s="1" t="s">
        <v>10</v>
      </c>
    </row>
    <row r="5" spans="1:9" x14ac:dyDescent="0.25">
      <c r="A5" s="1" t="s">
        <v>13</v>
      </c>
      <c r="B5" s="1" t="s">
        <v>11</v>
      </c>
      <c r="C5" s="1" t="s">
        <v>10</v>
      </c>
    </row>
    <row r="6" spans="1:9" x14ac:dyDescent="0.25">
      <c r="A6" s="1" t="s">
        <v>9</v>
      </c>
      <c r="B6" s="1" t="s">
        <v>7</v>
      </c>
      <c r="C6" s="1" t="s">
        <v>10</v>
      </c>
    </row>
    <row r="7" spans="1:9" x14ac:dyDescent="0.25">
      <c r="C7" s="5" t="s">
        <v>58</v>
      </c>
      <c r="D7" t="s">
        <v>1</v>
      </c>
    </row>
    <row r="8" spans="1:9" x14ac:dyDescent="0.25">
      <c r="C8" s="5" t="s">
        <v>59</v>
      </c>
      <c r="D8" t="s">
        <v>33</v>
      </c>
    </row>
    <row r="9" spans="1:9" x14ac:dyDescent="0.25">
      <c r="A9" t="s">
        <v>54</v>
      </c>
    </row>
    <row r="10" spans="1:9" x14ac:dyDescent="0.25">
      <c r="A10" t="s">
        <v>55</v>
      </c>
      <c r="C10" t="s">
        <v>56</v>
      </c>
      <c r="D10" t="s">
        <v>57</v>
      </c>
      <c r="E10" s="10" t="s">
        <v>60</v>
      </c>
      <c r="F10" s="10"/>
      <c r="G10" s="10"/>
    </row>
    <row r="11" spans="1:9" x14ac:dyDescent="0.25">
      <c r="B11" t="s">
        <v>10</v>
      </c>
      <c r="C11">
        <f>INDEX(BP_Cat_Train!$E$47:$F$48,MATCH($B11,BP_Cat_Train!$D$47:$D$48,0),MATCH($B$2,BP_Cat_Train!$E$46:$F$46,0))</f>
        <v>0.6875</v>
      </c>
      <c r="D11">
        <f>INDEX(BP_Cat_Train!$E$51:$I$52,MATCH(BP_Cat_Test!$B11,BP_Cat_Train!$D$51:$D$52,0),MATCH(BP_Cat_Test!$A$2,BP_Cat_Train!$E$50:$I$50,0))</f>
        <v>0.125</v>
      </c>
      <c r="E11">
        <f>C11*D11*INDEX(BP_Cat_Train!$F$43:$F$44,MATCH(BP_Cat_Test!B11,BP_Cat_Train!$D$47:$D$48,0))</f>
        <v>3.4375000000000003E-2</v>
      </c>
    </row>
    <row r="12" spans="1:9" x14ac:dyDescent="0.25">
      <c r="B12" t="s">
        <v>8</v>
      </c>
      <c r="C12">
        <f>INDEX(BP_Cat_Train!$E$47:$F$48,MATCH($B12,BP_Cat_Train!$D$47:$D$48,0),MATCH($B$2,BP_Cat_Train!$E$46:$F$46,0))</f>
        <v>0.45833333333333331</v>
      </c>
      <c r="D12">
        <f>INDEX(BP_Cat_Train!$E$51:$I$52,MATCH(BP_Cat_Test!$B12,BP_Cat_Train!$D$51:$D$52,0),MATCH(BP_Cat_Test!$A$2,BP_Cat_Train!$E$50:$I$50,0))</f>
        <v>4.1666666666666664E-2</v>
      </c>
      <c r="E12">
        <f>C12*D12*INDEX(BP_Cat_Train!$F$43:$F$44,MATCH(BP_Cat_Test!B12,BP_Cat_Train!$D$47:$D$48,0))</f>
        <v>1.1458333333333333E-2</v>
      </c>
      <c r="H12" t="s">
        <v>65</v>
      </c>
      <c r="I12" t="str">
        <f>INDEX(B11:B12,MATCH(MAX(E11:E12),E11:E12))</f>
        <v>Normal</v>
      </c>
    </row>
    <row r="13" spans="1:9" x14ac:dyDescent="0.25">
      <c r="A13" t="s">
        <v>61</v>
      </c>
      <c r="C13" t="s">
        <v>56</v>
      </c>
      <c r="D13" t="s">
        <v>57</v>
      </c>
      <c r="E13" s="10" t="s">
        <v>60</v>
      </c>
      <c r="F13" s="10"/>
      <c r="G13" s="10"/>
    </row>
    <row r="14" spans="1:9" x14ac:dyDescent="0.25">
      <c r="B14" t="s">
        <v>10</v>
      </c>
      <c r="C14">
        <f>INDEX(BP_Cat_Train!$E$47:$F$48,MATCH($B14,BP_Cat_Train!$D$47:$D$48,0),MATCH($B$3,BP_Cat_Train!$E$46:$F$46,0))</f>
        <v>0.6875</v>
      </c>
      <c r="D14">
        <f>INDEX(BP_Cat_Train!$E$51:$I$52,MATCH(BP_Cat_Test!$B14,BP_Cat_Train!$D$51:$D$52,0),MATCH(BP_Cat_Test!$A$3,BP_Cat_Train!$E$50:$I$50,0))</f>
        <v>0</v>
      </c>
      <c r="E14">
        <f>C14*D14*INDEX(BP_Cat_Train!$F$43:$F$44,MATCH(BP_Cat_Test!B14,BP_Cat_Train!$D$47:$D$48,0))</f>
        <v>0</v>
      </c>
    </row>
    <row r="15" spans="1:9" x14ac:dyDescent="0.25">
      <c r="B15" t="s">
        <v>8</v>
      </c>
      <c r="C15">
        <f>INDEX(BP_Cat_Train!$E$47:$F$48,MATCH($B15,BP_Cat_Train!$D$47:$D$48,0),MATCH($B$3,BP_Cat_Train!$E$46:$F$46,0))</f>
        <v>0.45833333333333331</v>
      </c>
      <c r="D15">
        <f>INDEX(BP_Cat_Train!$E$51:$I$52,MATCH(BP_Cat_Test!$B15,BP_Cat_Train!$D$51:$D$52,0),MATCH(BP_Cat_Test!$A$3,BP_Cat_Train!$E$50:$I$50,0))</f>
        <v>0.16666666666666666</v>
      </c>
      <c r="E15">
        <f>C15*D15*INDEX(BP_Cat_Train!$F$43:$F$44,MATCH(BP_Cat_Test!B15,BP_Cat_Train!$D$47:$D$48,0))</f>
        <v>4.583333333333333E-2</v>
      </c>
      <c r="H15" t="s">
        <v>65</v>
      </c>
      <c r="I15" t="str">
        <f>INDEX(B14:B15,MATCH(MAX(E14:E15),E14:E15))</f>
        <v>High</v>
      </c>
    </row>
    <row r="16" spans="1:9" x14ac:dyDescent="0.25">
      <c r="A16" t="s">
        <v>62</v>
      </c>
      <c r="C16" t="s">
        <v>56</v>
      </c>
      <c r="D16" t="s">
        <v>57</v>
      </c>
      <c r="E16" s="10" t="s">
        <v>60</v>
      </c>
      <c r="F16" s="10"/>
      <c r="G16" s="10"/>
    </row>
    <row r="17" spans="1:9" x14ac:dyDescent="0.25">
      <c r="B17" t="s">
        <v>10</v>
      </c>
      <c r="C17">
        <f>INDEX(BP_Cat_Train!$E$47:$F$48,MATCH($B17,BP_Cat_Train!$D$47:$D$48,0),MATCH($B$4,BP_Cat_Train!$E$46:$F$46,0))</f>
        <v>0.6875</v>
      </c>
      <c r="D17">
        <f>INDEX(BP_Cat_Train!$E$51:$I$52,MATCH(BP_Cat_Test!$B17,BP_Cat_Train!$D$51:$D$52,0),MATCH(BP_Cat_Test!$A$4,BP_Cat_Train!$E$50:$I$50,0))</f>
        <v>6.25E-2</v>
      </c>
      <c r="E17">
        <f>C17*D17*INDEX(BP_Cat_Train!$F$43:$F$44,MATCH(BP_Cat_Test!B17,BP_Cat_Train!$D$47:$D$48,0))</f>
        <v>1.7187500000000001E-2</v>
      </c>
    </row>
    <row r="18" spans="1:9" x14ac:dyDescent="0.25">
      <c r="B18" t="s">
        <v>8</v>
      </c>
      <c r="C18">
        <f>INDEX(BP_Cat_Train!$E$47:$F$48,MATCH($B18,BP_Cat_Train!$D$47:$D$48,0),MATCH($B$4,BP_Cat_Train!$E$46:$F$46,0))</f>
        <v>0.45833333333333331</v>
      </c>
      <c r="D18">
        <f>INDEX(BP_Cat_Train!$E$51:$I$52,MATCH(BP_Cat_Test!$B18,BP_Cat_Train!$D$51:$D$52,0),MATCH(BP_Cat_Test!$A$4,BP_Cat_Train!$E$50:$I$50,0))</f>
        <v>4.1666666666666664E-2</v>
      </c>
      <c r="E18">
        <f>C18*D18*INDEX(BP_Cat_Train!$F$43:$F$44,MATCH(BP_Cat_Test!B18,BP_Cat_Train!$D$47:$D$48,0))</f>
        <v>1.1458333333333333E-2</v>
      </c>
      <c r="H18" t="s">
        <v>65</v>
      </c>
      <c r="I18" t="str">
        <f>INDEX(B17:B18,MATCH(MAX(E17:E18),E17:E18))</f>
        <v>Normal</v>
      </c>
    </row>
    <row r="19" spans="1:9" x14ac:dyDescent="0.25">
      <c r="A19" t="s">
        <v>63</v>
      </c>
      <c r="C19" t="s">
        <v>56</v>
      </c>
      <c r="D19" t="s">
        <v>57</v>
      </c>
      <c r="E19" s="10" t="s">
        <v>60</v>
      </c>
      <c r="F19" s="10"/>
      <c r="G19" s="10"/>
    </row>
    <row r="20" spans="1:9" x14ac:dyDescent="0.25">
      <c r="B20" t="s">
        <v>10</v>
      </c>
      <c r="C20">
        <f>INDEX(BP_Cat_Train!$E$47:$F$48,MATCH($B20,BP_Cat_Train!$D$47:$D$48,0),MATCH($B$5,BP_Cat_Train!$E$46:$F$46,0))</f>
        <v>0.3125</v>
      </c>
      <c r="D20">
        <f>INDEX(BP_Cat_Train!$E$51:$I$52,MATCH(BP_Cat_Test!$B20,BP_Cat_Train!$D$51:$D$52,0),MATCH(BP_Cat_Test!$A$5,BP_Cat_Train!$E$50:$I$50,0))</f>
        <v>0.3125</v>
      </c>
      <c r="E20">
        <f>C20*D20*INDEX(BP_Cat_Train!$F$43:$F$44,MATCH(BP_Cat_Test!B20,BP_Cat_Train!$D$47:$D$48,0))</f>
        <v>3.90625E-2</v>
      </c>
    </row>
    <row r="21" spans="1:9" x14ac:dyDescent="0.25">
      <c r="B21" t="s">
        <v>8</v>
      </c>
      <c r="C21">
        <f>INDEX(BP_Cat_Train!$E$47:$F$48,MATCH($B21,BP_Cat_Train!$D$47:$D$48,0),MATCH($B$5,BP_Cat_Train!$E$46:$F$46,0))</f>
        <v>0.54166666666666663</v>
      </c>
      <c r="D21">
        <f>INDEX(BP_Cat_Train!$E$51:$I$52,MATCH(BP_Cat_Test!$B21,BP_Cat_Train!$D$51:$D$52,0),MATCH(BP_Cat_Test!$A$5,BP_Cat_Train!$E$50:$I$50,0))</f>
        <v>0.20833333333333334</v>
      </c>
      <c r="E21">
        <f>C21*D21*INDEX(BP_Cat_Train!$F$43:$F$44,MATCH(BP_Cat_Test!B21,BP_Cat_Train!$D$47:$D$48,0))</f>
        <v>6.7708333333333329E-2</v>
      </c>
      <c r="H21" t="s">
        <v>65</v>
      </c>
      <c r="I21" t="str">
        <f>INDEX(B20:B21,MATCH(MAX(E20:E21),E20:E21))</f>
        <v>High</v>
      </c>
    </row>
    <row r="22" spans="1:9" x14ac:dyDescent="0.25">
      <c r="A22" t="s">
        <v>64</v>
      </c>
      <c r="C22" t="s">
        <v>56</v>
      </c>
      <c r="D22" t="s">
        <v>57</v>
      </c>
      <c r="E22" s="10" t="s">
        <v>60</v>
      </c>
      <c r="F22" s="10"/>
      <c r="G22" s="10"/>
    </row>
    <row r="23" spans="1:9" x14ac:dyDescent="0.25">
      <c r="B23" t="s">
        <v>10</v>
      </c>
      <c r="C23">
        <f>INDEX(BP_Cat_Train!$E$47:$F$48,MATCH($B23,BP_Cat_Train!$D$47:$D$48,0),MATCH($B$6,BP_Cat_Train!$E$46:$F$46,0))</f>
        <v>0.6875</v>
      </c>
      <c r="D23">
        <f>INDEX(BP_Cat_Train!$E$51:$I$52,MATCH(BP_Cat_Test!$B23,BP_Cat_Train!$D$51:$D$52,0),MATCH(BP_Cat_Test!$A$6,BP_Cat_Train!$E$50:$I$50,0))</f>
        <v>0.5</v>
      </c>
      <c r="E23">
        <f>C23*D23*INDEX(BP_Cat_Train!$F$43:$F$44,MATCH(BP_Cat_Test!B23,BP_Cat_Train!$D$47:$D$48,0))</f>
        <v>0.13750000000000001</v>
      </c>
    </row>
    <row r="24" spans="1:9" x14ac:dyDescent="0.25">
      <c r="B24" t="s">
        <v>8</v>
      </c>
      <c r="C24">
        <f>INDEX(BP_Cat_Train!$E$47:$F$48,MATCH($B24,BP_Cat_Train!$D$47:$D$48,0),MATCH($B$6,BP_Cat_Train!$E$46:$F$46,0))</f>
        <v>0.45833333333333331</v>
      </c>
      <c r="D24">
        <f>INDEX(BP_Cat_Train!$E$51:$I$52,MATCH(BP_Cat_Test!$B24,BP_Cat_Train!$D$51:$D$52,0),MATCH(BP_Cat_Test!$A$6,BP_Cat_Train!$E$50:$I$50,0))</f>
        <v>0.54166666666666663</v>
      </c>
      <c r="E24">
        <f>C24*D24*INDEX(BP_Cat_Train!$F$43:$F$44,MATCH(BP_Cat_Test!B24,BP_Cat_Train!$D$47:$D$48,0))</f>
        <v>0.1489583333333333</v>
      </c>
      <c r="H24" t="s">
        <v>65</v>
      </c>
      <c r="I24" t="str">
        <f>INDEX(B23:B24,MATCH(MAX(E23:E24),E23:E24))</f>
        <v>High</v>
      </c>
    </row>
  </sheetData>
  <mergeCells count="5">
    <mergeCell ref="E10:G10"/>
    <mergeCell ref="E13:G13"/>
    <mergeCell ref="E16:G16"/>
    <mergeCell ref="E19:G19"/>
    <mergeCell ref="E22:G22"/>
  </mergeCells>
  <phoneticPr fontId="19"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41"/>
  <sheetViews>
    <sheetView workbookViewId="0">
      <selection activeCell="I19" sqref="I19"/>
    </sheetView>
  </sheetViews>
  <sheetFormatPr defaultRowHeight="15" x14ac:dyDescent="0.25"/>
  <sheetData>
    <row r="1" spans="1:7" ht="15.75" thickBot="1" x14ac:dyDescent="0.3">
      <c r="A1" s="3" t="s">
        <v>1</v>
      </c>
      <c r="B1" s="3" t="s">
        <v>2</v>
      </c>
      <c r="C1" s="3" t="s">
        <v>3</v>
      </c>
      <c r="D1" s="3" t="s">
        <v>4</v>
      </c>
      <c r="E1" s="3" t="s">
        <v>5</v>
      </c>
      <c r="G1" s="11"/>
    </row>
    <row r="2" spans="1:7" x14ac:dyDescent="0.25">
      <c r="A2" s="2" t="s">
        <v>7</v>
      </c>
      <c r="B2" s="2">
        <v>57</v>
      </c>
      <c r="C2" s="2">
        <v>62.25</v>
      </c>
      <c r="D2" s="2">
        <v>132</v>
      </c>
      <c r="E2" s="2" t="s">
        <v>8</v>
      </c>
    </row>
    <row r="3" spans="1:7" x14ac:dyDescent="0.25">
      <c r="A3" s="1" t="s">
        <v>7</v>
      </c>
      <c r="B3" s="1">
        <v>48</v>
      </c>
      <c r="C3" s="1">
        <v>59.5</v>
      </c>
      <c r="D3" s="1">
        <v>137</v>
      </c>
      <c r="E3" s="1" t="s">
        <v>10</v>
      </c>
    </row>
    <row r="4" spans="1:7" x14ac:dyDescent="0.25">
      <c r="A4" s="1" t="s">
        <v>11</v>
      </c>
      <c r="B4" s="1">
        <v>45</v>
      </c>
      <c r="C4" s="1">
        <v>62</v>
      </c>
      <c r="D4" s="1">
        <v>150</v>
      </c>
      <c r="E4" s="1" t="s">
        <v>8</v>
      </c>
    </row>
    <row r="5" spans="1:7" x14ac:dyDescent="0.25">
      <c r="A5" s="1" t="s">
        <v>7</v>
      </c>
      <c r="B5" s="1">
        <v>35</v>
      </c>
      <c r="C5" s="1">
        <v>62.5</v>
      </c>
      <c r="D5" s="1">
        <v>107</v>
      </c>
      <c r="E5" s="1" t="s">
        <v>10</v>
      </c>
    </row>
    <row r="6" spans="1:7" x14ac:dyDescent="0.25">
      <c r="A6" s="1" t="s">
        <v>11</v>
      </c>
      <c r="B6" s="1">
        <v>48</v>
      </c>
      <c r="C6" s="1">
        <v>64.5</v>
      </c>
      <c r="D6" s="1">
        <v>154</v>
      </c>
      <c r="E6" s="1" t="s">
        <v>8</v>
      </c>
    </row>
    <row r="7" spans="1:7" x14ac:dyDescent="0.25">
      <c r="A7" s="1" t="s">
        <v>7</v>
      </c>
      <c r="B7" s="1">
        <v>41</v>
      </c>
      <c r="C7" s="1">
        <v>63</v>
      </c>
      <c r="D7" s="1">
        <v>154</v>
      </c>
      <c r="E7" s="1" t="s">
        <v>10</v>
      </c>
    </row>
    <row r="8" spans="1:7" x14ac:dyDescent="0.25">
      <c r="A8" s="1" t="s">
        <v>11</v>
      </c>
      <c r="B8" s="1">
        <v>35</v>
      </c>
      <c r="C8" s="1">
        <v>67.5</v>
      </c>
      <c r="D8" s="1">
        <v>167</v>
      </c>
      <c r="E8" s="1" t="s">
        <v>8</v>
      </c>
    </row>
    <row r="9" spans="1:7" x14ac:dyDescent="0.25">
      <c r="A9" s="1" t="s">
        <v>7</v>
      </c>
      <c r="B9" s="1">
        <v>57</v>
      </c>
      <c r="C9" s="1">
        <v>64</v>
      </c>
      <c r="D9" s="1">
        <v>140</v>
      </c>
      <c r="E9" s="1" t="s">
        <v>8</v>
      </c>
    </row>
    <row r="10" spans="1:7" x14ac:dyDescent="0.25">
      <c r="A10" s="1" t="s">
        <v>7</v>
      </c>
      <c r="B10" s="1">
        <v>47</v>
      </c>
      <c r="C10" s="1">
        <v>61.5</v>
      </c>
      <c r="D10" s="1">
        <v>104</v>
      </c>
      <c r="E10" s="1" t="s">
        <v>10</v>
      </c>
    </row>
    <row r="11" spans="1:7" x14ac:dyDescent="0.25">
      <c r="A11" s="1" t="s">
        <v>11</v>
      </c>
      <c r="B11" s="1">
        <v>37</v>
      </c>
      <c r="C11" s="1">
        <v>68.5</v>
      </c>
      <c r="D11" s="1">
        <v>151</v>
      </c>
      <c r="E11" s="1" t="s">
        <v>10</v>
      </c>
    </row>
    <row r="12" spans="1:7" x14ac:dyDescent="0.25">
      <c r="A12" s="1" t="s">
        <v>7</v>
      </c>
      <c r="B12" s="1">
        <v>54</v>
      </c>
      <c r="C12" s="1">
        <v>63.5</v>
      </c>
      <c r="D12" s="1">
        <v>151</v>
      </c>
      <c r="E12" s="1" t="s">
        <v>8</v>
      </c>
    </row>
    <row r="13" spans="1:7" x14ac:dyDescent="0.25">
      <c r="A13" s="1" t="s">
        <v>11</v>
      </c>
      <c r="B13" s="1">
        <v>32</v>
      </c>
      <c r="C13" s="1">
        <v>69.5</v>
      </c>
      <c r="D13" s="1">
        <v>171</v>
      </c>
      <c r="E13" s="1" t="s">
        <v>10</v>
      </c>
    </row>
    <row r="14" spans="1:7" x14ac:dyDescent="0.25">
      <c r="A14" s="1" t="s">
        <v>7</v>
      </c>
      <c r="B14" s="1">
        <v>45</v>
      </c>
      <c r="C14" s="1">
        <v>61</v>
      </c>
      <c r="D14" s="1">
        <v>130</v>
      </c>
      <c r="E14" s="1" t="s">
        <v>10</v>
      </c>
    </row>
    <row r="15" spans="1:7" x14ac:dyDescent="0.25">
      <c r="A15" s="1" t="s">
        <v>7</v>
      </c>
      <c r="B15" s="1">
        <v>51</v>
      </c>
      <c r="C15" s="1">
        <v>64.25</v>
      </c>
      <c r="D15" s="1">
        <v>182</v>
      </c>
      <c r="E15" s="1" t="s">
        <v>8</v>
      </c>
    </row>
    <row r="16" spans="1:7" x14ac:dyDescent="0.25">
      <c r="A16" s="1" t="s">
        <v>7</v>
      </c>
      <c r="B16" s="1">
        <v>57</v>
      </c>
      <c r="C16" s="1">
        <v>61</v>
      </c>
      <c r="D16" s="1">
        <v>160</v>
      </c>
      <c r="E16" s="1" t="s">
        <v>8</v>
      </c>
    </row>
    <row r="17" spans="1:5" x14ac:dyDescent="0.25">
      <c r="A17" s="1" t="s">
        <v>11</v>
      </c>
      <c r="B17" s="1">
        <v>47</v>
      </c>
      <c r="C17" s="1">
        <v>67.25</v>
      </c>
      <c r="D17" s="1">
        <v>153</v>
      </c>
      <c r="E17" s="1" t="s">
        <v>10</v>
      </c>
    </row>
    <row r="18" spans="1:5" x14ac:dyDescent="0.25">
      <c r="A18" s="1" t="s">
        <v>7</v>
      </c>
      <c r="B18" s="1">
        <v>52</v>
      </c>
      <c r="C18" s="1">
        <v>59.25</v>
      </c>
      <c r="D18" s="1">
        <v>124</v>
      </c>
      <c r="E18" s="1" t="s">
        <v>10</v>
      </c>
    </row>
    <row r="19" spans="1:5" x14ac:dyDescent="0.25">
      <c r="A19" s="1" t="s">
        <v>11</v>
      </c>
      <c r="B19" s="1">
        <v>45</v>
      </c>
      <c r="C19" s="1">
        <v>66.25</v>
      </c>
      <c r="D19" s="1">
        <v>192</v>
      </c>
      <c r="E19" s="1" t="s">
        <v>8</v>
      </c>
    </row>
    <row r="20" spans="1:5" x14ac:dyDescent="0.25">
      <c r="A20" s="1" t="s">
        <v>11</v>
      </c>
      <c r="B20" s="1">
        <v>38</v>
      </c>
      <c r="C20" s="1">
        <v>67.75</v>
      </c>
      <c r="D20" s="1">
        <v>158</v>
      </c>
      <c r="E20" s="1" t="s">
        <v>8</v>
      </c>
    </row>
    <row r="21" spans="1:5" x14ac:dyDescent="0.25">
      <c r="A21" s="1" t="s">
        <v>7</v>
      </c>
      <c r="B21" s="1">
        <v>44</v>
      </c>
      <c r="C21" s="1">
        <v>64.5</v>
      </c>
      <c r="D21" s="1">
        <v>128</v>
      </c>
      <c r="E21" s="1" t="s">
        <v>10</v>
      </c>
    </row>
    <row r="22" spans="1:5" x14ac:dyDescent="0.25">
      <c r="A22" s="1" t="s">
        <v>7</v>
      </c>
      <c r="B22" s="1">
        <v>35</v>
      </c>
      <c r="C22" s="1">
        <v>63</v>
      </c>
      <c r="D22" s="1">
        <v>108</v>
      </c>
      <c r="E22" s="1" t="s">
        <v>10</v>
      </c>
    </row>
    <row r="23" spans="1:5" x14ac:dyDescent="0.25">
      <c r="A23" s="1" t="s">
        <v>11</v>
      </c>
      <c r="B23" s="1">
        <v>38</v>
      </c>
      <c r="C23" s="1">
        <v>66.75</v>
      </c>
      <c r="D23" s="1">
        <v>150</v>
      </c>
      <c r="E23" s="1" t="s">
        <v>8</v>
      </c>
    </row>
    <row r="24" spans="1:5" x14ac:dyDescent="0.25">
      <c r="A24" s="1" t="s">
        <v>11</v>
      </c>
      <c r="B24" s="1">
        <v>48</v>
      </c>
      <c r="C24" s="1">
        <v>64.5</v>
      </c>
      <c r="D24" s="1">
        <v>187</v>
      </c>
      <c r="E24" s="1" t="s">
        <v>8</v>
      </c>
    </row>
    <row r="25" spans="1:5" x14ac:dyDescent="0.25">
      <c r="A25" s="1" t="s">
        <v>11</v>
      </c>
      <c r="B25" s="1">
        <v>45</v>
      </c>
      <c r="C25" s="1">
        <v>69.75</v>
      </c>
      <c r="D25" s="1">
        <v>187</v>
      </c>
      <c r="E25" s="1" t="s">
        <v>10</v>
      </c>
    </row>
    <row r="26" spans="1:5" x14ac:dyDescent="0.25">
      <c r="A26" s="1" t="s">
        <v>7</v>
      </c>
      <c r="B26" s="1">
        <v>48</v>
      </c>
      <c r="C26" s="1">
        <v>69.75</v>
      </c>
      <c r="D26" s="1">
        <v>198</v>
      </c>
      <c r="E26" s="1" t="s">
        <v>8</v>
      </c>
    </row>
    <row r="27" spans="1:5" x14ac:dyDescent="0.25">
      <c r="A27" s="1" t="s">
        <v>7</v>
      </c>
      <c r="B27" s="1">
        <v>57</v>
      </c>
      <c r="C27" s="1">
        <v>62.25</v>
      </c>
      <c r="D27" s="1">
        <v>135</v>
      </c>
      <c r="E27" s="1" t="s">
        <v>8</v>
      </c>
    </row>
    <row r="28" spans="1:5" x14ac:dyDescent="0.25">
      <c r="A28" s="1" t="s">
        <v>11</v>
      </c>
      <c r="B28" s="1">
        <v>40</v>
      </c>
      <c r="C28" s="1">
        <v>66.5</v>
      </c>
      <c r="D28" s="1">
        <v>171</v>
      </c>
      <c r="E28" s="1" t="s">
        <v>8</v>
      </c>
    </row>
    <row r="29" spans="1:5" x14ac:dyDescent="0.25">
      <c r="A29" s="1" t="s">
        <v>11</v>
      </c>
      <c r="B29" s="1">
        <v>60</v>
      </c>
      <c r="C29" s="1">
        <v>64.25</v>
      </c>
      <c r="D29" s="1">
        <v>222</v>
      </c>
      <c r="E29" s="1" t="s">
        <v>8</v>
      </c>
    </row>
    <row r="30" spans="1:5" x14ac:dyDescent="0.25">
      <c r="A30" s="1" t="s">
        <v>7</v>
      </c>
      <c r="B30" s="1">
        <v>31</v>
      </c>
      <c r="C30" s="1">
        <v>59</v>
      </c>
      <c r="D30" s="1">
        <v>126</v>
      </c>
      <c r="E30" s="1" t="s">
        <v>10</v>
      </c>
    </row>
    <row r="31" spans="1:5" x14ac:dyDescent="0.25">
      <c r="A31" s="1" t="s">
        <v>7</v>
      </c>
      <c r="B31" s="1">
        <v>53</v>
      </c>
      <c r="C31" s="1">
        <v>66.25</v>
      </c>
      <c r="D31" s="1">
        <v>167</v>
      </c>
      <c r="E31" s="1" t="s">
        <v>8</v>
      </c>
    </row>
    <row r="32" spans="1:5" x14ac:dyDescent="0.25">
      <c r="A32" s="1" t="s">
        <v>7</v>
      </c>
      <c r="B32" s="1">
        <v>31</v>
      </c>
      <c r="C32" s="1">
        <v>61.25</v>
      </c>
      <c r="D32" s="1">
        <v>128</v>
      </c>
      <c r="E32" s="1" t="s">
        <v>10</v>
      </c>
    </row>
    <row r="33" spans="1:5" x14ac:dyDescent="0.25">
      <c r="A33" s="1" t="s">
        <v>11</v>
      </c>
      <c r="B33" s="1">
        <v>42</v>
      </c>
      <c r="C33" s="1">
        <v>63.75</v>
      </c>
      <c r="D33" s="1">
        <v>117</v>
      </c>
      <c r="E33" s="1" t="s">
        <v>8</v>
      </c>
    </row>
    <row r="34" spans="1:5" x14ac:dyDescent="0.25">
      <c r="A34" s="1" t="s">
        <v>7</v>
      </c>
      <c r="B34" s="1">
        <v>49</v>
      </c>
      <c r="C34" s="1">
        <v>65.75</v>
      </c>
      <c r="D34" s="1">
        <v>142</v>
      </c>
      <c r="E34" s="1" t="s">
        <v>8</v>
      </c>
    </row>
    <row r="35" spans="1:5" x14ac:dyDescent="0.25">
      <c r="A35" s="1" t="s">
        <v>11</v>
      </c>
      <c r="B35" s="1">
        <v>38</v>
      </c>
      <c r="C35" s="1">
        <v>68.25</v>
      </c>
      <c r="D35" s="1">
        <v>171</v>
      </c>
      <c r="E35" s="1" t="s">
        <v>8</v>
      </c>
    </row>
    <row r="36" spans="1:5" x14ac:dyDescent="0.25">
      <c r="A36" s="1" t="s">
        <v>7</v>
      </c>
      <c r="B36" s="1">
        <v>56</v>
      </c>
      <c r="C36" s="1">
        <v>60.25</v>
      </c>
      <c r="D36" s="1">
        <v>154</v>
      </c>
      <c r="E36" s="1" t="s">
        <v>10</v>
      </c>
    </row>
    <row r="37" spans="1:5" x14ac:dyDescent="0.25">
      <c r="A37" s="1" t="s">
        <v>11</v>
      </c>
      <c r="B37" s="1">
        <v>34</v>
      </c>
      <c r="C37" s="1">
        <v>63.5</v>
      </c>
      <c r="D37" s="1">
        <v>120</v>
      </c>
      <c r="E37" s="1" t="s">
        <v>10</v>
      </c>
    </row>
    <row r="38" spans="1:5" x14ac:dyDescent="0.25">
      <c r="A38" s="1" t="s">
        <v>11</v>
      </c>
      <c r="B38" s="1">
        <v>47</v>
      </c>
      <c r="C38" s="1">
        <v>63.5</v>
      </c>
      <c r="D38" s="1">
        <v>185</v>
      </c>
      <c r="E38" s="1" t="s">
        <v>8</v>
      </c>
    </row>
    <row r="39" spans="1:5" x14ac:dyDescent="0.25">
      <c r="A39" s="1" t="s">
        <v>11</v>
      </c>
      <c r="B39" s="1">
        <v>46</v>
      </c>
      <c r="C39" s="1">
        <v>68.75</v>
      </c>
      <c r="D39" s="1">
        <v>174</v>
      </c>
      <c r="E39" s="1" t="s">
        <v>8</v>
      </c>
    </row>
    <row r="40" spans="1:5" x14ac:dyDescent="0.25">
      <c r="A40" s="1" t="s">
        <v>7</v>
      </c>
      <c r="B40" s="1">
        <v>34</v>
      </c>
      <c r="C40" s="1">
        <v>61.75</v>
      </c>
      <c r="D40" s="1">
        <v>142</v>
      </c>
      <c r="E40" s="1" t="s">
        <v>8</v>
      </c>
    </row>
    <row r="41" spans="1:5" x14ac:dyDescent="0.25">
      <c r="A41" s="1" t="s">
        <v>7</v>
      </c>
      <c r="B41" s="1">
        <v>36</v>
      </c>
      <c r="C41" s="1">
        <v>62.5</v>
      </c>
      <c r="D41" s="1">
        <v>116</v>
      </c>
      <c r="E41" s="1" t="s">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16"/>
  <sheetViews>
    <sheetView tabSelected="1" workbookViewId="0">
      <selection activeCell="E20" sqref="E20"/>
    </sheetView>
  </sheetViews>
  <sheetFormatPr defaultRowHeight="15" x14ac:dyDescent="0.25"/>
  <cols>
    <col min="2" max="2" width="16" customWidth="1"/>
    <col min="3" max="3" width="18.140625" customWidth="1"/>
    <col min="4" max="4" width="12.140625" customWidth="1"/>
    <col min="6" max="6" width="9.85546875" customWidth="1"/>
  </cols>
  <sheetData>
    <row r="1" spans="1:16" x14ac:dyDescent="0.25">
      <c r="A1" s="1" t="s">
        <v>1</v>
      </c>
      <c r="B1" s="1" t="s">
        <v>2</v>
      </c>
      <c r="C1" s="1" t="s">
        <v>3</v>
      </c>
      <c r="D1" s="1" t="s">
        <v>4</v>
      </c>
      <c r="E1" s="1" t="s">
        <v>5</v>
      </c>
    </row>
    <row r="2" spans="1:16" x14ac:dyDescent="0.25">
      <c r="A2" s="1" t="s">
        <v>7</v>
      </c>
      <c r="B2" s="1">
        <v>43</v>
      </c>
      <c r="C2" s="1">
        <v>62.5</v>
      </c>
      <c r="D2" s="1">
        <v>214</v>
      </c>
      <c r="E2" s="1" t="s">
        <v>8</v>
      </c>
    </row>
    <row r="3" spans="1:16" x14ac:dyDescent="0.25">
      <c r="A3" s="1" t="s">
        <v>7</v>
      </c>
      <c r="B3" s="1">
        <v>45</v>
      </c>
      <c r="C3" s="1">
        <v>60</v>
      </c>
      <c r="D3" s="1">
        <v>156</v>
      </c>
      <c r="E3" s="1" t="s">
        <v>8</v>
      </c>
    </row>
    <row r="4" spans="1:16" x14ac:dyDescent="0.25">
      <c r="A4" s="1" t="s">
        <v>7</v>
      </c>
      <c r="B4" s="1">
        <v>39</v>
      </c>
      <c r="C4" s="1">
        <v>60.75</v>
      </c>
      <c r="D4" s="1">
        <v>137</v>
      </c>
      <c r="E4" s="1" t="s">
        <v>10</v>
      </c>
    </row>
    <row r="5" spans="1:16" ht="15" customHeight="1" x14ac:dyDescent="0.25">
      <c r="A5" s="1" t="s">
        <v>11</v>
      </c>
      <c r="B5" s="1">
        <v>60</v>
      </c>
      <c r="C5" s="1">
        <v>67</v>
      </c>
      <c r="D5" s="1">
        <v>161</v>
      </c>
      <c r="E5" s="1" t="s">
        <v>10</v>
      </c>
      <c r="J5" s="13" t="s">
        <v>80</v>
      </c>
      <c r="K5" s="13"/>
      <c r="L5" s="13"/>
      <c r="M5" s="13"/>
      <c r="N5" s="13"/>
      <c r="O5" s="13"/>
      <c r="P5" s="13"/>
    </row>
    <row r="6" spans="1:16" x14ac:dyDescent="0.25">
      <c r="A6" s="1" t="s">
        <v>7</v>
      </c>
      <c r="B6" s="1">
        <v>49</v>
      </c>
      <c r="C6" s="1">
        <v>56.5</v>
      </c>
      <c r="D6" s="1">
        <v>130</v>
      </c>
      <c r="E6" s="1" t="s">
        <v>10</v>
      </c>
      <c r="J6" s="13"/>
      <c r="K6" s="13"/>
      <c r="L6" s="13"/>
      <c r="M6" s="13"/>
      <c r="N6" s="13"/>
      <c r="O6" s="13"/>
      <c r="P6" s="13"/>
    </row>
    <row r="7" spans="1:16" ht="15" customHeight="1" x14ac:dyDescent="0.25">
      <c r="J7" s="13"/>
      <c r="K7" s="13"/>
      <c r="L7" s="13"/>
      <c r="M7" s="13"/>
      <c r="N7" s="13"/>
      <c r="O7" s="13"/>
      <c r="P7" s="13"/>
    </row>
    <row r="8" spans="1:16" x14ac:dyDescent="0.25">
      <c r="A8" t="s">
        <v>66</v>
      </c>
      <c r="J8" s="13"/>
      <c r="K8" s="13"/>
      <c r="L8" s="13"/>
      <c r="M8" s="13"/>
      <c r="N8" s="13"/>
      <c r="O8" s="13"/>
      <c r="P8" s="13"/>
    </row>
    <row r="9" spans="1:16" x14ac:dyDescent="0.25">
      <c r="A9" t="s">
        <v>67</v>
      </c>
      <c r="B9" t="s">
        <v>68</v>
      </c>
      <c r="C9" t="s">
        <v>69</v>
      </c>
      <c r="D9" s="10" t="s">
        <v>70</v>
      </c>
      <c r="E9" s="10"/>
      <c r="F9" s="10"/>
      <c r="G9" s="10"/>
      <c r="J9" s="13"/>
      <c r="K9" s="13"/>
      <c r="L9" s="13"/>
      <c r="M9" s="13"/>
      <c r="N9" s="13"/>
      <c r="O9" s="13"/>
      <c r="P9" s="13"/>
    </row>
    <row r="10" spans="1:16" x14ac:dyDescent="0.25">
      <c r="A10" s="10" t="s">
        <v>79</v>
      </c>
      <c r="B10" s="10"/>
      <c r="C10" s="10"/>
      <c r="D10" s="10"/>
      <c r="E10" s="10"/>
      <c r="F10" s="10"/>
      <c r="G10" s="10"/>
      <c r="H10" s="10"/>
      <c r="J10" s="13"/>
      <c r="K10" s="13"/>
      <c r="L10" s="13"/>
      <c r="M10" s="13"/>
      <c r="N10" s="13"/>
      <c r="O10" s="13"/>
      <c r="P10" s="13"/>
    </row>
    <row r="11" spans="1:16" x14ac:dyDescent="0.25">
      <c r="A11" t="s">
        <v>71</v>
      </c>
      <c r="B11" t="s">
        <v>72</v>
      </c>
      <c r="C11" t="s">
        <v>73</v>
      </c>
      <c r="D11" t="s">
        <v>77</v>
      </c>
      <c r="E11" t="s">
        <v>78</v>
      </c>
      <c r="F11" s="12" t="s">
        <v>74</v>
      </c>
      <c r="G11" s="12" t="s">
        <v>75</v>
      </c>
      <c r="H11" s="12" t="s">
        <v>76</v>
      </c>
      <c r="J11" s="13" t="s">
        <v>81</v>
      </c>
      <c r="K11" s="10"/>
      <c r="L11" s="10"/>
      <c r="M11" s="10"/>
      <c r="N11" s="10"/>
      <c r="O11" s="10"/>
      <c r="P11" s="10"/>
    </row>
    <row r="12" spans="1:16" x14ac:dyDescent="0.25">
      <c r="A12">
        <v>1</v>
      </c>
      <c r="B12" cm="1">
        <f t="array" ref="B12">MIN(_xlfn.MAP(BP_Num_Train!$A$2:$A$41,BP_Num_Train!$B$2:$B$41,BP_Num_Train!$C$2:$C$41,BP_Num_Train!$D$2:$D$41,_xlfn.LAMBDA(_xlpm.G,_xlpm.A,_xlpm.H,_xlpm.W,_xlfn.LAMBDA(_xlpm.GN,_xlpm.AN,_xlpm.HN,_xlpm.WN,_xlpm.GO,_xlpm.AO,_xlpm.HO,_xlpm.WO,SQRT(IF(_xlpm.GN=_xlpm.GO,0,1)^2+(_xlpm.AN-_xlpm.AO)^2+(_xlpm.HN-_xlpm.HO)^2+(_xlpm.WN-_xlpm.WO)^2))($A2,($B2-25)/(65-25),($C2-50)/(300-50),($D2-50)/(80-50),_xlpm.G,(_xlpm.A-25)/(65-25),(_xlpm.H-50)/(300-50),(_xlpm.W-50)/(80-50)))))</f>
        <v>0.5485530461536462</v>
      </c>
      <c r="C12" cm="1">
        <f t="array" ref="C12">SMALL(_xlfn.MAP(BP_Num_Train!$A$2:$A$41,BP_Num_Train!$B$2:$B$41,BP_Num_Train!$C$2:$C$41,BP_Num_Train!$D$2:$D$41,_xlfn.LAMBDA(_xlpm.G,_xlpm.A,_xlpm.H,_xlpm.W,_xlfn.LAMBDA(_xlpm.GN,_xlpm.AN,_xlpm.HN,_xlpm.WN,_xlpm.GO,_xlpm.AO,_xlpm.HO,_xlpm.WO,SQRT(IF(_xlpm.GN=_xlpm.GO,0,1)^2+(_xlpm.AN-_xlpm.AO)^2+(_xlpm.HN-_xlpm.HO)^2+(_xlpm.WN-_xlpm.WO)^2))($A2,($B2-25)/(65-25),($C2-50)/(300-50),($D2-50)/(80-50),_xlpm.G,(_xlpm.A-25)/(65-25),(_xlpm.H-50)/(300-50),(_xlpm.W-50)/(80-50)))),2)</f>
        <v>1.0852772815173906</v>
      </c>
      <c r="D12" t="str" cm="1">
        <f t="array" ref="D12">INDEX(_xlfn.SORTBY(BP_Num_Train!$E$2:$E$41,_xlfn.MAP(BP_Num_Train!$A$2:$A$41,BP_Num_Train!$B$2:$B$41,BP_Num_Train!$C$2:$C$41,BP_Num_Train!$D$2:$D$41,_xlfn.LAMBDA(_xlpm.Gender,_xlpm.Age,_xlpm.Height,_xlpm.Weight,SQRT(IF(BP_Num_Test!$A2=_xlpm.Gender,0,1)^2+($B2-_xlpm.Age)^2+($C2-_xlpm.Height)^2+($D2-_xlpm.Weight)^2)))),1)</f>
        <v>High</v>
      </c>
      <c r="E12" t="str" cm="1">
        <f t="array" ref="E12">INDEX(_xlfn.SORTBY(BP_Num_Train!$E$2:$E$41,_xlfn.MAP(BP_Num_Train!$A$2:$A$41,BP_Num_Train!$B$2:$B$41,BP_Num_Train!$C$2:$C$41,BP_Num_Train!$D$2:$D$41,_xlfn.LAMBDA(_xlpm.Gender,_xlpm.Age,_xlpm.Height,_xlpm.Weight,SQRT(IF(BP_Num_Test!$A2=_xlpm.Gender,0,1)^2+($B2-_xlpm.Age)^2+($C2-_xlpm.Height)^2+($D2-_xlpm.Weight)^2)))),2)</f>
        <v>High</v>
      </c>
      <c r="F12">
        <f>1/(B12^2)</f>
        <v>3.3232478913992143</v>
      </c>
      <c r="G12">
        <f>1/(C12^2)</f>
        <v>0.84902128128442989</v>
      </c>
      <c r="H12" t="str">
        <f>IF(F12*IF(D12="Normal",1,-1)+G12*IF(E12="Normal",1,-1)&gt;=0,"Normal","High")</f>
        <v>High</v>
      </c>
      <c r="J12" s="10"/>
      <c r="K12" s="10"/>
      <c r="L12" s="10"/>
      <c r="M12" s="10"/>
      <c r="N12" s="10"/>
      <c r="O12" s="10"/>
      <c r="P12" s="10"/>
    </row>
    <row r="13" spans="1:16" x14ac:dyDescent="0.25">
      <c r="A13">
        <v>2</v>
      </c>
      <c r="B13" cm="1">
        <f t="array" ref="B13">MIN(_xlfn.MAP(BP_Num_Train!$A$2:$A$41,BP_Num_Train!$B$2:$B$41,BP_Num_Train!$C$2:$C$41,BP_Num_Train!$D$2:$D$41,_xlfn.LAMBDA(_xlpm.G,_xlpm.A,_xlpm.H,_xlpm.W,_xlfn.LAMBDA(_xlpm.GN,_xlpm.AN,_xlpm.HN,_xlpm.WN,_xlpm.GO,_xlpm.AO,_xlpm.HO,_xlpm.WO,SQRT(IF(_xlpm.GN=_xlpm.GO,0,1)^2+(_xlpm.AN-_xlpm.AO)^2+(_xlpm.HN-_xlpm.HO)^2+(_xlpm.WN-_xlpm.WO)^2))($A3,($B3-25)/(65-25),($C3-50)/(300-50),($D3-50)/(80-50),_xlpm.G,(_xlpm.A-25)/(65-25),(_xlpm.H-50)/(300-50),(_xlpm.W-50)/(80-50)))))</f>
        <v>0.12078263304152799</v>
      </c>
      <c r="C13" cm="1">
        <f t="array" ref="C13">SMALL(_xlfn.MAP(BP_Num_Train!$A$2:$A$41,BP_Num_Train!$B$2:$B$41,BP_Num_Train!$C$2:$C$41,BP_Num_Train!$D$2:$D$41,_xlfn.LAMBDA(_xlpm.G,_xlpm.A,_xlpm.H,_xlpm.W,_xlfn.LAMBDA(_xlpm.GN,_xlpm.AN,_xlpm.HN,_xlpm.WN,_xlpm.GO,_xlpm.AO,_xlpm.HO,_xlpm.WO,SQRT(IF(_xlpm.GN=_xlpm.GO,0,1)^2+(_xlpm.AN-_xlpm.AO)^2+(_xlpm.HN-_xlpm.HO)^2+(_xlpm.WN-_xlpm.WO)^2))($A3,($B3-25)/(65-25),($C3-50)/(300-50),($D3-50)/(80-50),_xlpm.G,(_xlpm.A-25)/(65-25),(_xlpm.H-50)/(300-50),(_xlpm.W-50)/(80-50)))),2)</f>
        <v>0.28035473560790392</v>
      </c>
      <c r="D13" t="str" cm="1">
        <f t="array" ref="D13">INDEX(_xlfn.SORTBY(BP_Num_Train!$E$2:$E$41,_xlfn.MAP(BP_Num_Train!$A$2:$A$41,BP_Num_Train!$B$2:$B$41,BP_Num_Train!$C$2:$C$41,BP_Num_Train!$D$2:$D$41,_xlfn.LAMBDA(_xlpm.Gender,_xlpm.Age,_xlpm.Height,_xlpm.Weight,SQRT(IF(BP_Num_Test!$A3=_xlpm.Gender,0,1)^2+($B3-_xlpm.Age)^2+($C3-_xlpm.Height)^2+($D3-_xlpm.Weight)^2)))),1)</f>
        <v>Normal</v>
      </c>
      <c r="E13" t="str" cm="1">
        <f t="array" ref="E13">INDEX(_xlfn.SORTBY(BP_Num_Train!$E$2:$E$41,_xlfn.MAP(BP_Num_Train!$A$2:$A$41,BP_Num_Train!$B$2:$B$41,BP_Num_Train!$C$2:$C$41,BP_Num_Train!$D$2:$D$41,_xlfn.LAMBDA(_xlpm.Gender,_xlpm.Age,_xlpm.Height,_xlpm.Weight,SQRT(IF(BP_Num_Test!$A3=_xlpm.Gender,0,1)^2+($B3-_xlpm.Age)^2+($C3-_xlpm.Height)^2+($D3-_xlpm.Weight)^2)))),2)</f>
        <v>High</v>
      </c>
      <c r="F13">
        <f t="shared" ref="F13:F16" si="0">1/(B13^2)</f>
        <v>68.547404338289226</v>
      </c>
      <c r="G13">
        <f t="shared" ref="G13:G16" si="1">1/(C13^2)</f>
        <v>12.722844149400128</v>
      </c>
      <c r="H13" t="str">
        <f t="shared" ref="H13:H15" si="2">IF(F13*IF(D13="Normal",1,-1)+G13*IF(E13="Normal",1,-1)&gt;=0,"Normal","High")</f>
        <v>Normal</v>
      </c>
      <c r="J13" s="10"/>
      <c r="K13" s="10"/>
      <c r="L13" s="10"/>
      <c r="M13" s="10"/>
      <c r="N13" s="10"/>
      <c r="O13" s="10"/>
      <c r="P13" s="10"/>
    </row>
    <row r="14" spans="1:16" x14ac:dyDescent="0.25">
      <c r="A14">
        <v>3</v>
      </c>
      <c r="B14" cm="1">
        <f t="array" ref="B14">MIN(_xlfn.MAP(BP_Num_Train!$A$2:$A$41,BP_Num_Train!$B$2:$B$41,BP_Num_Train!$C$2:$C$41,BP_Num_Train!$D$2:$D$41,_xlfn.LAMBDA(_xlpm.G,_xlpm.A,_xlpm.H,_xlpm.W,_xlfn.LAMBDA(_xlpm.GN,_xlpm.AN,_xlpm.HN,_xlpm.WN,_xlpm.GO,_xlpm.AO,_xlpm.HO,_xlpm.WO,SQRT(IF(_xlpm.GN=_xlpm.GO,0,1)^2+(_xlpm.AN-_xlpm.AO)^2+(_xlpm.HN-_xlpm.HO)^2+(_xlpm.WN-_xlpm.WO)^2))($A4,($B4-25)/(65-25),($C4-50)/(300-50),($D4-50)/(80-50),_xlpm.G,(_xlpm.A-25)/(65-25),(_xlpm.H-50)/(300-50),(_xlpm.W-50)/(80-50)))))</f>
        <v>0.2083717297950417</v>
      </c>
      <c r="C14" cm="1">
        <f t="array" ref="C14">SMALL(_xlfn.MAP(BP_Num_Train!$A$2:$A$41,BP_Num_Train!$B$2:$B$41,BP_Num_Train!$C$2:$C$41,BP_Num_Train!$D$2:$D$41,_xlfn.LAMBDA(_xlpm.G,_xlpm.A,_xlpm.H,_xlpm.W,_xlfn.LAMBDA(_xlpm.GN,_xlpm.AN,_xlpm.HN,_xlpm.WN,_xlpm.GO,_xlpm.AO,_xlpm.HO,_xlpm.WO,SQRT(IF(_xlpm.GN=_xlpm.GO,0,1)^2+(_xlpm.AN-_xlpm.AO)^2+(_xlpm.HN-_xlpm.HO)^2+(_xlpm.WN-_xlpm.WO)^2))($A4,($B4-25)/(65-25),($C4-50)/(300-50),($D4-50)/(80-50),_xlpm.G,(_xlpm.A-25)/(65-25),(_xlpm.H-50)/(300-50),(_xlpm.W-50)/(80-50)))),2)</f>
        <v>0.22505554869853794</v>
      </c>
      <c r="D14" t="str" cm="1">
        <f t="array" ref="D14">INDEX(_xlfn.SORTBY(BP_Num_Train!$E$2:$E$41,_xlfn.MAP(BP_Num_Train!$A$2:$A$41,BP_Num_Train!$B$2:$B$41,BP_Num_Train!$C$2:$C$41,BP_Num_Train!$D$2:$D$41,_xlfn.LAMBDA(_xlpm.Gender,_xlpm.Age,_xlpm.Height,_xlpm.Weight,SQRT(IF(BP_Num_Test!$A4=_xlpm.Gender,0,1)^2+($B4-_xlpm.Age)^2+($C4-_xlpm.Height)^2+($D4-_xlpm.Weight)^2)))),1)</f>
        <v>High</v>
      </c>
      <c r="E14" t="str" cm="1">
        <f t="array" ref="E14">INDEX(_xlfn.SORTBY(BP_Num_Train!$E$2:$E$41,_xlfn.MAP(BP_Num_Train!$A$2:$A$41,BP_Num_Train!$B$2:$B$41,BP_Num_Train!$C$2:$C$41,BP_Num_Train!$D$2:$D$41,_xlfn.LAMBDA(_xlpm.Gender,_xlpm.Age,_xlpm.Height,_xlpm.Weight,SQRT(IF(BP_Num_Test!$A4=_xlpm.Gender,0,1)^2+($B4-_xlpm.Age)^2+($C4-_xlpm.Height)^2+($D4-_xlpm.Weight)^2)))),2)</f>
        <v>Normal</v>
      </c>
      <c r="F14">
        <f t="shared" si="0"/>
        <v>23.031509664277312</v>
      </c>
      <c r="G14">
        <f t="shared" si="1"/>
        <v>19.743336623889441</v>
      </c>
      <c r="H14" t="str">
        <f t="shared" si="2"/>
        <v>High</v>
      </c>
      <c r="J14" s="10"/>
      <c r="K14" s="10"/>
      <c r="L14" s="10"/>
      <c r="M14" s="10"/>
      <c r="N14" s="10"/>
      <c r="O14" s="10"/>
      <c r="P14" s="10"/>
    </row>
    <row r="15" spans="1:16" x14ac:dyDescent="0.25">
      <c r="A15">
        <v>4</v>
      </c>
      <c r="B15" cm="1">
        <f t="array" ref="B15">MIN(_xlfn.MAP(BP_Num_Train!$A$2:$A$41,BP_Num_Train!$B$2:$B$41,BP_Num_Train!$C$2:$C$41,BP_Num_Train!$D$2:$D$41,_xlfn.LAMBDA(_xlpm.G,_xlpm.A,_xlpm.H,_xlpm.W,_xlfn.LAMBDA(_xlpm.GN,_xlpm.AN,_xlpm.HN,_xlpm.WN,_xlpm.GO,_xlpm.AO,_xlpm.HO,_xlpm.WO,SQRT(IF(_xlpm.GN=_xlpm.GO,0,1)^2+(_xlpm.AN-_xlpm.AO)^2+(_xlpm.HN-_xlpm.HO)^2+(_xlpm.WN-_xlpm.WO)^2))($A5,($B5-25)/(65-25),($C5-50)/(300-50),($D5-50)/(80-50),_xlpm.G,(_xlpm.A-25)/(65-25),(_xlpm.H-50)/(300-50),(_xlpm.W-50)/(80-50)))))</f>
        <v>0.38019001097404503</v>
      </c>
      <c r="C15" cm="1">
        <f t="array" ref="C15">SMALL(_xlfn.MAP(BP_Num_Train!$A$2:$A$41,BP_Num_Train!$B$2:$B$41,BP_Num_Train!$C$2:$C$41,BP_Num_Train!$D$2:$D$41,_xlfn.LAMBDA(_xlpm.G,_xlpm.A,_xlpm.H,_xlpm.W,_xlfn.LAMBDA(_xlpm.GN,_xlpm.AN,_xlpm.HN,_xlpm.WN,_xlpm.GO,_xlpm.AO,_xlpm.HO,_xlpm.WO,SQRT(IF(_xlpm.GN=_xlpm.GO,0,1)^2+(_xlpm.AN-_xlpm.AO)^2+(_xlpm.HN-_xlpm.HO)^2+(_xlpm.WN-_xlpm.WO)^2))($A5,($B5-25)/(65-25),($C5-50)/(300-50),($D5-50)/(80-50),_xlpm.G,(_xlpm.A-25)/(65-25),(_xlpm.H-50)/(300-50),(_xlpm.W-50)/(80-50)))),2)</f>
        <v>0.42040113119627937</v>
      </c>
      <c r="D15" t="str" cm="1">
        <f t="array" ref="D15">INDEX(_xlfn.SORTBY(BP_Num_Train!$E$2:$E$41,_xlfn.MAP(BP_Num_Train!$A$2:$A$41,BP_Num_Train!$B$2:$B$41,BP_Num_Train!$C$2:$C$41,BP_Num_Train!$D$2:$D$41,_xlfn.LAMBDA(_xlpm.Gender,_xlpm.Age,_xlpm.Height,_xlpm.Weight,SQRT(IF(BP_Num_Test!$A5=_xlpm.Gender,0,1)^2+($B5-_xlpm.Age)^2+($C5-_xlpm.Height)^2+($D5-_xlpm.Weight)^2)))),1)</f>
        <v>High</v>
      </c>
      <c r="E15" t="str" cm="1">
        <f t="array" ref="E15">INDEX(_xlfn.SORTBY(BP_Num_Train!$E$2:$E$41,_xlfn.MAP(BP_Num_Train!$A$2:$A$41,BP_Num_Train!$B$2:$B$41,BP_Num_Train!$C$2:$C$41,BP_Num_Train!$D$2:$D$41,_xlfn.LAMBDA(_xlpm.Gender,_xlpm.Age,_xlpm.Height,_xlpm.Weight,SQRT(IF(BP_Num_Test!$A5=_xlpm.Gender,0,1)^2+($B5-_xlpm.Age)^2+($C5-_xlpm.Height)^2+($D5-_xlpm.Weight)^2)))),2)</f>
        <v>High</v>
      </c>
      <c r="F15">
        <f t="shared" si="0"/>
        <v>6.9182873395341673</v>
      </c>
      <c r="G15">
        <f t="shared" si="1"/>
        <v>5.6581212271333259</v>
      </c>
      <c r="H15" t="str">
        <f t="shared" si="2"/>
        <v>High</v>
      </c>
    </row>
    <row r="16" spans="1:16" x14ac:dyDescent="0.25">
      <c r="A16">
        <v>5</v>
      </c>
      <c r="B16" cm="1">
        <f t="array" ref="B16">MIN(_xlfn.MAP(BP_Num_Train!$A$2:$A$41,BP_Num_Train!$B$2:$B$41,BP_Num_Train!$C$2:$C$41,BP_Num_Train!$D$2:$D$41,_xlfn.LAMBDA(_xlpm.G,_xlpm.A,_xlpm.H,_xlpm.W,_xlfn.LAMBDA(_xlpm.GN,_xlpm.AN,_xlpm.HN,_xlpm.WN,_xlpm.GO,_xlpm.AO,_xlpm.HO,_xlpm.WO,SQRT(IF(_xlpm.GN=_xlpm.GO,0,1)^2+(_xlpm.AN-_xlpm.AO)^2+(_xlpm.HN-_xlpm.HO)^2+(_xlpm.WN-_xlpm.WO)^2))($A6,($B6-25)/(65-25),($C6-50)/(300-50),($D6-50)/(80-50),_xlpm.G,(_xlpm.A-25)/(65-25),(_xlpm.H-50)/(300-50),(_xlpm.W-50)/(80-50)))))</f>
        <v>0.10160708636704427</v>
      </c>
      <c r="C16" cm="1">
        <f t="array" ref="C16">SMALL(_xlfn.MAP(BP_Num_Train!$A$2:$A$41,BP_Num_Train!$B$2:$B$41,BP_Num_Train!$C$2:$C$41,BP_Num_Train!$D$2:$D$41,_xlfn.LAMBDA(_xlpm.G,_xlpm.A,_xlpm.H,_xlpm.W,_xlfn.LAMBDA(_xlpm.GN,_xlpm.AN,_xlpm.HN,_xlpm.WN,_xlpm.GO,_xlpm.AO,_xlpm.HO,_xlpm.WO,SQRT(IF(_xlpm.GN=_xlpm.GO,0,1)^2+(_xlpm.AN-_xlpm.AO)^2+(_xlpm.HN-_xlpm.HO)^2+(_xlpm.WN-_xlpm.WO)^2))($A6,($B6-25)/(65-25),($C6-50)/(300-50),($D6-50)/(80-50),_xlpm.G,(_xlpm.A-25)/(65-25),(_xlpm.H-50)/(300-50),(_xlpm.W-50)/(80-50)))),2)</f>
        <v>0.1452358235575659</v>
      </c>
      <c r="D16" t="str" cm="1">
        <f t="array" ref="D16">INDEX(_xlfn.SORTBY(BP_Num_Train!$E$2:$E$41,_xlfn.MAP(BP_Num_Train!$A$2:$A$41,BP_Num_Train!$B$2:$B$41,BP_Num_Train!$C$2:$C$41,BP_Num_Train!$D$2:$D$41,_xlfn.LAMBDA(_xlpm.Gender,_xlpm.Age,_xlpm.Height,_xlpm.Weight,SQRT(IF(BP_Num_Test!$A6=_xlpm.Gender,0,1)^2+($B6-_xlpm.Age)^2+($C6-_xlpm.Height)^2+($D6-_xlpm.Weight)^2)))),1)</f>
        <v>Normal</v>
      </c>
      <c r="E16" t="str" cm="1">
        <f t="array" ref="E16">INDEX(_xlfn.SORTBY(BP_Num_Train!$E$2:$E$41,_xlfn.MAP(BP_Num_Train!$A$2:$A$41,BP_Num_Train!$B$2:$B$41,BP_Num_Train!$C$2:$C$41,BP_Num_Train!$D$2:$D$41,_xlfn.LAMBDA(_xlpm.Gender,_xlpm.Age,_xlpm.Height,_xlpm.Weight,SQRT(IF(BP_Num_Test!$A6=_xlpm.Gender,0,1)^2+($B6-_xlpm.Age)^2+($C6-_xlpm.Height)^2+($D6-_xlpm.Weight)^2)))),2)</f>
        <v>Normal</v>
      </c>
      <c r="F16">
        <f t="shared" si="0"/>
        <v>96.861681518791229</v>
      </c>
      <c r="G16">
        <f t="shared" si="1"/>
        <v>47.408094141939905</v>
      </c>
      <c r="H16" t="str">
        <f>IF(F16*IF(D16="Normal",1,-1)+G16*IF(E16="Normal",1,-1)&gt;=0,"Normal","High")</f>
        <v>Normal</v>
      </c>
    </row>
  </sheetData>
  <mergeCells count="4">
    <mergeCell ref="J11:P14"/>
    <mergeCell ref="D9:G9"/>
    <mergeCell ref="A10:H10"/>
    <mergeCell ref="J5:P10"/>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DF0D518-80EA-48E2-8A10-4C7F4732600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BP_Train</vt:lpstr>
      <vt:lpstr>BP_test</vt:lpstr>
      <vt:lpstr>BP_Cat_Train</vt:lpstr>
      <vt:lpstr>BP_Cat_Test</vt:lpstr>
      <vt:lpstr>BP_Num_Train</vt:lpstr>
      <vt:lpstr>BP_Num_Test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Khasha Dehnad</dc:creator>
  <cp:lastModifiedBy>aidan fischer</cp:lastModifiedBy>
  <dcterms:created xsi:type="dcterms:W3CDTF">2023-11-04T15:22:56Z</dcterms:created>
  <dcterms:modified xsi:type="dcterms:W3CDTF">2023-11-07T15:43:49Z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73fd474-4f3c-44ed-88fb-5cc4bd2471bf_Enabled">
    <vt:lpwstr>true</vt:lpwstr>
  </property>
  <property fmtid="{D5CDD505-2E9C-101B-9397-08002B2CF9AE}" pid="3" name="MSIP_Label_a73fd474-4f3c-44ed-88fb-5cc4bd2471bf_SetDate">
    <vt:lpwstr>2023-11-04T15:33:39Z</vt:lpwstr>
  </property>
  <property fmtid="{D5CDD505-2E9C-101B-9397-08002B2CF9AE}" pid="4" name="MSIP_Label_a73fd474-4f3c-44ed-88fb-5cc4bd2471bf_Method">
    <vt:lpwstr>Standard</vt:lpwstr>
  </property>
  <property fmtid="{D5CDD505-2E9C-101B-9397-08002B2CF9AE}" pid="5" name="MSIP_Label_a73fd474-4f3c-44ed-88fb-5cc4bd2471bf_Name">
    <vt:lpwstr>defa4170-0d19-0005-0004-bc88714345d2</vt:lpwstr>
  </property>
  <property fmtid="{D5CDD505-2E9C-101B-9397-08002B2CF9AE}" pid="6" name="MSIP_Label_a73fd474-4f3c-44ed-88fb-5cc4bd2471bf_SiteId">
    <vt:lpwstr>8d1a69ec-03b5-4345-ae21-dad112f5fb4f</vt:lpwstr>
  </property>
  <property fmtid="{D5CDD505-2E9C-101B-9397-08002B2CF9AE}" pid="7" name="MSIP_Label_a73fd474-4f3c-44ed-88fb-5cc4bd2471bf_ActionId">
    <vt:lpwstr>c36a5d9e-854e-481f-b938-ea36ddafa27b</vt:lpwstr>
  </property>
  <property fmtid="{D5CDD505-2E9C-101B-9397-08002B2CF9AE}" pid="8" name="MSIP_Label_a73fd474-4f3c-44ed-88fb-5cc4bd2471bf_ContentBits">
    <vt:lpwstr>0</vt:lpwstr>
  </property>
</Properties>
</file>