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tyles.xml" ContentType="application/vnd.openxmlformats-officedocument.spreadsheetml.styles+xml"/>
  <Override PartName="/xl/theme/theme1.xml" ContentType="application/vnd.openxmlformats-officedocument.theme+xml"/>
  <Default Extension="png" ContentType="image/png"/>
  <Override PartName="/xl/calcChain.xml" ContentType="application/vnd.openxmlformats-officedocument.spreadsheetml.calcChain+xml"/>
  <Default Extension="rels" ContentType="application/vnd.openxmlformats-package.relationships+xml"/>
  <Default Extension="jpeg" ContentType="image/jpeg"/>
  <Override PartName="/xl/drawings/drawing1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340" yWindow="-60" windowWidth="24800" windowHeight="1658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E51" i="1"/>
  <c r="F51"/>
  <c r="G51"/>
  <c r="H51"/>
  <c r="I51"/>
  <c r="J50"/>
  <c r="J51"/>
  <c r="K40"/>
  <c r="K41"/>
  <c r="K43"/>
  <c r="K44"/>
  <c r="K45"/>
  <c r="K46"/>
  <c r="K47"/>
  <c r="K50"/>
  <c r="K51"/>
  <c r="D51"/>
  <c r="N20"/>
  <c r="N21"/>
  <c r="N22"/>
  <c r="N23"/>
  <c r="N24"/>
  <c r="N25"/>
  <c r="N26"/>
  <c r="N27"/>
  <c r="N28"/>
  <c r="N29"/>
  <c r="N30"/>
  <c r="N19"/>
  <c r="K36"/>
  <c r="L19"/>
  <c r="H19"/>
  <c r="J19"/>
  <c r="K37"/>
  <c r="L20"/>
  <c r="H20"/>
  <c r="J20"/>
  <c r="K38"/>
  <c r="L21"/>
  <c r="H21"/>
  <c r="J21"/>
  <c r="K39"/>
  <c r="L22"/>
  <c r="H22"/>
  <c r="J22"/>
  <c r="L23"/>
  <c r="H23"/>
  <c r="J23"/>
  <c r="L24"/>
  <c r="H24"/>
  <c r="J24"/>
  <c r="J25"/>
  <c r="L26"/>
  <c r="H26"/>
  <c r="J26"/>
  <c r="L27"/>
  <c r="H27"/>
  <c r="J27"/>
  <c r="L28"/>
  <c r="H28"/>
  <c r="J28"/>
  <c r="L29"/>
  <c r="H29"/>
  <c r="J29"/>
  <c r="L30"/>
  <c r="H30"/>
  <c r="J30"/>
  <c r="J31"/>
  <c r="F13"/>
  <c r="K14"/>
  <c r="L14"/>
  <c r="H50"/>
  <c r="D50"/>
  <c r="K22"/>
  <c r="K21"/>
  <c r="K19"/>
  <c r="K20"/>
  <c r="K23"/>
  <c r="K24"/>
  <c r="K26"/>
  <c r="K27"/>
  <c r="K28"/>
  <c r="K29"/>
  <c r="K30"/>
  <c r="K31"/>
  <c r="C31"/>
  <c r="H31"/>
  <c r="I31"/>
  <c r="K42"/>
  <c r="I50"/>
  <c r="G50"/>
  <c r="F50"/>
  <c r="E50"/>
  <c r="B47"/>
  <c r="G30"/>
  <c r="B46"/>
  <c r="G29"/>
  <c r="B45"/>
  <c r="G28"/>
  <c r="B44"/>
  <c r="G27"/>
  <c r="B43"/>
  <c r="G26"/>
  <c r="L25"/>
  <c r="B42"/>
  <c r="H25"/>
  <c r="K25"/>
  <c r="G25"/>
  <c r="B41"/>
  <c r="G24"/>
  <c r="B40"/>
  <c r="G23"/>
  <c r="B39"/>
  <c r="G22"/>
  <c r="B38"/>
  <c r="G21"/>
  <c r="B37"/>
  <c r="G20"/>
  <c r="K34"/>
  <c r="B36"/>
  <c r="G19"/>
  <c r="Q40"/>
  <c r="R20"/>
  <c r="Q20"/>
  <c r="S20"/>
  <c r="R21"/>
  <c r="Q21"/>
  <c r="S21"/>
  <c r="R22"/>
  <c r="Q22"/>
  <c r="S22"/>
  <c r="R23"/>
  <c r="Q23"/>
  <c r="S23"/>
  <c r="R24"/>
  <c r="Q24"/>
  <c r="S24"/>
  <c r="R25"/>
  <c r="Q25"/>
  <c r="S25"/>
  <c r="R26"/>
  <c r="Q26"/>
  <c r="S26"/>
  <c r="R27"/>
  <c r="Q27"/>
  <c r="S27"/>
  <c r="R28"/>
  <c r="Q28"/>
  <c r="S28"/>
  <c r="R29"/>
  <c r="Q29"/>
  <c r="S29"/>
  <c r="R30"/>
  <c r="Q30"/>
  <c r="S30"/>
  <c r="P30"/>
  <c r="P29"/>
  <c r="P28"/>
  <c r="P27"/>
  <c r="P26"/>
  <c r="P25"/>
  <c r="P24"/>
  <c r="P23"/>
  <c r="P22"/>
  <c r="P21"/>
  <c r="P20"/>
  <c r="P19"/>
  <c r="R19"/>
  <c r="R33"/>
  <c r="Q19"/>
  <c r="Q33"/>
  <c r="P36"/>
  <c r="L33"/>
  <c r="M19"/>
  <c r="M20"/>
  <c r="M21"/>
  <c r="M22"/>
  <c r="M23"/>
  <c r="M24"/>
  <c r="M25"/>
  <c r="M26"/>
  <c r="M27"/>
  <c r="M28"/>
  <c r="M29"/>
  <c r="M30"/>
  <c r="M33"/>
  <c r="U30"/>
  <c r="S19"/>
  <c r="S33"/>
  <c r="S36"/>
  <c r="T30"/>
  <c r="V30"/>
  <c r="U29"/>
  <c r="T29"/>
  <c r="V29"/>
  <c r="U28"/>
  <c r="T28"/>
  <c r="V28"/>
  <c r="U27"/>
  <c r="T27"/>
  <c r="V27"/>
  <c r="U26"/>
  <c r="T26"/>
  <c r="V26"/>
  <c r="U25"/>
  <c r="T25"/>
  <c r="V25"/>
  <c r="U24"/>
  <c r="T24"/>
  <c r="V24"/>
  <c r="U23"/>
  <c r="T23"/>
  <c r="V23"/>
  <c r="U22"/>
  <c r="T22"/>
  <c r="V22"/>
  <c r="U21"/>
  <c r="T21"/>
  <c r="V21"/>
  <c r="U20"/>
  <c r="T20"/>
  <c r="V20"/>
  <c r="U19"/>
  <c r="T19"/>
  <c r="V19"/>
</calcChain>
</file>

<file path=xl/comments1.xml><?xml version="1.0" encoding="utf-8"?>
<comments xmlns="http://schemas.openxmlformats.org/spreadsheetml/2006/main">
  <authors>
    <author>John Nessel</author>
  </authors>
  <commentList>
    <comment ref="L16" authorId="0">
      <text>
        <r>
          <rPr>
            <b/>
            <sz val="8"/>
            <color indexed="81"/>
            <rFont val="Tahoma"/>
          </rPr>
          <t>You will typciall get these numbers from your POS system reports</t>
        </r>
        <r>
          <rPr>
            <sz val="8"/>
            <color indexed="81"/>
            <rFont val="Tahoma"/>
          </rPr>
          <t xml:space="preserve">
</t>
        </r>
      </text>
    </comment>
    <comment ref="T16" authorId="0">
      <text>
        <r>
          <rPr>
            <b/>
            <sz val="8"/>
            <color indexed="81"/>
            <rFont val="Tahoma"/>
          </rPr>
          <t>Compares the individual item profit to the average item profit as indicated in Column Heading O below</t>
        </r>
        <r>
          <rPr>
            <sz val="8"/>
            <color indexed="81"/>
            <rFont val="Tahoma"/>
          </rPr>
          <t xml:space="preserve">
</t>
        </r>
      </text>
    </comment>
    <comment ref="U16" authorId="0">
      <text>
        <r>
          <rPr>
            <b/>
            <sz val="8"/>
            <color indexed="81"/>
            <rFont val="Tahoma"/>
          </rPr>
          <t>Compares the item popularity to a popularity factor that uses 80% of the average as the point that separates a Low from High ranking.</t>
        </r>
        <r>
          <rPr>
            <sz val="8"/>
            <color indexed="81"/>
            <rFont val="Tahoma"/>
          </rPr>
          <t xml:space="preserve"> 
</t>
        </r>
      </text>
    </comment>
    <comment ref="V16" authorId="0">
      <text>
        <r>
          <rPr>
            <b/>
            <sz val="8"/>
            <color indexed="81"/>
            <rFont val="Tahoma"/>
          </rPr>
          <t>See Instructions for an Overview of the Menu Item Class descriptions.</t>
        </r>
        <r>
          <rPr>
            <sz val="8"/>
            <color indexed="81"/>
            <rFont val="Tahoma"/>
          </rPr>
          <t xml:space="preserve">
</t>
        </r>
      </text>
    </comment>
    <comment ref="U19" authorId="0">
      <text>
        <r>
          <rPr>
            <b/>
            <sz val="8"/>
            <color indexed="81"/>
            <rFont val="Tahoma"/>
          </rPr>
          <t xml:space="preserve">Compares the item popularity to a popularity factor that uses 80% of the average as the point that separates a Low from High ranking. </t>
        </r>
        <r>
          <rPr>
            <sz val="8"/>
            <color indexed="81"/>
            <rFont val="Tahoma"/>
          </rPr>
          <t xml:space="preserve">
</t>
        </r>
      </text>
    </comment>
    <comment ref="M33" authorId="0">
      <text>
        <r>
          <rPr>
            <b/>
            <sz val="8"/>
            <color indexed="81"/>
            <rFont val="Tahoma"/>
          </rPr>
          <t xml:space="preserve">Must equal 100%
</t>
        </r>
        <r>
          <rPr>
            <sz val="8"/>
            <color indexed="81"/>
            <rFont val="Tahoma"/>
          </rPr>
          <t xml:space="preserve">
</t>
        </r>
      </text>
    </comment>
    <comment ref="P37" authorId="0">
      <text>
        <r>
          <rPr>
            <b/>
            <sz val="8"/>
            <color indexed="81"/>
            <rFont val="Tahoma"/>
          </rPr>
          <t>Average Food Cost % of the items used in the analysis.</t>
        </r>
        <r>
          <rPr>
            <sz val="8"/>
            <color indexed="81"/>
            <rFont val="Tahoma"/>
          </rPr>
          <t xml:space="preserve">
</t>
        </r>
      </text>
    </comment>
    <comment ref="S37" authorId="0">
      <text>
        <r>
          <rPr>
            <b/>
            <sz val="8"/>
            <color indexed="81"/>
            <rFont val="Tahoma"/>
          </rPr>
          <t>Average gross profit contribution of the items used in the assessment. This number is used as the break point to determine whether a menu item is ranked low or high in profit.</t>
        </r>
        <r>
          <rPr>
            <sz val="8"/>
            <color indexed="81"/>
            <rFont val="Tahoma"/>
          </rPr>
          <t xml:space="preserve">
</t>
        </r>
      </text>
    </comment>
    <comment ref="Q41" authorId="0">
      <text>
        <r>
          <rPr>
            <b/>
            <sz val="8"/>
            <color indexed="81"/>
            <rFont val="Tahoma"/>
          </rPr>
          <t xml:space="preserve">Used to determine the populaity ranking category above. The threshold for assigning "low" popularity is not the average but 80% of the average. This is a way of indicating the relative importance of the profit category over an items popularity. 
</t>
        </r>
        <r>
          <rPr>
            <sz val="8"/>
            <color indexed="81"/>
            <rFont val="Tahoma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<sst xmlns="http://schemas.openxmlformats.org/spreadsheetml/2006/main" count="119" uniqueCount="105">
  <si>
    <t>Minimum</t>
    <phoneticPr fontId="4" type="noConversion"/>
  </si>
  <si>
    <t>Weekly</t>
    <phoneticPr fontId="4" type="noConversion"/>
  </si>
  <si>
    <t>SL520 capacity approx.</t>
    <phoneticPr fontId="4" type="noConversion"/>
  </si>
  <si>
    <t>Shelves #</t>
    <phoneticPr fontId="4" type="noConversion"/>
  </si>
  <si>
    <t>Per Shelf LBS</t>
    <phoneticPr fontId="4" type="noConversion"/>
  </si>
  <si>
    <t>350 lbs</t>
    <phoneticPr fontId="4" type="noConversion"/>
  </si>
  <si>
    <t>Capacity</t>
    <phoneticPr fontId="4" type="noConversion"/>
  </si>
  <si>
    <t># Pro Ed.</t>
    <phoneticPr fontId="4" type="noConversion"/>
  </si>
  <si>
    <t>Ageing &amp;</t>
    <phoneticPr fontId="4" type="noConversion"/>
  </si>
  <si>
    <t>MENU ENGINEERING WORKSHEET</t>
    <phoneticPr fontId="4" type="noConversion"/>
  </si>
  <si>
    <t xml:space="preserve">Percentage </t>
    <phoneticPr fontId="4" type="noConversion"/>
  </si>
  <si>
    <t>Please enter your info only in white spaces</t>
    <phoneticPr fontId="4" type="noConversion"/>
  </si>
  <si>
    <t>Typical Weekly All Covers</t>
    <phoneticPr fontId="4" type="noConversion"/>
  </si>
  <si>
    <t>Portion</t>
    <phoneticPr fontId="4" type="noConversion"/>
  </si>
  <si>
    <t># of Steaks</t>
    <phoneticPr fontId="4" type="noConversion"/>
  </si>
  <si>
    <t>Weekly</t>
    <phoneticPr fontId="4" type="noConversion"/>
  </si>
  <si>
    <t>Tuesday</t>
  </si>
  <si>
    <t>Wednesday</t>
  </si>
  <si>
    <t>Thursday</t>
  </si>
  <si>
    <t>Friday</t>
  </si>
  <si>
    <t>Saturday</t>
  </si>
  <si>
    <t>Sunday</t>
  </si>
  <si>
    <t>Covers</t>
    <phoneticPr fontId="4" type="noConversion"/>
  </si>
  <si>
    <t>Typical Weekly Covers</t>
    <phoneticPr fontId="4" type="noConversion"/>
  </si>
  <si>
    <t>Total Week</t>
    <phoneticPr fontId="4" type="noConversion"/>
  </si>
  <si>
    <t>Monday</t>
    <phoneticPr fontId="4" type="noConversion"/>
  </si>
  <si>
    <t>LBS</t>
    <phoneticPr fontId="4" type="noConversion"/>
  </si>
  <si>
    <t>REQ Weekly</t>
    <phoneticPr fontId="4" type="noConversion"/>
  </si>
  <si>
    <t>NET</t>
    <phoneticPr fontId="4" type="noConversion"/>
  </si>
  <si>
    <t>GROSS</t>
    <phoneticPr fontId="4" type="noConversion"/>
  </si>
  <si>
    <t>Need Week</t>
    <phoneticPr fontId="4" type="noConversion"/>
  </si>
  <si>
    <t>Ribeye B/less</t>
    <phoneticPr fontId="4" type="noConversion"/>
  </si>
  <si>
    <t>Proof</t>
    <phoneticPr fontId="4" type="noConversion"/>
  </si>
  <si>
    <t>NY Strip B/I</t>
    <phoneticPr fontId="4" type="noConversion"/>
  </si>
  <si>
    <t>NY Strip B/Less</t>
    <phoneticPr fontId="4" type="noConversion"/>
  </si>
  <si>
    <t>Tbone</t>
    <phoneticPr fontId="4" type="noConversion"/>
  </si>
  <si>
    <t>Porterhouse for two</t>
    <phoneticPr fontId="4" type="noConversion"/>
  </si>
  <si>
    <t>Petit Filet</t>
    <phoneticPr fontId="4" type="noConversion"/>
  </si>
  <si>
    <t>Wagyu Rib Eye B/Less</t>
    <phoneticPr fontId="4" type="noConversion"/>
  </si>
  <si>
    <t>KOBE - Rib Eye</t>
    <phoneticPr fontId="4" type="noConversion"/>
  </si>
  <si>
    <t>KOBE - Strip</t>
    <phoneticPr fontId="4" type="noConversion"/>
  </si>
  <si>
    <t>Australian Wagyu Strip</t>
    <phoneticPr fontId="4" type="noConversion"/>
  </si>
  <si>
    <t>Australian Wagyu R/Eye</t>
    <phoneticPr fontId="4" type="noConversion"/>
  </si>
  <si>
    <t>Cost</t>
    <phoneticPr fontId="4" type="noConversion"/>
  </si>
  <si>
    <t>Per</t>
    <phoneticPr fontId="4" type="noConversion"/>
  </si>
  <si>
    <t>LBS</t>
    <phoneticPr fontId="4" type="noConversion"/>
  </si>
  <si>
    <t>Dry Aging Capacity Required</t>
    <phoneticPr fontId="4" type="noConversion"/>
  </si>
  <si>
    <t>Enter Your Restaurant Name Here</t>
  </si>
  <si>
    <t>Date Prepared:</t>
  </si>
  <si>
    <t xml:space="preserve">Period Covered: </t>
  </si>
  <si>
    <t>A</t>
  </si>
  <si>
    <t>B</t>
  </si>
  <si>
    <t>C</t>
  </si>
  <si>
    <t>D</t>
  </si>
  <si>
    <t>E</t>
  </si>
  <si>
    <t>F</t>
  </si>
  <si>
    <t>G</t>
  </si>
  <si>
    <t>H</t>
  </si>
  <si>
    <t>L</t>
  </si>
  <si>
    <t>P</t>
  </si>
  <si>
    <t>R</t>
  </si>
  <si>
    <t>S</t>
  </si>
  <si>
    <t>Menu Item Name</t>
  </si>
  <si>
    <t>Popularity</t>
  </si>
  <si>
    <t>Item Food</t>
  </si>
  <si>
    <t>Item Sell</t>
  </si>
  <si>
    <t>Item</t>
  </si>
  <si>
    <t>Total</t>
  </si>
  <si>
    <t>Profit</t>
  </si>
  <si>
    <t>Menu</t>
  </si>
  <si>
    <t>%</t>
  </si>
  <si>
    <t>Cost</t>
  </si>
  <si>
    <t>Price</t>
  </si>
  <si>
    <t xml:space="preserve"> Profit</t>
  </si>
  <si>
    <t>Revenue</t>
  </si>
  <si>
    <t>Category</t>
  </si>
  <si>
    <t>Item Class</t>
  </si>
  <si>
    <t>ITEM</t>
  </si>
  <si>
    <t>(E-D)</t>
  </si>
  <si>
    <t>(D*B)</t>
  </si>
  <si>
    <t>(E*B)</t>
  </si>
  <si>
    <t>(H-G)</t>
  </si>
  <si>
    <t>N</t>
  </si>
  <si>
    <t>I</t>
  </si>
  <si>
    <t>J</t>
  </si>
  <si>
    <t>M</t>
  </si>
  <si>
    <t>K = I / J</t>
  </si>
  <si>
    <t>O = M / N</t>
  </si>
  <si>
    <t>Food Cost %</t>
  </si>
  <si>
    <t>Ave Item Profit</t>
  </si>
  <si>
    <t>Q = (100% / Items) * (80%)</t>
  </si>
  <si>
    <t>Menu Popularity Factor</t>
  </si>
  <si>
    <t>Days</t>
    <phoneticPr fontId="4" type="noConversion"/>
  </si>
  <si>
    <t>Start</t>
    <phoneticPr fontId="4" type="noConversion"/>
  </si>
  <si>
    <t>Finish</t>
    <phoneticPr fontId="4" type="noConversion"/>
  </si>
  <si>
    <t>Ribeye B/I</t>
    <phoneticPr fontId="4" type="noConversion"/>
  </si>
  <si>
    <t>Time</t>
    <phoneticPr fontId="4" type="noConversion"/>
  </si>
  <si>
    <t>Dry Aging</t>
    <phoneticPr fontId="4" type="noConversion"/>
  </si>
  <si>
    <t>Projected</t>
    <phoneticPr fontId="4" type="noConversion"/>
  </si>
  <si>
    <t>Sold</t>
    <phoneticPr fontId="4" type="noConversion"/>
  </si>
  <si>
    <t>Trimming</t>
    <phoneticPr fontId="4" type="noConversion"/>
  </si>
  <si>
    <t>Loss</t>
    <phoneticPr fontId="4" type="noConversion"/>
  </si>
  <si>
    <t>Weight</t>
  </si>
  <si>
    <t>Portion</t>
    <phoneticPr fontId="4" type="noConversion"/>
  </si>
  <si>
    <t>OZ</t>
    <phoneticPr fontId="4" type="noConversion"/>
  </si>
</sst>
</file>

<file path=xl/styles.xml><?xml version="1.0" encoding="utf-8"?>
<styleSheet xmlns="http://schemas.openxmlformats.org/spreadsheetml/2006/main">
  <numFmts count="16">
    <numFmt numFmtId="5" formatCode="&quot;$&quot;#,##0_);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mm\ d\,\ yyyy"/>
    <numFmt numFmtId="165" formatCode="0.0%"/>
    <numFmt numFmtId="166" formatCode="&quot;$&quot;#,##0.00"/>
    <numFmt numFmtId="169" formatCode="_(* #,##0.00_);_(* \(#,##0.00\);_(* &quot;-&quot;??_);_(@_)"/>
    <numFmt numFmtId="170" formatCode="_(* #,##0.00_);_(* \(#,##0.00\);_(* &quot;-&quot;??_);_(@_)"/>
    <numFmt numFmtId="171" formatCode="_(* #,##0.00_);_(* \(#,##0.00\);_(* &quot;-&quot;??_);_(@_)"/>
    <numFmt numFmtId="174" formatCode="&quot;$&quot;#,##0.00"/>
    <numFmt numFmtId="175" formatCode="_(* #,##0.0_);_(* \(#,##0.0\);_(* &quot;-&quot;??_);_(@_)"/>
    <numFmt numFmtId="177" formatCode="_(* #,##0_);_(* \(#,##0\);_(* &quot;-&quot;??_);_(@_)"/>
  </numFmts>
  <fonts count="21">
    <font>
      <sz val="12"/>
      <name val="Arial"/>
      <charset val="204"/>
    </font>
    <font>
      <b/>
      <i/>
      <sz val="12"/>
      <name val="Arial"/>
      <charset val="204"/>
    </font>
    <font>
      <sz val="12"/>
      <name val="Arial"/>
      <charset val="204"/>
    </font>
    <font>
      <b/>
      <sz val="10"/>
      <name val="Arial"/>
      <family val="2"/>
    </font>
    <font>
      <sz val="8"/>
      <name val="Arial"/>
    </font>
    <font>
      <b/>
      <u/>
      <sz val="10"/>
      <color indexed="12"/>
      <name val="Arial"/>
      <family val="2"/>
      <charset val="204"/>
    </font>
    <font>
      <u/>
      <sz val="10"/>
      <color indexed="12"/>
      <name val="Arial"/>
    </font>
    <font>
      <b/>
      <sz val="16"/>
      <name val="Arial"/>
      <family val="2"/>
    </font>
    <font>
      <b/>
      <sz val="10"/>
      <color indexed="12"/>
      <name val="Arial"/>
      <family val="2"/>
      <charset val="204"/>
    </font>
    <font>
      <b/>
      <sz val="10"/>
      <color indexed="10"/>
      <name val="Arial"/>
      <family val="2"/>
    </font>
    <font>
      <b/>
      <i/>
      <sz val="10"/>
      <color indexed="12"/>
      <name val="Arial"/>
      <family val="2"/>
      <charset val="204"/>
    </font>
    <font>
      <sz val="10"/>
      <name val="Arial"/>
    </font>
    <font>
      <b/>
      <sz val="10"/>
      <color indexed="53"/>
      <name val="Arial"/>
      <family val="2"/>
      <charset val="204"/>
    </font>
    <font>
      <b/>
      <sz val="8"/>
      <color indexed="81"/>
      <name val="Tahoma"/>
    </font>
    <font>
      <sz val="8"/>
      <color indexed="81"/>
      <name val="Tahoma"/>
    </font>
    <font>
      <sz val="12"/>
      <name val="Arial"/>
      <charset val="204"/>
    </font>
    <font>
      <sz val="10"/>
      <color indexed="8"/>
      <name val="Arial"/>
      <charset val="204"/>
    </font>
    <font>
      <sz val="12"/>
      <color indexed="14"/>
      <name val="Arial"/>
      <charset val="204"/>
    </font>
    <font>
      <b/>
      <sz val="8"/>
      <color indexed="12"/>
      <name val="Arial"/>
      <charset val="204"/>
    </font>
    <font>
      <b/>
      <sz val="12"/>
      <color indexed="14"/>
      <name val="Arial"/>
    </font>
    <font>
      <b/>
      <sz val="9"/>
      <color indexed="14"/>
      <name val="Arial"/>
      <charset val="204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9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</cellStyleXfs>
  <cellXfs count="113">
    <xf numFmtId="0" fontId="0" fillId="0" borderId="0" xfId="0"/>
    <xf numFmtId="0" fontId="3" fillId="0" borderId="0" xfId="0" applyFont="1"/>
    <xf numFmtId="0" fontId="5" fillId="0" borderId="0" xfId="4" applyFont="1" applyAlignment="1" applyProtection="1"/>
    <xf numFmtId="0" fontId="7" fillId="0" borderId="0" xfId="0" applyFont="1"/>
    <xf numFmtId="0" fontId="1" fillId="0" borderId="0" xfId="0" applyFont="1" applyProtection="1">
      <protection locked="0"/>
    </xf>
    <xf numFmtId="0" fontId="0" fillId="0" borderId="0" xfId="0" applyBorder="1"/>
    <xf numFmtId="164" fontId="0" fillId="6" borderId="14" xfId="0" applyNumberFormat="1" applyFill="1" applyBorder="1" applyAlignment="1" applyProtection="1">
      <alignment horizontal="center"/>
      <protection locked="0"/>
    </xf>
    <xf numFmtId="164" fontId="0" fillId="6" borderId="15" xfId="0" applyNumberFormat="1" applyFill="1" applyBorder="1" applyAlignment="1" applyProtection="1">
      <alignment horizontal="center"/>
      <protection locked="0"/>
    </xf>
    <xf numFmtId="0" fontId="8" fillId="0" borderId="0" xfId="0" applyFont="1" applyBorder="1"/>
    <xf numFmtId="0" fontId="3" fillId="0" borderId="0" xfId="0" applyFont="1" applyFill="1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6" borderId="14" xfId="0" applyNumberFormat="1" applyFill="1" applyBorder="1" applyAlignment="1" applyProtection="1">
      <alignment horizontal="center"/>
      <protection locked="0"/>
    </xf>
    <xf numFmtId="0" fontId="0" fillId="6" borderId="15" xfId="0" applyNumberFormat="1" applyFill="1" applyBorder="1" applyAlignment="1" applyProtection="1">
      <alignment horizontal="center"/>
      <protection locked="0"/>
    </xf>
    <xf numFmtId="0" fontId="8" fillId="2" borderId="13" xfId="0" applyFont="1" applyFill="1" applyBorder="1" applyAlignment="1">
      <alignment horizontal="center"/>
    </xf>
    <xf numFmtId="0" fontId="8" fillId="2" borderId="1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5" borderId="11" xfId="0" applyFont="1" applyFill="1" applyBorder="1" applyAlignment="1">
      <alignment horizontal="center"/>
    </xf>
    <xf numFmtId="0" fontId="3" fillId="5" borderId="12" xfId="0" applyFont="1" applyFill="1" applyBorder="1" applyAlignment="1">
      <alignment horizontal="center"/>
    </xf>
    <xf numFmtId="0" fontId="3" fillId="5" borderId="9" xfId="0" applyFont="1" applyFill="1" applyBorder="1" applyAlignment="1">
      <alignment horizontal="center"/>
    </xf>
    <xf numFmtId="0" fontId="3" fillId="5" borderId="10" xfId="0" applyFont="1" applyFill="1" applyBorder="1" applyAlignment="1">
      <alignment horizontal="center"/>
    </xf>
    <xf numFmtId="0" fontId="9" fillId="5" borderId="9" xfId="0" applyFont="1" applyFill="1" applyBorder="1" applyAlignment="1">
      <alignment horizontal="center"/>
    </xf>
    <xf numFmtId="0" fontId="10" fillId="5" borderId="9" xfId="0" applyFont="1" applyFill="1" applyBorder="1" applyAlignment="1">
      <alignment horizontal="center"/>
    </xf>
    <xf numFmtId="0" fontId="10" fillId="5" borderId="10" xfId="0" applyFont="1" applyFill="1" applyBorder="1" applyAlignment="1">
      <alignment horizontal="center"/>
    </xf>
    <xf numFmtId="166" fontId="0" fillId="3" borderId="7" xfId="0" applyNumberFormat="1" applyFill="1" applyBorder="1" applyAlignment="1">
      <alignment horizontal="center"/>
    </xf>
    <xf numFmtId="166" fontId="0" fillId="3" borderId="8" xfId="0" applyNumberFormat="1" applyFill="1" applyBorder="1" applyAlignment="1">
      <alignment horizontal="center"/>
    </xf>
    <xf numFmtId="166" fontId="0" fillId="3" borderId="5" xfId="0" applyNumberForma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12" fillId="4" borderId="5" xfId="0" applyFont="1" applyFill="1" applyBorder="1" applyAlignment="1">
      <alignment horizontal="center"/>
    </xf>
    <xf numFmtId="166" fontId="0" fillId="3" borderId="3" xfId="0" applyNumberFormat="1" applyFill="1" applyBorder="1" applyAlignment="1">
      <alignment horizontal="center"/>
    </xf>
    <xf numFmtId="166" fontId="0" fillId="3" borderId="4" xfId="0" applyNumberFormat="1" applyFill="1" applyBorder="1" applyAlignment="1">
      <alignment horizontal="center"/>
    </xf>
    <xf numFmtId="166" fontId="0" fillId="3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2" fillId="4" borderId="1" xfId="0" applyFont="1" applyFill="1" applyBorder="1" applyAlignment="1">
      <alignment horizontal="center"/>
    </xf>
    <xf numFmtId="166" fontId="0" fillId="3" borderId="23" xfId="0" applyNumberFormat="1" applyFill="1" applyBorder="1" applyAlignment="1">
      <alignment horizontal="center"/>
    </xf>
    <xf numFmtId="166" fontId="0" fillId="3" borderId="24" xfId="0" applyNumberFormat="1" applyFill="1" applyBorder="1" applyAlignment="1">
      <alignment horizontal="center"/>
    </xf>
    <xf numFmtId="166" fontId="0" fillId="3" borderId="21" xfId="0" applyNumberFormat="1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12" fillId="4" borderId="21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8" fillId="2" borderId="19" xfId="0" applyFont="1" applyFill="1" applyBorder="1" applyAlignment="1">
      <alignment horizontal="center"/>
    </xf>
    <xf numFmtId="165" fontId="0" fillId="0" borderId="0" xfId="0" applyNumberFormat="1"/>
    <xf numFmtId="0" fontId="8" fillId="2" borderId="11" xfId="0" applyFont="1" applyFill="1" applyBorder="1" applyAlignment="1">
      <alignment horizontal="center"/>
    </xf>
    <xf numFmtId="0" fontId="3" fillId="2" borderId="19" xfId="0" applyFont="1" applyFill="1" applyBorder="1" applyAlignment="1">
      <alignment horizontal="center"/>
    </xf>
    <xf numFmtId="0" fontId="3" fillId="3" borderId="20" xfId="0" applyFont="1" applyFill="1" applyBorder="1" applyAlignment="1">
      <alignment horizontal="center"/>
    </xf>
    <xf numFmtId="165" fontId="3" fillId="3" borderId="19" xfId="0" applyNumberFormat="1" applyFont="1" applyFill="1" applyBorder="1"/>
    <xf numFmtId="166" fontId="3" fillId="3" borderId="19" xfId="0" applyNumberFormat="1" applyFont="1" applyFill="1" applyBorder="1" applyAlignment="1">
      <alignment horizontal="center"/>
    </xf>
    <xf numFmtId="165" fontId="3" fillId="0" borderId="0" xfId="0" applyNumberFormat="1" applyFont="1" applyBorder="1"/>
    <xf numFmtId="166" fontId="3" fillId="0" borderId="0" xfId="0" applyNumberFormat="1" applyFont="1" applyBorder="1" applyAlignment="1">
      <alignment horizontal="center"/>
    </xf>
    <xf numFmtId="0" fontId="8" fillId="2" borderId="14" xfId="0" applyFont="1" applyFill="1" applyBorder="1" applyAlignment="1">
      <alignment horizontal="center"/>
    </xf>
    <xf numFmtId="0" fontId="8" fillId="2" borderId="15" xfId="0" applyFont="1" applyFill="1" applyBorder="1" applyAlignment="1">
      <alignment horizontal="center"/>
    </xf>
    <xf numFmtId="165" fontId="3" fillId="3" borderId="12" xfId="0" applyNumberFormat="1" applyFont="1" applyFill="1" applyBorder="1" applyAlignment="1">
      <alignment horizontal="center"/>
    </xf>
    <xf numFmtId="165" fontId="3" fillId="3" borderId="18" xfId="0" applyNumberFormat="1" applyFont="1" applyFill="1" applyBorder="1" applyAlignment="1">
      <alignment horizontal="center"/>
    </xf>
    <xf numFmtId="166" fontId="3" fillId="3" borderId="12" xfId="0" applyNumberFormat="1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center"/>
    </xf>
    <xf numFmtId="0" fontId="3" fillId="2" borderId="17" xfId="0" applyFont="1" applyFill="1" applyBorder="1" applyAlignment="1">
      <alignment horizontal="center"/>
    </xf>
    <xf numFmtId="0" fontId="10" fillId="2" borderId="14" xfId="0" applyFont="1" applyFill="1" applyBorder="1" applyAlignment="1">
      <alignment horizontal="center"/>
    </xf>
    <xf numFmtId="0" fontId="10" fillId="2" borderId="27" xfId="0" applyFont="1" applyFill="1" applyBorder="1" applyAlignment="1">
      <alignment horizontal="center"/>
    </xf>
    <xf numFmtId="0" fontId="10" fillId="2" borderId="15" xfId="0" applyFont="1" applyFill="1" applyBorder="1" applyAlignment="1">
      <alignment horizontal="center"/>
    </xf>
    <xf numFmtId="165" fontId="3" fillId="3" borderId="10" xfId="0" applyNumberFormat="1" applyFont="1" applyFill="1" applyBorder="1" applyAlignment="1">
      <alignment horizontal="center"/>
    </xf>
    <xf numFmtId="165" fontId="3" fillId="3" borderId="0" xfId="0" applyNumberFormat="1" applyFont="1" applyFill="1" applyBorder="1" applyAlignment="1">
      <alignment horizontal="center"/>
    </xf>
    <xf numFmtId="165" fontId="3" fillId="3" borderId="26" xfId="0" applyNumberFormat="1" applyFont="1" applyFill="1" applyBorder="1" applyAlignment="1">
      <alignment horizontal="center"/>
    </xf>
    <xf numFmtId="0" fontId="3" fillId="2" borderId="25" xfId="0" applyFont="1" applyFill="1" applyBorder="1" applyAlignment="1">
      <alignment horizontal="center"/>
    </xf>
    <xf numFmtId="0" fontId="9" fillId="5" borderId="10" xfId="0" applyFont="1" applyFill="1" applyBorder="1" applyAlignment="1">
      <alignment horizontal="center"/>
    </xf>
    <xf numFmtId="0" fontId="3" fillId="2" borderId="20" xfId="0" applyFont="1" applyFill="1" applyBorder="1" applyAlignment="1">
      <alignment horizontal="center"/>
    </xf>
    <xf numFmtId="0" fontId="5" fillId="0" borderId="0" xfId="0" applyFont="1"/>
    <xf numFmtId="0" fontId="8" fillId="0" borderId="0" xfId="0" applyFont="1"/>
    <xf numFmtId="0" fontId="3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Border="1" applyProtection="1">
      <protection locked="0"/>
    </xf>
    <xf numFmtId="0" fontId="15" fillId="0" borderId="0" xfId="0" applyFont="1"/>
    <xf numFmtId="0" fontId="16" fillId="7" borderId="0" xfId="0" applyFont="1" applyFill="1" applyBorder="1" applyAlignment="1">
      <alignment horizontal="center"/>
    </xf>
    <xf numFmtId="0" fontId="17" fillId="8" borderId="0" xfId="0" applyFont="1" applyFill="1" applyAlignment="1">
      <alignment horizontal="center"/>
    </xf>
    <xf numFmtId="0" fontId="17" fillId="8" borderId="0" xfId="0" applyFont="1" applyFill="1" applyBorder="1" applyAlignment="1">
      <alignment horizontal="center"/>
    </xf>
    <xf numFmtId="43" fontId="3" fillId="2" borderId="20" xfId="0" applyNumberFormat="1" applyFont="1" applyFill="1" applyBorder="1" applyAlignment="1">
      <alignment horizontal="center"/>
    </xf>
    <xf numFmtId="171" fontId="3" fillId="2" borderId="20" xfId="0" applyNumberFormat="1" applyFont="1" applyFill="1" applyBorder="1" applyAlignment="1"/>
    <xf numFmtId="15" fontId="11" fillId="2" borderId="19" xfId="0" applyNumberFormat="1" applyFont="1" applyFill="1" applyBorder="1" applyAlignment="1" applyProtection="1">
      <alignment horizontal="center"/>
      <protection locked="0"/>
    </xf>
    <xf numFmtId="43" fontId="11" fillId="2" borderId="19" xfId="1" applyFont="1" applyFill="1" applyBorder="1" applyAlignment="1" applyProtection="1">
      <alignment horizontal="center"/>
      <protection locked="0"/>
    </xf>
    <xf numFmtId="43" fontId="11" fillId="2" borderId="19" xfId="0" applyNumberFormat="1" applyFont="1" applyFill="1" applyBorder="1" applyAlignment="1" applyProtection="1">
      <alignment horizontal="center"/>
      <protection locked="0"/>
    </xf>
    <xf numFmtId="169" fontId="11" fillId="2" borderId="19" xfId="0" applyNumberFormat="1" applyFont="1" applyFill="1" applyBorder="1" applyAlignment="1" applyProtection="1">
      <alignment horizontal="center"/>
      <protection locked="0"/>
    </xf>
    <xf numFmtId="44" fontId="3" fillId="2" borderId="19" xfId="0" applyNumberFormat="1" applyFont="1" applyFill="1" applyBorder="1" applyAlignment="1">
      <alignment horizontal="center"/>
    </xf>
    <xf numFmtId="169" fontId="3" fillId="2" borderId="20" xfId="0" applyNumberFormat="1" applyFont="1" applyFill="1" applyBorder="1" applyAlignment="1">
      <alignment horizontal="center"/>
    </xf>
    <xf numFmtId="166" fontId="0" fillId="0" borderId="0" xfId="0" applyNumberFormat="1"/>
    <xf numFmtId="174" fontId="0" fillId="0" borderId="0" xfId="0" applyNumberFormat="1"/>
    <xf numFmtId="0" fontId="15" fillId="3" borderId="6" xfId="0" applyFont="1" applyFill="1" applyBorder="1" applyAlignment="1" applyProtection="1">
      <alignment horizontal="center"/>
      <protection locked="0"/>
    </xf>
    <xf numFmtId="0" fontId="15" fillId="3" borderId="2" xfId="0" applyFont="1" applyFill="1" applyBorder="1" applyAlignment="1" applyProtection="1">
      <alignment horizontal="center"/>
      <protection locked="0"/>
    </xf>
    <xf numFmtId="0" fontId="15" fillId="3" borderId="22" xfId="0" applyFont="1" applyFill="1" applyBorder="1" applyAlignment="1" applyProtection="1">
      <alignment horizontal="center"/>
      <protection locked="0"/>
    </xf>
    <xf numFmtId="43" fontId="8" fillId="0" borderId="0" xfId="0" applyNumberFormat="1" applyFont="1" applyBorder="1"/>
    <xf numFmtId="0" fontId="8" fillId="0" borderId="0" xfId="0" applyFont="1" applyAlignment="1">
      <alignment horizontal="center"/>
    </xf>
    <xf numFmtId="0" fontId="18" fillId="0" borderId="0" xfId="0" applyFont="1"/>
    <xf numFmtId="177" fontId="19" fillId="0" borderId="0" xfId="1" applyNumberFormat="1" applyFont="1" applyAlignment="1">
      <alignment horizontal="center"/>
    </xf>
    <xf numFmtId="165" fontId="0" fillId="3" borderId="8" xfId="0" applyNumberFormat="1" applyFill="1" applyBorder="1" applyAlignment="1">
      <alignment horizontal="center"/>
    </xf>
    <xf numFmtId="165" fontId="0" fillId="3" borderId="4" xfId="0" applyNumberFormat="1" applyFill="1" applyBorder="1" applyAlignment="1">
      <alignment horizontal="center"/>
    </xf>
    <xf numFmtId="165" fontId="0" fillId="3" borderId="24" xfId="0" applyNumberFormat="1" applyFill="1" applyBorder="1" applyAlignment="1">
      <alignment horizontal="center"/>
    </xf>
    <xf numFmtId="166" fontId="0" fillId="0" borderId="7" xfId="0" applyNumberFormat="1" applyBorder="1" applyAlignment="1" applyProtection="1">
      <alignment horizontal="center"/>
      <protection locked="0"/>
    </xf>
    <xf numFmtId="166" fontId="0" fillId="0" borderId="3" xfId="0" applyNumberFormat="1" applyBorder="1" applyAlignment="1" applyProtection="1">
      <alignment horizontal="center"/>
      <protection locked="0"/>
    </xf>
    <xf numFmtId="166" fontId="0" fillId="0" borderId="23" xfId="0" applyNumberFormat="1" applyBorder="1" applyAlignment="1" applyProtection="1">
      <alignment horizontal="center"/>
      <protection locked="0"/>
    </xf>
    <xf numFmtId="166" fontId="0" fillId="3" borderId="19" xfId="0" applyNumberFormat="1" applyFill="1" applyBorder="1" applyAlignment="1" applyProtection="1">
      <alignment horizontal="center"/>
      <protection locked="0"/>
    </xf>
    <xf numFmtId="0" fontId="0" fillId="0" borderId="19" xfId="0" applyBorder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9" fontId="17" fillId="8" borderId="0" xfId="3" applyFont="1" applyFill="1" applyAlignment="1">
      <alignment horizontal="center"/>
    </xf>
    <xf numFmtId="44" fontId="11" fillId="9" borderId="19" xfId="2" applyFont="1" applyFill="1" applyBorder="1" applyAlignment="1" applyProtection="1">
      <alignment horizontal="center"/>
      <protection locked="0"/>
    </xf>
    <xf numFmtId="0" fontId="11" fillId="9" borderId="19" xfId="0" applyFont="1" applyFill="1" applyBorder="1" applyAlignment="1" applyProtection="1">
      <alignment horizontal="center"/>
      <protection locked="0"/>
    </xf>
    <xf numFmtId="9" fontId="11" fillId="9" borderId="19" xfId="0" applyNumberFormat="1" applyFont="1" applyFill="1" applyBorder="1" applyAlignment="1" applyProtection="1">
      <alignment horizontal="center"/>
      <protection locked="0"/>
    </xf>
    <xf numFmtId="0" fontId="20" fillId="0" borderId="0" xfId="0" applyFont="1" applyBorder="1"/>
    <xf numFmtId="0" fontId="0" fillId="3" borderId="19" xfId="0" applyFill="1" applyBorder="1" applyAlignment="1">
      <alignment horizontal="center"/>
    </xf>
    <xf numFmtId="0" fontId="11" fillId="9" borderId="8" xfId="0" applyFont="1" applyFill="1" applyBorder="1" applyProtection="1">
      <protection locked="0"/>
    </xf>
    <xf numFmtId="0" fontId="11" fillId="9" borderId="4" xfId="0" applyFont="1" applyFill="1" applyBorder="1" applyProtection="1">
      <protection locked="0"/>
    </xf>
    <xf numFmtId="15" fontId="11" fillId="9" borderId="19" xfId="0" applyNumberFormat="1" applyFont="1" applyFill="1" applyBorder="1" applyAlignment="1" applyProtection="1">
      <alignment horizontal="center"/>
      <protection locked="0"/>
    </xf>
  </cellXfs>
  <cellStyles count="5">
    <cellStyle name="Comma" xfId="1" builtinId="3"/>
    <cellStyle name="Currency" xfId="2" builtinId="4"/>
    <cellStyle name="Hyperlink" xfId="4" builtinId="8"/>
    <cellStyle name="Normal" xfId="0" builtinId="0"/>
    <cellStyle name="Percent" xfId="3" builtinId="5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33868</xdr:colOff>
      <xdr:row>0</xdr:row>
      <xdr:rowOff>16933</xdr:rowOff>
    </xdr:from>
    <xdr:to>
      <xdr:col>10</xdr:col>
      <xdr:colOff>93134</xdr:colOff>
      <xdr:row>8</xdr:row>
      <xdr:rowOff>93199</xdr:rowOff>
    </xdr:to>
    <xdr:pic>
      <xdr:nvPicPr>
        <xdr:cNvPr id="2" name="Picture 1" descr="Logo - Full - Black@2x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6268" y="16933"/>
          <a:ext cx="7298266" cy="16341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B7:AX51"/>
  <sheetViews>
    <sheetView tabSelected="1" topLeftCell="A10" zoomScale="150" workbookViewId="0">
      <selection activeCell="B28" sqref="B28"/>
    </sheetView>
  </sheetViews>
  <sheetFormatPr baseColWidth="10" defaultColWidth="7.5703125" defaultRowHeight="15"/>
  <cols>
    <col min="1" max="1" width="1.7109375" customWidth="1"/>
    <col min="2" max="2" width="17.85546875" customWidth="1"/>
    <col min="3" max="4" width="6.42578125" bestFit="1" customWidth="1"/>
    <col min="5" max="5" width="7.85546875" customWidth="1"/>
    <col min="6" max="6" width="8.140625" customWidth="1"/>
    <col min="7" max="7" width="8" customWidth="1"/>
    <col min="8" max="8" width="9.28515625" customWidth="1"/>
    <col min="9" max="9" width="8.28515625" customWidth="1"/>
    <col min="10" max="11" width="8.85546875" customWidth="1"/>
    <col min="12" max="12" width="9.140625" style="73" customWidth="1"/>
    <col min="13" max="22" width="9.140625" customWidth="1"/>
  </cols>
  <sheetData>
    <row r="7" spans="2:50">
      <c r="B7" s="1"/>
      <c r="D7" s="1"/>
      <c r="E7" s="1"/>
      <c r="F7" s="1"/>
      <c r="G7" s="1"/>
      <c r="H7" s="1"/>
      <c r="I7" s="1"/>
      <c r="J7" s="1"/>
      <c r="K7" s="1"/>
      <c r="L7" s="71"/>
    </row>
    <row r="8" spans="2:50">
      <c r="B8" s="2"/>
      <c r="D8" s="68"/>
      <c r="E8" s="2"/>
      <c r="F8" s="2"/>
      <c r="G8" s="68"/>
      <c r="H8" s="68"/>
      <c r="I8" s="68"/>
      <c r="J8" s="68"/>
      <c r="K8" s="68"/>
      <c r="L8" s="71"/>
    </row>
    <row r="10" spans="2:50" ht="19" thickBot="1">
      <c r="B10" s="3" t="s">
        <v>9</v>
      </c>
      <c r="D10" s="3"/>
      <c r="E10" s="3"/>
      <c r="F10" s="3"/>
      <c r="G10" s="3"/>
      <c r="H10" s="3"/>
      <c r="I10" s="3"/>
      <c r="J10" s="3"/>
      <c r="K10" s="3"/>
      <c r="L10" s="71"/>
    </row>
    <row r="11" spans="2:50" ht="16" thickBot="1">
      <c r="B11" s="4" t="s">
        <v>47</v>
      </c>
      <c r="D11" s="4"/>
      <c r="E11" s="4"/>
      <c r="F11" s="4"/>
      <c r="G11" s="4"/>
      <c r="H11" s="4"/>
      <c r="I11" s="4"/>
      <c r="J11" s="4"/>
      <c r="K11" s="4"/>
      <c r="L11" s="71"/>
      <c r="Q11" s="5"/>
      <c r="S11" s="1" t="s">
        <v>48</v>
      </c>
      <c r="U11" s="6"/>
      <c r="V11" s="7"/>
    </row>
    <row r="12" spans="2:50" ht="16" thickBot="1">
      <c r="E12" t="s">
        <v>46</v>
      </c>
      <c r="L12" s="71"/>
    </row>
    <row r="13" spans="2:50" ht="16" thickBot="1">
      <c r="B13" s="108" t="s">
        <v>11</v>
      </c>
      <c r="D13" s="69"/>
      <c r="E13" s="8" t="s">
        <v>0</v>
      </c>
      <c r="F13" s="90">
        <f>J31</f>
        <v>1169.6775</v>
      </c>
      <c r="G13" s="91" t="s">
        <v>26</v>
      </c>
      <c r="H13" s="69" t="s">
        <v>1</v>
      </c>
      <c r="I13" s="69"/>
      <c r="J13" s="92" t="s">
        <v>4</v>
      </c>
      <c r="K13" s="69" t="s">
        <v>6</v>
      </c>
      <c r="L13" s="72" t="s">
        <v>7</v>
      </c>
      <c r="M13" s="5"/>
      <c r="N13" s="9"/>
      <c r="O13" s="5"/>
      <c r="P13" s="10"/>
      <c r="S13" s="1" t="s">
        <v>49</v>
      </c>
      <c r="U13" s="11"/>
      <c r="V13" s="12"/>
    </row>
    <row r="14" spans="2:50" ht="16" thickBot="1">
      <c r="B14" s="1"/>
      <c r="D14" s="1"/>
      <c r="E14" s="1" t="s">
        <v>2</v>
      </c>
      <c r="F14" s="1"/>
      <c r="G14" s="70" t="s">
        <v>5</v>
      </c>
      <c r="H14" s="1" t="s">
        <v>3</v>
      </c>
      <c r="I14" s="70">
        <v>6</v>
      </c>
      <c r="J14" s="70">
        <v>55</v>
      </c>
      <c r="K14" s="70">
        <f>J14*I14</f>
        <v>330</v>
      </c>
      <c r="L14" s="93">
        <f>F13/K14</f>
        <v>3.5444772727272729</v>
      </c>
    </row>
    <row r="15" spans="2:50" ht="15" customHeight="1" thickBot="1">
      <c r="B15" s="13" t="s">
        <v>50</v>
      </c>
      <c r="C15" s="14"/>
      <c r="D15" s="14"/>
      <c r="E15" s="14"/>
      <c r="F15" s="14"/>
      <c r="G15" s="14"/>
      <c r="H15" s="14"/>
      <c r="I15" s="14"/>
      <c r="J15" s="14"/>
      <c r="K15" s="14"/>
      <c r="L15" s="14" t="s">
        <v>51</v>
      </c>
      <c r="M15" s="13" t="s">
        <v>52</v>
      </c>
      <c r="N15" s="13" t="s">
        <v>53</v>
      </c>
      <c r="O15" s="13" t="s">
        <v>54</v>
      </c>
      <c r="P15" s="13" t="s">
        <v>55</v>
      </c>
      <c r="Q15" s="14" t="s">
        <v>56</v>
      </c>
      <c r="R15" s="13" t="s">
        <v>57</v>
      </c>
      <c r="S15" s="13" t="s">
        <v>58</v>
      </c>
      <c r="T15" s="13" t="s">
        <v>59</v>
      </c>
      <c r="U15" s="13" t="s">
        <v>60</v>
      </c>
      <c r="V15" s="13" t="s">
        <v>61</v>
      </c>
      <c r="W15" s="15"/>
      <c r="X15" s="15"/>
      <c r="Y15" s="15"/>
      <c r="Z15" s="15"/>
      <c r="AA15" s="15"/>
      <c r="AB15" s="15"/>
      <c r="AC15" s="15"/>
    </row>
    <row r="16" spans="2:50">
      <c r="B16" s="16" t="s">
        <v>62</v>
      </c>
      <c r="C16" s="17" t="s">
        <v>43</v>
      </c>
      <c r="D16" s="17" t="s">
        <v>103</v>
      </c>
      <c r="E16" s="17" t="s">
        <v>97</v>
      </c>
      <c r="F16" s="17" t="s">
        <v>97</v>
      </c>
      <c r="G16" s="17" t="s">
        <v>97</v>
      </c>
      <c r="H16" s="17" t="s">
        <v>27</v>
      </c>
      <c r="I16" s="17" t="s">
        <v>8</v>
      </c>
      <c r="J16" s="17" t="s">
        <v>30</v>
      </c>
      <c r="K16" s="17" t="s">
        <v>13</v>
      </c>
      <c r="L16" s="17" t="s">
        <v>15</v>
      </c>
      <c r="M16" s="16" t="s">
        <v>63</v>
      </c>
      <c r="N16" s="16" t="s">
        <v>64</v>
      </c>
      <c r="O16" s="16" t="s">
        <v>65</v>
      </c>
      <c r="P16" s="16" t="s">
        <v>66</v>
      </c>
      <c r="Q16" s="17" t="s">
        <v>67</v>
      </c>
      <c r="R16" s="16" t="s">
        <v>67</v>
      </c>
      <c r="S16" s="16" t="s">
        <v>67</v>
      </c>
      <c r="T16" s="16" t="s">
        <v>68</v>
      </c>
      <c r="U16" s="16" t="s">
        <v>63</v>
      </c>
      <c r="V16" s="16" t="s">
        <v>69</v>
      </c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</row>
    <row r="17" spans="2:50">
      <c r="B17" s="18"/>
      <c r="C17" s="19" t="s">
        <v>44</v>
      </c>
      <c r="D17" s="19" t="s">
        <v>102</v>
      </c>
      <c r="E17" s="19" t="s">
        <v>96</v>
      </c>
      <c r="F17" s="19" t="s">
        <v>96</v>
      </c>
      <c r="G17" s="19" t="s">
        <v>96</v>
      </c>
      <c r="H17" s="19" t="s">
        <v>26</v>
      </c>
      <c r="I17" s="19" t="s">
        <v>100</v>
      </c>
      <c r="J17" s="19" t="s">
        <v>26</v>
      </c>
      <c r="K17" s="19" t="s">
        <v>32</v>
      </c>
      <c r="L17" s="19" t="s">
        <v>98</v>
      </c>
      <c r="M17" s="18" t="s">
        <v>70</v>
      </c>
      <c r="N17" s="18" t="s">
        <v>71</v>
      </c>
      <c r="O17" s="18" t="s">
        <v>72</v>
      </c>
      <c r="P17" s="18" t="s">
        <v>73</v>
      </c>
      <c r="Q17" s="19" t="s">
        <v>71</v>
      </c>
      <c r="R17" s="18" t="s">
        <v>74</v>
      </c>
      <c r="S17" s="18" t="s">
        <v>68</v>
      </c>
      <c r="T17" s="18" t="s">
        <v>75</v>
      </c>
      <c r="U17" s="18" t="s">
        <v>75</v>
      </c>
      <c r="V17" s="18" t="s">
        <v>76</v>
      </c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</row>
    <row r="18" spans="2:50" ht="16" thickBot="1">
      <c r="B18" s="20" t="s">
        <v>77</v>
      </c>
      <c r="C18" s="66" t="s">
        <v>45</v>
      </c>
      <c r="D18" s="66" t="s">
        <v>104</v>
      </c>
      <c r="E18" s="66" t="s">
        <v>92</v>
      </c>
      <c r="F18" s="66" t="s">
        <v>93</v>
      </c>
      <c r="G18" s="66" t="s">
        <v>94</v>
      </c>
      <c r="H18" s="66" t="s">
        <v>28</v>
      </c>
      <c r="I18" s="66" t="s">
        <v>101</v>
      </c>
      <c r="J18" s="66" t="s">
        <v>29</v>
      </c>
      <c r="K18" s="66" t="s">
        <v>14</v>
      </c>
      <c r="L18" s="19" t="s">
        <v>99</v>
      </c>
      <c r="M18" s="18"/>
      <c r="N18" s="18"/>
      <c r="O18" s="18"/>
      <c r="P18" s="21" t="s">
        <v>78</v>
      </c>
      <c r="Q18" s="22" t="s">
        <v>79</v>
      </c>
      <c r="R18" s="21" t="s">
        <v>80</v>
      </c>
      <c r="S18" s="21" t="s">
        <v>81</v>
      </c>
      <c r="T18" s="18"/>
      <c r="U18" s="18"/>
      <c r="V18" s="18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</row>
    <row r="19" spans="2:50" ht="15" customHeight="1" thickBot="1">
      <c r="B19" s="110" t="s">
        <v>95</v>
      </c>
      <c r="C19" s="105">
        <v>8.75</v>
      </c>
      <c r="D19" s="106">
        <v>20</v>
      </c>
      <c r="E19" s="106">
        <v>45</v>
      </c>
      <c r="F19" s="112">
        <v>41274</v>
      </c>
      <c r="G19" s="79">
        <f>F19+E19</f>
        <v>41319</v>
      </c>
      <c r="H19" s="80">
        <f>(L19*D19)/16</f>
        <v>182.5</v>
      </c>
      <c r="I19" s="107">
        <v>0.35</v>
      </c>
      <c r="J19" s="81">
        <f>(H19*I19)+H19</f>
        <v>246.375</v>
      </c>
      <c r="K19" s="82">
        <f>H19*16/D19</f>
        <v>146</v>
      </c>
      <c r="L19" s="87">
        <f>K36</f>
        <v>146</v>
      </c>
      <c r="M19" s="94">
        <f t="shared" ref="M19:M30" si="0">L19/$L$33</f>
        <v>0.18069306930693069</v>
      </c>
      <c r="N19" s="100">
        <f>(C19*I19)+C19/16*D19</f>
        <v>14</v>
      </c>
      <c r="O19" s="97">
        <v>56</v>
      </c>
      <c r="P19" s="23">
        <f t="shared" ref="P19:P30" si="1">O19-N19</f>
        <v>42</v>
      </c>
      <c r="Q19" s="24">
        <f>N19*L19</f>
        <v>2044</v>
      </c>
      <c r="R19" s="24">
        <f>O19*L19</f>
        <v>8176</v>
      </c>
      <c r="S19" s="25">
        <f t="shared" ref="S19:S30" si="2">R19-Q19</f>
        <v>6132</v>
      </c>
      <c r="T19" s="26" t="str">
        <f>IF(P19&lt;$S$36,"Low","High")</f>
        <v>Low</v>
      </c>
      <c r="U19" s="27" t="str">
        <f t="shared" ref="U19:U30" si="3">IF(M19&lt;$Q$40,"Low","High")</f>
        <v>High</v>
      </c>
      <c r="V19" s="28" t="str">
        <f>IF(AND(T19="Low",U19="Low"),"Dog",IF(AND(T19="Low",U19="High"),"Workhorse",IF(AND(T19="High",U19="Low"),"Challenge",IF(AND(T19="High",U19="High"),"Star",""))))</f>
        <v>Workhorse</v>
      </c>
    </row>
    <row r="20" spans="2:50" ht="15" customHeight="1">
      <c r="B20" s="110" t="s">
        <v>31</v>
      </c>
      <c r="C20" s="105">
        <v>9.15</v>
      </c>
      <c r="D20" s="106">
        <v>16</v>
      </c>
      <c r="E20" s="106">
        <v>35</v>
      </c>
      <c r="F20" s="112">
        <v>41274</v>
      </c>
      <c r="G20" s="79">
        <f>F20+E20</f>
        <v>41309</v>
      </c>
      <c r="H20" s="80">
        <f>(L20*D20)/16</f>
        <v>103</v>
      </c>
      <c r="I20" s="107">
        <v>0.4</v>
      </c>
      <c r="J20" s="81">
        <f>(H20*I20)+H20</f>
        <v>144.19999999999999</v>
      </c>
      <c r="K20" s="82">
        <f>H20*16/D20</f>
        <v>103</v>
      </c>
      <c r="L20" s="88">
        <f>K37</f>
        <v>103</v>
      </c>
      <c r="M20" s="95">
        <f t="shared" si="0"/>
        <v>0.12747524752475248</v>
      </c>
      <c r="N20" s="100">
        <f t="shared" ref="N20:N30" si="4">(C20*I20)+C20/16*D20</f>
        <v>12.81</v>
      </c>
      <c r="O20" s="98">
        <v>56</v>
      </c>
      <c r="P20" s="29">
        <f t="shared" si="1"/>
        <v>43.19</v>
      </c>
      <c r="Q20" s="30">
        <f>N20*L20</f>
        <v>1319.43</v>
      </c>
      <c r="R20" s="30">
        <f>O20*L20</f>
        <v>5768</v>
      </c>
      <c r="S20" s="31">
        <f t="shared" si="2"/>
        <v>4448.57</v>
      </c>
      <c r="T20" s="32" t="str">
        <f t="shared" ref="T20:T30" si="5">IF(P20&lt;$S$36,"Low","High")</f>
        <v>Low</v>
      </c>
      <c r="U20" s="33" t="str">
        <f t="shared" si="3"/>
        <v>High</v>
      </c>
      <c r="V20" s="34" t="str">
        <f t="shared" ref="V20:V30" si="6">IF(AND(T20="Low",U20="Low"),"Dog",IF(AND(T20="Low",U20="High"),"Workhorse",IF(AND(T20="High",U20="Low"),"Challenge",IF(AND(T20="High",U20="High"),"Star",""))))</f>
        <v>Workhorse</v>
      </c>
    </row>
    <row r="21" spans="2:50" ht="15" customHeight="1">
      <c r="B21" s="111" t="s">
        <v>33</v>
      </c>
      <c r="C21" s="105">
        <v>7.75</v>
      </c>
      <c r="D21" s="106">
        <v>20</v>
      </c>
      <c r="E21" s="106">
        <v>45</v>
      </c>
      <c r="F21" s="112">
        <v>41274</v>
      </c>
      <c r="G21" s="79">
        <f>F21+E21</f>
        <v>41319</v>
      </c>
      <c r="H21" s="80">
        <f>(L21*D21)/16</f>
        <v>118.75</v>
      </c>
      <c r="I21" s="107">
        <v>0.35</v>
      </c>
      <c r="J21" s="81">
        <f>(H21*I21)+H21</f>
        <v>160.3125</v>
      </c>
      <c r="K21" s="82">
        <f>H21*16/D21</f>
        <v>95</v>
      </c>
      <c r="L21" s="88">
        <f>K38</f>
        <v>95</v>
      </c>
      <c r="M21" s="95">
        <f t="shared" si="0"/>
        <v>0.11757425742574257</v>
      </c>
      <c r="N21" s="100">
        <f t="shared" si="4"/>
        <v>12.4</v>
      </c>
      <c r="O21" s="98">
        <v>54</v>
      </c>
      <c r="P21" s="29">
        <f t="shared" si="1"/>
        <v>41.6</v>
      </c>
      <c r="Q21" s="30">
        <f>N21*L21</f>
        <v>1178</v>
      </c>
      <c r="R21" s="30">
        <f>O21*L21</f>
        <v>5130</v>
      </c>
      <c r="S21" s="31">
        <f t="shared" si="2"/>
        <v>3952</v>
      </c>
      <c r="T21" s="32" t="str">
        <f t="shared" si="5"/>
        <v>Low</v>
      </c>
      <c r="U21" s="33" t="str">
        <f t="shared" si="3"/>
        <v>High</v>
      </c>
      <c r="V21" s="34" t="str">
        <f t="shared" si="6"/>
        <v>Workhorse</v>
      </c>
    </row>
    <row r="22" spans="2:50" ht="15" customHeight="1">
      <c r="B22" s="111" t="s">
        <v>34</v>
      </c>
      <c r="C22" s="105">
        <v>9.15</v>
      </c>
      <c r="D22" s="106">
        <v>20</v>
      </c>
      <c r="E22" s="106">
        <v>35</v>
      </c>
      <c r="F22" s="112">
        <v>41274</v>
      </c>
      <c r="G22" s="79">
        <f>F22+E22</f>
        <v>41309</v>
      </c>
      <c r="H22" s="80">
        <f>(L22*D22)/16</f>
        <v>112.5</v>
      </c>
      <c r="I22" s="107">
        <v>0.4</v>
      </c>
      <c r="J22" s="81">
        <f>(H22*I22)+H22</f>
        <v>157.5</v>
      </c>
      <c r="K22" s="82">
        <f>H22*16/D22</f>
        <v>90</v>
      </c>
      <c r="L22" s="88">
        <f>K39</f>
        <v>90</v>
      </c>
      <c r="M22" s="95">
        <f t="shared" si="0"/>
        <v>0.11138613861386139</v>
      </c>
      <c r="N22" s="100">
        <f t="shared" si="4"/>
        <v>15.0975</v>
      </c>
      <c r="O22" s="98">
        <v>54</v>
      </c>
      <c r="P22" s="29">
        <f t="shared" si="1"/>
        <v>38.902500000000003</v>
      </c>
      <c r="Q22" s="30">
        <f>N22*L22</f>
        <v>1358.7750000000001</v>
      </c>
      <c r="R22" s="30">
        <f>O22*L22</f>
        <v>4860</v>
      </c>
      <c r="S22" s="31">
        <f t="shared" si="2"/>
        <v>3501.2249999999999</v>
      </c>
      <c r="T22" s="32" t="str">
        <f t="shared" si="5"/>
        <v>Low</v>
      </c>
      <c r="U22" s="33" t="str">
        <f t="shared" si="3"/>
        <v>High</v>
      </c>
      <c r="V22" s="34" t="str">
        <f t="shared" si="6"/>
        <v>Workhorse</v>
      </c>
    </row>
    <row r="23" spans="2:50" ht="15" customHeight="1">
      <c r="B23" s="111" t="s">
        <v>35</v>
      </c>
      <c r="C23" s="105">
        <v>7.95</v>
      </c>
      <c r="D23" s="106">
        <v>24</v>
      </c>
      <c r="E23" s="106">
        <v>45</v>
      </c>
      <c r="F23" s="112">
        <v>41274</v>
      </c>
      <c r="G23" s="79">
        <f>F23+E23</f>
        <v>41319</v>
      </c>
      <c r="H23" s="80">
        <f>(L23*D23)/16</f>
        <v>75</v>
      </c>
      <c r="I23" s="107">
        <v>0.26</v>
      </c>
      <c r="J23" s="81">
        <f>(H23*I23)+H23</f>
        <v>94.5</v>
      </c>
      <c r="K23" s="82">
        <f>H23*16/D23</f>
        <v>50</v>
      </c>
      <c r="L23" s="88">
        <f>K40</f>
        <v>50</v>
      </c>
      <c r="M23" s="95">
        <f t="shared" si="0"/>
        <v>6.1881188118811881E-2</v>
      </c>
      <c r="N23" s="100">
        <f t="shared" si="4"/>
        <v>13.992000000000001</v>
      </c>
      <c r="O23" s="98">
        <v>55</v>
      </c>
      <c r="P23" s="29">
        <f t="shared" si="1"/>
        <v>41.007999999999996</v>
      </c>
      <c r="Q23" s="30">
        <f>N23*L23</f>
        <v>699.6</v>
      </c>
      <c r="R23" s="30">
        <f>O23*L23</f>
        <v>2750</v>
      </c>
      <c r="S23" s="31">
        <f t="shared" si="2"/>
        <v>2050.4</v>
      </c>
      <c r="T23" s="32" t="str">
        <f t="shared" si="5"/>
        <v>Low</v>
      </c>
      <c r="U23" s="33" t="str">
        <f t="shared" si="3"/>
        <v>Low</v>
      </c>
      <c r="V23" s="34" t="str">
        <f t="shared" si="6"/>
        <v>Dog</v>
      </c>
    </row>
    <row r="24" spans="2:50" ht="15" customHeight="1">
      <c r="B24" s="111" t="s">
        <v>36</v>
      </c>
      <c r="C24" s="105">
        <v>7.55</v>
      </c>
      <c r="D24" s="106">
        <v>34</v>
      </c>
      <c r="E24" s="106">
        <v>45</v>
      </c>
      <c r="F24" s="112">
        <v>41274</v>
      </c>
      <c r="G24" s="79">
        <f>F24+E24</f>
        <v>41319</v>
      </c>
      <c r="H24" s="80">
        <f>(L24*D24)/16</f>
        <v>87.125</v>
      </c>
      <c r="I24" s="107">
        <v>0.26</v>
      </c>
      <c r="J24" s="81">
        <f>(H24*I24)+H24</f>
        <v>109.7775</v>
      </c>
      <c r="K24" s="82">
        <f>H24*16/D24</f>
        <v>41</v>
      </c>
      <c r="L24" s="88">
        <f>K41</f>
        <v>41</v>
      </c>
      <c r="M24" s="95">
        <f t="shared" si="0"/>
        <v>5.0742574257425746E-2</v>
      </c>
      <c r="N24" s="100">
        <f t="shared" si="4"/>
        <v>18.00675</v>
      </c>
      <c r="O24" s="98">
        <v>118</v>
      </c>
      <c r="P24" s="29">
        <f t="shared" si="1"/>
        <v>99.993250000000003</v>
      </c>
      <c r="Q24" s="30">
        <f>N24*L24</f>
        <v>738.27674999999999</v>
      </c>
      <c r="R24" s="30">
        <f>O24*L24</f>
        <v>4838</v>
      </c>
      <c r="S24" s="31">
        <f t="shared" si="2"/>
        <v>4099.72325</v>
      </c>
      <c r="T24" s="32" t="str">
        <f t="shared" si="5"/>
        <v>High</v>
      </c>
      <c r="U24" s="33" t="str">
        <f t="shared" si="3"/>
        <v>Low</v>
      </c>
      <c r="V24" s="34" t="str">
        <f t="shared" si="6"/>
        <v>Challenge</v>
      </c>
    </row>
    <row r="25" spans="2:50" ht="15" customHeight="1">
      <c r="B25" s="111" t="s">
        <v>37</v>
      </c>
      <c r="C25" s="105">
        <v>11.25</v>
      </c>
      <c r="D25" s="106">
        <v>10</v>
      </c>
      <c r="E25" s="106">
        <v>30</v>
      </c>
      <c r="F25" s="112">
        <v>41274</v>
      </c>
      <c r="G25" s="79">
        <f>F25+E25</f>
        <v>41304</v>
      </c>
      <c r="H25" s="80">
        <f>(L25*D25)/16</f>
        <v>48.75</v>
      </c>
      <c r="I25" s="107">
        <v>0.3</v>
      </c>
      <c r="J25" s="81">
        <f>(H25*I25)+H25</f>
        <v>63.375</v>
      </c>
      <c r="K25" s="82">
        <f>H25*16/D25</f>
        <v>78</v>
      </c>
      <c r="L25" s="88">
        <f>K42</f>
        <v>78</v>
      </c>
      <c r="M25" s="95">
        <f t="shared" si="0"/>
        <v>9.6534653465346537E-2</v>
      </c>
      <c r="N25" s="100">
        <f t="shared" si="4"/>
        <v>10.40625</v>
      </c>
      <c r="O25" s="98">
        <v>52</v>
      </c>
      <c r="P25" s="29">
        <f t="shared" si="1"/>
        <v>41.59375</v>
      </c>
      <c r="Q25" s="30">
        <f>N25*L25</f>
        <v>811.6875</v>
      </c>
      <c r="R25" s="30">
        <f>O25*L25</f>
        <v>4056</v>
      </c>
      <c r="S25" s="31">
        <f t="shared" si="2"/>
        <v>3244.3125</v>
      </c>
      <c r="T25" s="32" t="str">
        <f t="shared" si="5"/>
        <v>Low</v>
      </c>
      <c r="U25" s="33" t="str">
        <f t="shared" si="3"/>
        <v>High</v>
      </c>
      <c r="V25" s="34" t="str">
        <f t="shared" si="6"/>
        <v>Workhorse</v>
      </c>
    </row>
    <row r="26" spans="2:50" ht="15" customHeight="1">
      <c r="B26" s="111" t="s">
        <v>38</v>
      </c>
      <c r="C26" s="105">
        <v>13.5</v>
      </c>
      <c r="D26" s="106">
        <v>10</v>
      </c>
      <c r="E26" s="106">
        <v>21</v>
      </c>
      <c r="F26" s="112">
        <v>41274</v>
      </c>
      <c r="G26" s="79">
        <f>F26+E26</f>
        <v>41295</v>
      </c>
      <c r="H26" s="80">
        <f>(L26*D26)/16</f>
        <v>31.875</v>
      </c>
      <c r="I26" s="107">
        <v>0.4</v>
      </c>
      <c r="J26" s="81">
        <f>(H26*I26)+H26</f>
        <v>44.625</v>
      </c>
      <c r="K26" s="82">
        <f>H26*16/D26</f>
        <v>51</v>
      </c>
      <c r="L26" s="88">
        <f>K43</f>
        <v>51</v>
      </c>
      <c r="M26" s="95">
        <f t="shared" si="0"/>
        <v>6.3118811881188119E-2</v>
      </c>
      <c r="N26" s="100">
        <f t="shared" si="4"/>
        <v>13.8375</v>
      </c>
      <c r="O26" s="98">
        <v>68</v>
      </c>
      <c r="P26" s="29">
        <f t="shared" si="1"/>
        <v>54.162500000000001</v>
      </c>
      <c r="Q26" s="30">
        <f>N26*L26</f>
        <v>705.71249999999998</v>
      </c>
      <c r="R26" s="30">
        <f>O26*L26</f>
        <v>3468</v>
      </c>
      <c r="S26" s="31">
        <f t="shared" si="2"/>
        <v>2762.2874999999999</v>
      </c>
      <c r="T26" s="32" t="str">
        <f t="shared" si="5"/>
        <v>High</v>
      </c>
      <c r="U26" s="33" t="str">
        <f t="shared" si="3"/>
        <v>Low</v>
      </c>
      <c r="V26" s="34" t="str">
        <f t="shared" si="6"/>
        <v>Challenge</v>
      </c>
    </row>
    <row r="27" spans="2:50" ht="15" customHeight="1">
      <c r="B27" s="111" t="s">
        <v>39</v>
      </c>
      <c r="C27" s="105">
        <v>28.95</v>
      </c>
      <c r="D27" s="106">
        <v>6</v>
      </c>
      <c r="E27" s="106">
        <v>21</v>
      </c>
      <c r="F27" s="112">
        <v>41274</v>
      </c>
      <c r="G27" s="79">
        <f>F27+E27</f>
        <v>41295</v>
      </c>
      <c r="H27" s="80">
        <f>(L27*D27)/16</f>
        <v>12.375</v>
      </c>
      <c r="I27" s="107">
        <v>0.3</v>
      </c>
      <c r="J27" s="81">
        <f>(H27*I27)+H27</f>
        <v>16.087499999999999</v>
      </c>
      <c r="K27" s="82">
        <f>H27*16/D27</f>
        <v>33</v>
      </c>
      <c r="L27" s="88">
        <f>K44</f>
        <v>33</v>
      </c>
      <c r="M27" s="95">
        <f t="shared" si="0"/>
        <v>4.0841584158415843E-2</v>
      </c>
      <c r="N27" s="100">
        <f t="shared" si="4"/>
        <v>19.541249999999998</v>
      </c>
      <c r="O27" s="98">
        <v>84</v>
      </c>
      <c r="P27" s="29">
        <f t="shared" si="1"/>
        <v>64.458750000000009</v>
      </c>
      <c r="Q27" s="30">
        <f>N27*L27</f>
        <v>644.86124999999993</v>
      </c>
      <c r="R27" s="30">
        <f>O27*L27</f>
        <v>2772</v>
      </c>
      <c r="S27" s="31">
        <f t="shared" si="2"/>
        <v>2127.1387500000001</v>
      </c>
      <c r="T27" s="32" t="str">
        <f t="shared" si="5"/>
        <v>High</v>
      </c>
      <c r="U27" s="33" t="str">
        <f t="shared" si="3"/>
        <v>Low</v>
      </c>
      <c r="V27" s="34" t="str">
        <f t="shared" si="6"/>
        <v>Challenge</v>
      </c>
    </row>
    <row r="28" spans="2:50" ht="15" customHeight="1">
      <c r="B28" s="111" t="s">
        <v>40</v>
      </c>
      <c r="C28" s="105">
        <v>28.15</v>
      </c>
      <c r="D28" s="106">
        <v>6</v>
      </c>
      <c r="E28" s="106">
        <v>21</v>
      </c>
      <c r="F28" s="112">
        <v>41274</v>
      </c>
      <c r="G28" s="79">
        <f>F28+E28</f>
        <v>41295</v>
      </c>
      <c r="H28" s="80">
        <f>(L28*D28)/16</f>
        <v>11.25</v>
      </c>
      <c r="I28" s="107">
        <v>0.3</v>
      </c>
      <c r="J28" s="81">
        <f>(H28*I28)+H28</f>
        <v>14.625</v>
      </c>
      <c r="K28" s="82">
        <f>H28*16/D28</f>
        <v>30</v>
      </c>
      <c r="L28" s="88">
        <f>K45</f>
        <v>30</v>
      </c>
      <c r="M28" s="95">
        <f t="shared" si="0"/>
        <v>3.7128712871287127E-2</v>
      </c>
      <c r="N28" s="100">
        <f t="shared" si="4"/>
        <v>19.001249999999999</v>
      </c>
      <c r="O28" s="98">
        <v>84</v>
      </c>
      <c r="P28" s="29">
        <f t="shared" si="1"/>
        <v>64.998750000000001</v>
      </c>
      <c r="Q28" s="30">
        <f>N28*L28</f>
        <v>570.03749999999991</v>
      </c>
      <c r="R28" s="30">
        <f>O28*L28</f>
        <v>2520</v>
      </c>
      <c r="S28" s="31">
        <f t="shared" si="2"/>
        <v>1949.9625000000001</v>
      </c>
      <c r="T28" s="32" t="str">
        <f t="shared" si="5"/>
        <v>High</v>
      </c>
      <c r="U28" s="33" t="str">
        <f t="shared" si="3"/>
        <v>Low</v>
      </c>
      <c r="V28" s="34" t="str">
        <f t="shared" si="6"/>
        <v>Challenge</v>
      </c>
    </row>
    <row r="29" spans="2:50" ht="15" customHeight="1">
      <c r="B29" s="111" t="s">
        <v>41</v>
      </c>
      <c r="C29" s="105">
        <v>13.15</v>
      </c>
      <c r="D29" s="106">
        <v>16</v>
      </c>
      <c r="E29" s="106">
        <v>35</v>
      </c>
      <c r="F29" s="112">
        <v>41274</v>
      </c>
      <c r="G29" s="79">
        <f>F29+E29</f>
        <v>41309</v>
      </c>
      <c r="H29" s="80">
        <f>(L29*D29)/16</f>
        <v>46</v>
      </c>
      <c r="I29" s="107">
        <v>0.3</v>
      </c>
      <c r="J29" s="81">
        <f>(H29*I29)+H29</f>
        <v>59.8</v>
      </c>
      <c r="K29" s="82">
        <f>H29*16/D29</f>
        <v>46</v>
      </c>
      <c r="L29" s="88">
        <f>K46</f>
        <v>46</v>
      </c>
      <c r="M29" s="95">
        <f t="shared" si="0"/>
        <v>5.6930693069306933E-2</v>
      </c>
      <c r="N29" s="100">
        <f t="shared" si="4"/>
        <v>17.094999999999999</v>
      </c>
      <c r="O29" s="98">
        <v>69</v>
      </c>
      <c r="P29" s="29">
        <f t="shared" si="1"/>
        <v>51.905000000000001</v>
      </c>
      <c r="Q29" s="30">
        <f>N29*L29</f>
        <v>786.36999999999989</v>
      </c>
      <c r="R29" s="30">
        <f>O29*L29</f>
        <v>3174</v>
      </c>
      <c r="S29" s="31">
        <f t="shared" si="2"/>
        <v>2387.63</v>
      </c>
      <c r="T29" s="32" t="str">
        <f t="shared" si="5"/>
        <v>High</v>
      </c>
      <c r="U29" s="33" t="str">
        <f t="shared" si="3"/>
        <v>Low</v>
      </c>
      <c r="V29" s="34" t="str">
        <f t="shared" si="6"/>
        <v>Challenge</v>
      </c>
    </row>
    <row r="30" spans="2:50" ht="15" customHeight="1" thickBot="1">
      <c r="B30" s="111" t="s">
        <v>42</v>
      </c>
      <c r="C30" s="105">
        <v>13.15</v>
      </c>
      <c r="D30" s="106">
        <v>16</v>
      </c>
      <c r="E30" s="106">
        <v>35</v>
      </c>
      <c r="F30" s="112">
        <v>41274</v>
      </c>
      <c r="G30" s="79">
        <f>F30+E30</f>
        <v>41309</v>
      </c>
      <c r="H30" s="80">
        <f>(L30*D30)/16</f>
        <v>45</v>
      </c>
      <c r="I30" s="107">
        <v>0.3</v>
      </c>
      <c r="J30" s="81">
        <f>(H30*I30)+H30</f>
        <v>58.5</v>
      </c>
      <c r="K30" s="82">
        <f>H30*16/D30</f>
        <v>45</v>
      </c>
      <c r="L30" s="89">
        <f>K47</f>
        <v>45</v>
      </c>
      <c r="M30" s="96">
        <f t="shared" si="0"/>
        <v>5.5693069306930694E-2</v>
      </c>
      <c r="N30" s="100">
        <f t="shared" si="4"/>
        <v>17.094999999999999</v>
      </c>
      <c r="O30" s="99">
        <v>69</v>
      </c>
      <c r="P30" s="35">
        <f t="shared" si="1"/>
        <v>51.905000000000001</v>
      </c>
      <c r="Q30" s="36">
        <f>N30*L30</f>
        <v>769.27499999999998</v>
      </c>
      <c r="R30" s="36">
        <f>O30*L30</f>
        <v>3105</v>
      </c>
      <c r="S30" s="37">
        <f t="shared" si="2"/>
        <v>2335.7249999999999</v>
      </c>
      <c r="T30" s="38" t="str">
        <f t="shared" si="5"/>
        <v>High</v>
      </c>
      <c r="U30" s="39" t="str">
        <f t="shared" si="3"/>
        <v>Low</v>
      </c>
      <c r="V30" s="40" t="str">
        <f t="shared" si="6"/>
        <v>Challenge</v>
      </c>
    </row>
    <row r="31" spans="2:50" ht="15" customHeight="1" thickBot="1">
      <c r="C31" s="83">
        <f>AVERAGE(C19:C30)</f>
        <v>13.204166666666667</v>
      </c>
      <c r="D31" s="67"/>
      <c r="E31" s="67"/>
      <c r="F31" s="67"/>
      <c r="G31" s="67"/>
      <c r="H31" s="77">
        <f>SUM(H19:H30)</f>
        <v>874.125</v>
      </c>
      <c r="I31" s="78">
        <f>H31-J31</f>
        <v>-295.55250000000001</v>
      </c>
      <c r="J31" s="77">
        <f>SUM(J19:J30)</f>
        <v>1169.6775</v>
      </c>
      <c r="K31" s="84">
        <f>SUM(K19:K30)</f>
        <v>808</v>
      </c>
    </row>
    <row r="32" spans="2:50" ht="15" customHeight="1">
      <c r="B32" s="41"/>
      <c r="D32" s="70"/>
      <c r="E32" s="41"/>
      <c r="F32" s="41"/>
      <c r="G32" s="70"/>
      <c r="H32" s="70"/>
      <c r="I32" s="70"/>
      <c r="J32" s="70"/>
      <c r="K32" s="70"/>
      <c r="L32" s="42" t="s">
        <v>82</v>
      </c>
      <c r="M32" s="43"/>
      <c r="Q32" s="44" t="s">
        <v>83</v>
      </c>
      <c r="R32" s="44" t="s">
        <v>84</v>
      </c>
      <c r="S32" s="44" t="s">
        <v>85</v>
      </c>
    </row>
    <row r="33" spans="2:20" ht="15" customHeight="1">
      <c r="B33" s="45" t="s">
        <v>67</v>
      </c>
      <c r="L33" s="46">
        <f>SUM(L19:L30)</f>
        <v>808</v>
      </c>
      <c r="M33" s="47">
        <f>SUM(M19:M30)</f>
        <v>1.0000000000000002</v>
      </c>
      <c r="N33" s="5"/>
      <c r="O33" s="5"/>
      <c r="P33" s="5"/>
      <c r="Q33" s="48">
        <f>SUM(Q19:Q30)</f>
        <v>11626.025500000002</v>
      </c>
      <c r="R33" s="48">
        <f>SUM(R19:R30)</f>
        <v>50617</v>
      </c>
      <c r="S33" s="48">
        <f>SUM(S19:S30)</f>
        <v>38990.974499999997</v>
      </c>
    </row>
    <row r="34" spans="2:20" ht="15" customHeight="1" thickBot="1">
      <c r="B34" s="74" t="s">
        <v>12</v>
      </c>
      <c r="D34" s="75">
        <v>110</v>
      </c>
      <c r="E34" s="76">
        <v>120</v>
      </c>
      <c r="F34" s="76">
        <v>120</v>
      </c>
      <c r="G34" s="75">
        <v>150</v>
      </c>
      <c r="H34" s="75">
        <v>200</v>
      </c>
      <c r="I34" s="75">
        <v>225</v>
      </c>
      <c r="J34" s="75">
        <v>140</v>
      </c>
      <c r="K34" s="75">
        <f>SUM(C34:J34)</f>
        <v>1065</v>
      </c>
      <c r="L34" s="41"/>
      <c r="M34" s="49"/>
      <c r="N34" s="5"/>
      <c r="O34" s="5"/>
      <c r="P34" s="5"/>
      <c r="Q34" s="50"/>
      <c r="R34" s="50"/>
      <c r="S34" s="50"/>
    </row>
    <row r="35" spans="2:20" ht="15" customHeight="1" thickBot="1">
      <c r="B35" s="45" t="s">
        <v>22</v>
      </c>
      <c r="C35" s="67"/>
      <c r="D35" s="67" t="s">
        <v>25</v>
      </c>
      <c r="E35" s="67" t="s">
        <v>16</v>
      </c>
      <c r="F35" s="67" t="s">
        <v>17</v>
      </c>
      <c r="G35" s="67" t="s">
        <v>18</v>
      </c>
      <c r="H35" s="67" t="s">
        <v>19</v>
      </c>
      <c r="I35" s="67" t="s">
        <v>20</v>
      </c>
      <c r="J35" s="67" t="s">
        <v>21</v>
      </c>
      <c r="K35" s="67" t="s">
        <v>24</v>
      </c>
      <c r="M35" s="85"/>
      <c r="N35" s="86"/>
      <c r="P35" s="51" t="s">
        <v>86</v>
      </c>
      <c r="Q35" s="52"/>
      <c r="R35" s="5"/>
      <c r="S35" s="51" t="s">
        <v>87</v>
      </c>
      <c r="T35" s="52"/>
    </row>
    <row r="36" spans="2:20" ht="15" customHeight="1">
      <c r="B36" s="102" t="str">
        <f>B19</f>
        <v>Ribeye B/I</v>
      </c>
      <c r="C36" s="103"/>
      <c r="D36" s="101">
        <v>16</v>
      </c>
      <c r="E36" s="101">
        <v>18</v>
      </c>
      <c r="F36" s="101">
        <v>18</v>
      </c>
      <c r="G36" s="101">
        <v>22</v>
      </c>
      <c r="H36" s="101">
        <v>28</v>
      </c>
      <c r="I36" s="101">
        <v>28</v>
      </c>
      <c r="J36" s="101">
        <v>16</v>
      </c>
      <c r="K36" s="109">
        <f>SUM(C36:J36)</f>
        <v>146</v>
      </c>
      <c r="P36" s="53">
        <f>Q33/R33</f>
        <v>0.22968618250785314</v>
      </c>
      <c r="Q36" s="54"/>
      <c r="R36" s="5"/>
      <c r="S36" s="55">
        <f>S33/L33</f>
        <v>48.256156559405937</v>
      </c>
      <c r="T36" s="56"/>
    </row>
    <row r="37" spans="2:20" ht="15" customHeight="1" thickBot="1">
      <c r="B37" s="102" t="str">
        <f>B20</f>
        <v>Ribeye B/less</v>
      </c>
      <c r="C37" s="102"/>
      <c r="D37" s="101">
        <v>12</v>
      </c>
      <c r="E37" s="101">
        <v>12</v>
      </c>
      <c r="F37" s="101">
        <v>12</v>
      </c>
      <c r="G37" s="101">
        <v>15</v>
      </c>
      <c r="H37" s="101">
        <v>20</v>
      </c>
      <c r="I37" s="101">
        <v>20</v>
      </c>
      <c r="J37" s="101">
        <v>12</v>
      </c>
      <c r="K37" s="109">
        <f>SUM(C37:J37)</f>
        <v>103</v>
      </c>
      <c r="P37" s="57" t="s">
        <v>88</v>
      </c>
      <c r="Q37" s="58"/>
      <c r="S37" s="57" t="s">
        <v>89</v>
      </c>
      <c r="T37" s="58"/>
    </row>
    <row r="38" spans="2:20" ht="15" customHeight="1" thickBot="1">
      <c r="B38" s="102" t="str">
        <f>B21</f>
        <v>NY Strip B/I</v>
      </c>
      <c r="C38" s="102"/>
      <c r="D38" s="101">
        <v>9</v>
      </c>
      <c r="E38" s="101">
        <v>12</v>
      </c>
      <c r="F38" s="101">
        <v>12</v>
      </c>
      <c r="G38" s="101">
        <v>13</v>
      </c>
      <c r="H38" s="101">
        <v>15</v>
      </c>
      <c r="I38" s="101">
        <v>22</v>
      </c>
      <c r="J38" s="101">
        <v>12</v>
      </c>
      <c r="K38" s="109">
        <f>SUM(C38:J38)</f>
        <v>95</v>
      </c>
      <c r="L38"/>
    </row>
    <row r="39" spans="2:20" ht="15" customHeight="1" thickBot="1">
      <c r="B39" s="102" t="str">
        <f>B22</f>
        <v>NY Strip B/Less</v>
      </c>
      <c r="C39" s="102"/>
      <c r="D39" s="101">
        <v>9</v>
      </c>
      <c r="E39" s="101">
        <v>12</v>
      </c>
      <c r="F39" s="101">
        <v>12</v>
      </c>
      <c r="G39" s="101">
        <v>15</v>
      </c>
      <c r="H39" s="101">
        <v>15</v>
      </c>
      <c r="I39" s="101">
        <v>17</v>
      </c>
      <c r="J39" s="101">
        <v>10</v>
      </c>
      <c r="K39" s="109">
        <f>SUM(C39:J39)</f>
        <v>90</v>
      </c>
      <c r="L39"/>
      <c r="Q39" s="59" t="s">
        <v>90</v>
      </c>
      <c r="R39" s="60"/>
      <c r="S39" s="61"/>
    </row>
    <row r="40" spans="2:20" ht="15" customHeight="1">
      <c r="B40" s="102" t="str">
        <f>B23</f>
        <v>Tbone</v>
      </c>
      <c r="C40" s="102"/>
      <c r="D40" s="101">
        <v>5</v>
      </c>
      <c r="E40" s="101">
        <v>4</v>
      </c>
      <c r="F40" s="101">
        <v>6</v>
      </c>
      <c r="G40" s="101">
        <v>6</v>
      </c>
      <c r="H40" s="101">
        <v>8</v>
      </c>
      <c r="I40" s="101">
        <v>9</v>
      </c>
      <c r="J40" s="101">
        <v>12</v>
      </c>
      <c r="K40" s="109">
        <f>SUM(C40:J40)</f>
        <v>50</v>
      </c>
      <c r="L40"/>
      <c r="Q40" s="62">
        <f>(100%/COUNT(N19:N65009)*0.8)</f>
        <v>6.6666666666666666E-2</v>
      </c>
      <c r="R40" s="63"/>
      <c r="S40" s="64"/>
    </row>
    <row r="41" spans="2:20" ht="15" customHeight="1" thickBot="1">
      <c r="B41" s="102" t="str">
        <f>B24</f>
        <v>Porterhouse for two</v>
      </c>
      <c r="C41" s="102"/>
      <c r="D41" s="101">
        <v>4</v>
      </c>
      <c r="E41" s="101">
        <v>5</v>
      </c>
      <c r="F41" s="101">
        <v>5</v>
      </c>
      <c r="G41" s="101">
        <v>5</v>
      </c>
      <c r="H41" s="101">
        <v>8</v>
      </c>
      <c r="I41" s="101">
        <v>9</v>
      </c>
      <c r="J41" s="101">
        <v>5</v>
      </c>
      <c r="K41" s="109">
        <f>SUM(C41:J41)</f>
        <v>41</v>
      </c>
      <c r="L41"/>
      <c r="Q41" s="57" t="s">
        <v>91</v>
      </c>
      <c r="R41" s="65"/>
      <c r="S41" s="58"/>
    </row>
    <row r="42" spans="2:20" ht="15" customHeight="1">
      <c r="B42" s="102" t="str">
        <f>B25</f>
        <v>Petit Filet</v>
      </c>
      <c r="C42" s="102"/>
      <c r="D42" s="101">
        <v>8</v>
      </c>
      <c r="E42" s="101">
        <v>7</v>
      </c>
      <c r="F42" s="101">
        <v>9</v>
      </c>
      <c r="G42" s="101">
        <v>10</v>
      </c>
      <c r="H42" s="101">
        <v>17</v>
      </c>
      <c r="I42" s="101">
        <v>20</v>
      </c>
      <c r="J42" s="101">
        <v>7</v>
      </c>
      <c r="K42" s="109">
        <f>SUM(C42:J42)</f>
        <v>78</v>
      </c>
    </row>
    <row r="43" spans="2:20" ht="15" customHeight="1">
      <c r="B43" s="102" t="str">
        <f>B26</f>
        <v>Wagyu Rib Eye B/Less</v>
      </c>
      <c r="C43" s="102"/>
      <c r="D43" s="101">
        <v>5</v>
      </c>
      <c r="E43" s="101">
        <v>4</v>
      </c>
      <c r="F43" s="101">
        <v>6</v>
      </c>
      <c r="G43" s="101">
        <v>7</v>
      </c>
      <c r="H43" s="101">
        <v>10</v>
      </c>
      <c r="I43" s="101">
        <v>13</v>
      </c>
      <c r="J43" s="101">
        <v>6</v>
      </c>
      <c r="K43" s="109">
        <f>SUM(C43:J43)</f>
        <v>51</v>
      </c>
    </row>
    <row r="44" spans="2:20" ht="15" customHeight="1">
      <c r="B44" s="102" t="str">
        <f>B27</f>
        <v>KOBE - Rib Eye</v>
      </c>
      <c r="C44" s="102"/>
      <c r="D44" s="101">
        <v>2</v>
      </c>
      <c r="E44" s="101">
        <v>3</v>
      </c>
      <c r="F44" s="101">
        <v>3</v>
      </c>
      <c r="G44" s="101">
        <v>5</v>
      </c>
      <c r="H44" s="101">
        <v>10</v>
      </c>
      <c r="I44" s="101">
        <v>6</v>
      </c>
      <c r="J44" s="101">
        <v>4</v>
      </c>
      <c r="K44" s="109">
        <f>SUM(C44:J44)</f>
        <v>33</v>
      </c>
    </row>
    <row r="45" spans="2:20">
      <c r="B45" s="102" t="str">
        <f>B28</f>
        <v>KOBE - Strip</v>
      </c>
      <c r="C45" s="102"/>
      <c r="D45" s="101">
        <v>2</v>
      </c>
      <c r="E45" s="101">
        <v>3</v>
      </c>
      <c r="F45" s="101">
        <v>3</v>
      </c>
      <c r="G45" s="101">
        <v>5</v>
      </c>
      <c r="H45" s="101">
        <v>8</v>
      </c>
      <c r="I45" s="101">
        <v>6</v>
      </c>
      <c r="J45" s="101">
        <v>3</v>
      </c>
      <c r="K45" s="109">
        <f>SUM(C45:J45)</f>
        <v>30</v>
      </c>
    </row>
    <row r="46" spans="2:20">
      <c r="B46" s="102" t="str">
        <f>B29</f>
        <v>Australian Wagyu Strip</v>
      </c>
      <c r="C46" s="102"/>
      <c r="D46" s="101">
        <v>5</v>
      </c>
      <c r="E46" s="101">
        <v>6</v>
      </c>
      <c r="F46" s="101">
        <v>6</v>
      </c>
      <c r="G46" s="101">
        <v>7</v>
      </c>
      <c r="H46" s="101">
        <v>8</v>
      </c>
      <c r="I46" s="101">
        <v>9</v>
      </c>
      <c r="J46" s="101">
        <v>5</v>
      </c>
      <c r="K46" s="109">
        <f>SUM(C46:J46)</f>
        <v>46</v>
      </c>
    </row>
    <row r="47" spans="2:20">
      <c r="B47" s="102" t="str">
        <f>B30</f>
        <v>Australian Wagyu R/Eye</v>
      </c>
      <c r="C47" s="102"/>
      <c r="D47" s="101">
        <v>4</v>
      </c>
      <c r="E47" s="101">
        <v>6</v>
      </c>
      <c r="F47" s="101">
        <v>7</v>
      </c>
      <c r="G47" s="101">
        <v>6</v>
      </c>
      <c r="H47" s="101">
        <v>8</v>
      </c>
      <c r="I47" s="101">
        <v>9</v>
      </c>
      <c r="J47" s="101">
        <v>5</v>
      </c>
      <c r="K47" s="109">
        <f>SUM(C47:J47)</f>
        <v>45</v>
      </c>
    </row>
    <row r="49" spans="2:11">
      <c r="B49" s="45" t="s">
        <v>67</v>
      </c>
      <c r="D49" s="67"/>
      <c r="E49" s="67"/>
      <c r="F49" s="67"/>
      <c r="G49" s="67"/>
      <c r="H49" s="67"/>
      <c r="I49" s="67"/>
      <c r="J49" s="67"/>
      <c r="K49" s="67"/>
    </row>
    <row r="50" spans="2:11">
      <c r="B50" s="74" t="s">
        <v>23</v>
      </c>
      <c r="D50" s="75">
        <f>SUM(D36:D48)</f>
        <v>81</v>
      </c>
      <c r="E50" s="75">
        <f t="shared" ref="E50:K51" si="7">SUM(E36:E48)</f>
        <v>92</v>
      </c>
      <c r="F50" s="75">
        <f t="shared" si="7"/>
        <v>99</v>
      </c>
      <c r="G50" s="75">
        <f t="shared" si="7"/>
        <v>116</v>
      </c>
      <c r="H50" s="75">
        <f>SUM(H36:H48)</f>
        <v>155</v>
      </c>
      <c r="I50" s="75">
        <f t="shared" si="7"/>
        <v>168</v>
      </c>
      <c r="J50" s="75">
        <f t="shared" si="7"/>
        <v>97</v>
      </c>
      <c r="K50" s="75">
        <f t="shared" si="7"/>
        <v>808</v>
      </c>
    </row>
    <row r="51" spans="2:11">
      <c r="B51" s="74" t="s">
        <v>10</v>
      </c>
      <c r="D51" s="104">
        <f>D50/D34</f>
        <v>0.73636363636363633</v>
      </c>
      <c r="E51" s="104">
        <f t="shared" ref="E51:K51" si="8">E50/E34</f>
        <v>0.76666666666666672</v>
      </c>
      <c r="F51" s="104">
        <f t="shared" si="8"/>
        <v>0.82499999999999996</v>
      </c>
      <c r="G51" s="104">
        <f t="shared" si="8"/>
        <v>0.77333333333333332</v>
      </c>
      <c r="H51" s="104">
        <f t="shared" si="8"/>
        <v>0.77500000000000002</v>
      </c>
      <c r="I51" s="104">
        <f t="shared" si="8"/>
        <v>0.7466666666666667</v>
      </c>
      <c r="J51" s="104">
        <f t="shared" si="8"/>
        <v>0.69285714285714284</v>
      </c>
      <c r="K51" s="104">
        <f t="shared" si="8"/>
        <v>0.7586854460093897</v>
      </c>
    </row>
  </sheetData>
  <sheetCalcPr fullCalcOnLoad="1"/>
  <mergeCells count="11">
    <mergeCell ref="P37:Q37"/>
    <mergeCell ref="S37:T37"/>
    <mergeCell ref="Q39:S39"/>
    <mergeCell ref="Q40:S40"/>
    <mergeCell ref="Q41:S41"/>
    <mergeCell ref="U11:V11"/>
    <mergeCell ref="U13:V13"/>
    <mergeCell ref="P35:Q35"/>
    <mergeCell ref="S35:T35"/>
    <mergeCell ref="P36:Q36"/>
    <mergeCell ref="S36:T36"/>
  </mergeCells>
  <phoneticPr fontId="4" type="noConversion"/>
  <pageMargins left="0.75" right="0.75" top="1" bottom="1" header="0.5" footer="0.5"/>
  <pageSetup orientation="portrait" horizontalDpi="4294967292" verticalDpi="4294967292"/>
  <drawing r:id="rId1"/>
  <legacyDrawing r:id="rId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Eva Investments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Claus Schmitz</dc:creator>
  <cp:lastModifiedBy>Claus Schmitz</cp:lastModifiedBy>
  <dcterms:created xsi:type="dcterms:W3CDTF">2017-04-22T16:40:11Z</dcterms:created>
  <dcterms:modified xsi:type="dcterms:W3CDTF">2017-04-22T20:49:09Z</dcterms:modified>
</cp:coreProperties>
</file>